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/>
  <mc:AlternateContent xmlns:mc="http://schemas.openxmlformats.org/markup-compatibility/2006">
    <mc:Choice Requires="x15">
      <x15ac:absPath xmlns:x15ac="http://schemas.microsoft.com/office/spreadsheetml/2010/11/ac" url="C:\Users\Tom\Desktop\JOBS\2024\Mariánské Lázně\PDSP MÍROVÉ NÁMĚSTÍ_04_2024\"/>
    </mc:Choice>
  </mc:AlternateContent>
  <xr:revisionPtr revIDLastSave="0" documentId="13_ncr:1_{705DF9AF-E422-4F3C-AD1C-35362F74BDA3}" xr6:coauthVersionLast="47" xr6:coauthVersionMax="47" xr10:uidLastSave="{00000000-0000-0000-0000-000000000000}"/>
  <bookViews>
    <workbookView xWindow="19090" yWindow="-110" windowWidth="38620" windowHeight="21220" firstSheet="2" activeTab="8" xr2:uid="{00000000-000D-0000-FFFF-FFFF00000000}"/>
  </bookViews>
  <sheets>
    <sheet name="Rekapitulace stavby" sheetId="1" r:id="rId1"/>
    <sheet name="VRN - Vedlejší rozpočtové..." sheetId="2" r:id="rId2"/>
    <sheet name="10-A - D.01 - Příprava území" sheetId="3" r:id="rId3"/>
    <sheet name="20-A - D.02 - Zpevněné pl..." sheetId="4" r:id="rId4"/>
    <sheet name="30-A - D.03 - Krajinářské..." sheetId="5" r:id="rId5"/>
    <sheet name="40-A - D.04 - Mobiliář a ..." sheetId="6" r:id="rId6"/>
    <sheet name="50-A - D.05 - Veřejné osv..." sheetId="7" r:id="rId7"/>
    <sheet name="70-A - D.07 - Automatické..." sheetId="8" r:id="rId8"/>
    <sheet name="80-A - Vodovodní přípojka" sheetId="9" r:id="rId9"/>
  </sheets>
  <definedNames>
    <definedName name="_xlnm._FilterDatabase" localSheetId="2" hidden="1">'10-A - D.01 - Příprava území'!$C$122:$K$146</definedName>
    <definedName name="_xlnm._FilterDatabase" localSheetId="3" hidden="1">'20-A - D.02 - Zpevněné pl...'!$C$130:$K$187</definedName>
    <definedName name="_xlnm._FilterDatabase" localSheetId="4" hidden="1">'30-A - D.03 - Krajinářské...'!$C$130:$K$257</definedName>
    <definedName name="_xlnm._FilterDatabase" localSheetId="5" hidden="1">'40-A - D.04 - Mobiliář a ...'!$C$121:$K$133</definedName>
    <definedName name="_xlnm._FilterDatabase" localSheetId="6" hidden="1">'50-A - D.05 - Veřejné osv...'!$C$121:$K$142</definedName>
    <definedName name="_xlnm._FilterDatabase" localSheetId="7" hidden="1">'70-A - D.07 - Automatické...'!$C$123:$K$219</definedName>
    <definedName name="_xlnm._FilterDatabase" localSheetId="8" hidden="1">'80-A - Vodovodní přípojka'!$C$126:$K$184</definedName>
    <definedName name="_xlnm._FilterDatabase" localSheetId="1" hidden="1">'VRN - Vedlejší rozpočtové...'!$C$116:$K$126</definedName>
    <definedName name="_xlnm.Print_Titles" localSheetId="2">'10-A - D.01 - Příprava území'!$122:$122</definedName>
    <definedName name="_xlnm.Print_Titles" localSheetId="3">'20-A - D.02 - Zpevněné pl...'!$130:$130</definedName>
    <definedName name="_xlnm.Print_Titles" localSheetId="4">'30-A - D.03 - Krajinářské...'!$130:$130</definedName>
    <definedName name="_xlnm.Print_Titles" localSheetId="5">'40-A - D.04 - Mobiliář a ...'!$121:$121</definedName>
    <definedName name="_xlnm.Print_Titles" localSheetId="6">'50-A - D.05 - Veřejné osv...'!$121:$121</definedName>
    <definedName name="_xlnm.Print_Titles" localSheetId="7">'70-A - D.07 - Automatické...'!$123:$123</definedName>
    <definedName name="_xlnm.Print_Titles" localSheetId="8">'80-A - Vodovodní přípojka'!$126:$126</definedName>
    <definedName name="_xlnm.Print_Titles" localSheetId="0">'Rekapitulace stavby'!$92:$92</definedName>
    <definedName name="_xlnm.Print_Titles" localSheetId="1">'VRN - Vedlejší rozpočtové...'!$116:$116</definedName>
    <definedName name="_xlnm.Print_Area" localSheetId="2">'10-A - D.01 - Příprava území'!$C$4:$J$76,'10-A - D.01 - Příprava území'!$C$82:$J$102,'10-A - D.01 - Příprava území'!$C$108:$K$146</definedName>
    <definedName name="_xlnm.Print_Area" localSheetId="3">'20-A - D.02 - Zpevněné pl...'!$C$4:$J$76,'20-A - D.02 - Zpevněné pl...'!$C$82:$J$110,'20-A - D.02 - Zpevněné pl...'!$C$116:$K$187</definedName>
    <definedName name="_xlnm.Print_Area" localSheetId="4">'30-A - D.03 - Krajinářské...'!$C$4:$J$76,'30-A - D.03 - Krajinářské...'!$C$82:$J$110,'30-A - D.03 - Krajinářské...'!$C$116:$K$257</definedName>
    <definedName name="_xlnm.Print_Area" localSheetId="5">'40-A - D.04 - Mobiliář a ...'!$C$4:$J$76,'40-A - D.04 - Mobiliář a ...'!$C$82:$J$101,'40-A - D.04 - Mobiliář a ...'!$C$107:$K$133</definedName>
    <definedName name="_xlnm.Print_Area" localSheetId="6">'50-A - D.05 - Veřejné osv...'!$C$4:$J$76,'50-A - D.05 - Veřejné osv...'!$C$82:$J$101,'50-A - D.05 - Veřejné osv...'!$C$107:$K$142</definedName>
    <definedName name="_xlnm.Print_Area" localSheetId="7">'70-A - D.07 - Automatické...'!$C$4:$J$76,'70-A - D.07 - Automatické...'!$C$82:$J$103,'70-A - D.07 - Automatické...'!$C$109:$K$219</definedName>
    <definedName name="_xlnm.Print_Area" localSheetId="8">'80-A - Vodovodní přípojka'!$C$4:$J$76,'80-A - Vodovodní přípojka'!$C$82:$J$106,'80-A - Vodovodní přípojka'!$C$112:$K$184</definedName>
    <definedName name="_xlnm.Print_Area" localSheetId="0">'Rekapitulace stavby'!$D$4:$AO$76,'Rekapitulace stavby'!$C$82:$AQ$104</definedName>
    <definedName name="_xlnm.Print_Area" localSheetId="1">'VRN - Vedlejší rozpočtové...'!$C$4:$J$76,'VRN - Vedlejší rozpočtové...'!$C$82:$J$98,'VRN - Vedlejší rozpočtové...'!$C$104:$K$126</definedName>
  </definedNames>
  <calcPr calcId="191029"/>
</workbook>
</file>

<file path=xl/calcChain.xml><?xml version="1.0" encoding="utf-8"?>
<calcChain xmlns="http://schemas.openxmlformats.org/spreadsheetml/2006/main">
  <c r="J39" i="9" l="1"/>
  <c r="J38" i="9"/>
  <c r="AY103" i="1" s="1"/>
  <c r="J37" i="9"/>
  <c r="AX103" i="1"/>
  <c r="BI184" i="9"/>
  <c r="BH184" i="9"/>
  <c r="BG184" i="9"/>
  <c r="BF184" i="9"/>
  <c r="T184" i="9"/>
  <c r="T183" i="9" s="1"/>
  <c r="R184" i="9"/>
  <c r="R183" i="9"/>
  <c r="P184" i="9"/>
  <c r="P183" i="9" s="1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J123" i="9"/>
  <c r="F123" i="9"/>
  <c r="F121" i="9"/>
  <c r="E119" i="9"/>
  <c r="J93" i="9"/>
  <c r="F93" i="9"/>
  <c r="F91" i="9"/>
  <c r="E89" i="9"/>
  <c r="J26" i="9"/>
  <c r="E26" i="9"/>
  <c r="J124" i="9"/>
  <c r="J25" i="9"/>
  <c r="J20" i="9"/>
  <c r="E20" i="9"/>
  <c r="F94" i="9"/>
  <c r="J19" i="9"/>
  <c r="J14" i="9"/>
  <c r="J121" i="9" s="1"/>
  <c r="E7" i="9"/>
  <c r="E85" i="9" s="1"/>
  <c r="J39" i="8"/>
  <c r="J38" i="8"/>
  <c r="AY102" i="1"/>
  <c r="J37" i="8"/>
  <c r="AX102" i="1" s="1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T133" i="8"/>
  <c r="R134" i="8"/>
  <c r="R133" i="8" s="1"/>
  <c r="P134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J120" i="8"/>
  <c r="F120" i="8"/>
  <c r="F118" i="8"/>
  <c r="E116" i="8"/>
  <c r="J94" i="8"/>
  <c r="J93" i="8"/>
  <c r="F93" i="8"/>
  <c r="F91" i="8"/>
  <c r="E89" i="8"/>
  <c r="J20" i="8"/>
  <c r="E20" i="8"/>
  <c r="F94" i="8"/>
  <c r="J19" i="8"/>
  <c r="J14" i="8"/>
  <c r="J118" i="8" s="1"/>
  <c r="E7" i="8"/>
  <c r="E85" i="8"/>
  <c r="J39" i="7"/>
  <c r="J38" i="7"/>
  <c r="AY101" i="1"/>
  <c r="J37" i="7"/>
  <c r="AX101" i="1" s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/>
  <c r="J19" i="7"/>
  <c r="J14" i="7"/>
  <c r="J91" i="7"/>
  <c r="E7" i="7"/>
  <c r="E110" i="7" s="1"/>
  <c r="J39" i="6"/>
  <c r="J38" i="6"/>
  <c r="AY100" i="1"/>
  <c r="J37" i="6"/>
  <c r="AX100" i="1" s="1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 s="1"/>
  <c r="E7" i="6"/>
  <c r="E85" i="6"/>
  <c r="J133" i="5"/>
  <c r="J100" i="5" s="1"/>
  <c r="J39" i="5"/>
  <c r="J38" i="5"/>
  <c r="AY99" i="1"/>
  <c r="J37" i="5"/>
  <c r="AX99" i="1" s="1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/>
  <c r="J19" i="5"/>
  <c r="J14" i="5"/>
  <c r="J125" i="5" s="1"/>
  <c r="E7" i="5"/>
  <c r="E85" i="5"/>
  <c r="J39" i="4"/>
  <c r="J38" i="4"/>
  <c r="AY98" i="1"/>
  <c r="J37" i="4"/>
  <c r="AX98" i="1" s="1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T181" i="4" s="1"/>
  <c r="R182" i="4"/>
  <c r="R181" i="4"/>
  <c r="P182" i="4"/>
  <c r="P181" i="4" s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T171" i="4" s="1"/>
  <c r="R172" i="4"/>
  <c r="R171" i="4"/>
  <c r="P172" i="4"/>
  <c r="P171" i="4" s="1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T156" i="4" s="1"/>
  <c r="R157" i="4"/>
  <c r="R156" i="4"/>
  <c r="P157" i="4"/>
  <c r="P156" i="4" s="1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J94" i="4"/>
  <c r="J93" i="4"/>
  <c r="F93" i="4"/>
  <c r="F91" i="4"/>
  <c r="E89" i="4"/>
  <c r="J20" i="4"/>
  <c r="E20" i="4"/>
  <c r="F94" i="4" s="1"/>
  <c r="J19" i="4"/>
  <c r="J14" i="4"/>
  <c r="J91" i="4" s="1"/>
  <c r="E7" i="4"/>
  <c r="E119" i="4"/>
  <c r="J39" i="3"/>
  <c r="J38" i="3"/>
  <c r="AY97" i="1" s="1"/>
  <c r="J37" i="3"/>
  <c r="AX97" i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4" i="3"/>
  <c r="J93" i="3"/>
  <c r="F93" i="3"/>
  <c r="F91" i="3"/>
  <c r="E89" i="3"/>
  <c r="J20" i="3"/>
  <c r="E20" i="3"/>
  <c r="F120" i="3" s="1"/>
  <c r="J19" i="3"/>
  <c r="J14" i="3"/>
  <c r="J91" i="3"/>
  <c r="E7" i="3"/>
  <c r="E111" i="3" s="1"/>
  <c r="J37" i="2"/>
  <c r="J36" i="2"/>
  <c r="AY95" i="1" s="1"/>
  <c r="J35" i="2"/>
  <c r="AX95" i="1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F36" i="2" s="1"/>
  <c r="BC95" i="1" s="1"/>
  <c r="BG120" i="2"/>
  <c r="BF120" i="2"/>
  <c r="T120" i="2"/>
  <c r="R120" i="2"/>
  <c r="P120" i="2"/>
  <c r="BI119" i="2"/>
  <c r="BH119" i="2"/>
  <c r="BG119" i="2"/>
  <c r="BF119" i="2"/>
  <c r="F34" i="2" s="1"/>
  <c r="BA95" i="1" s="1"/>
  <c r="T119" i="2"/>
  <c r="R119" i="2"/>
  <c r="P119" i="2"/>
  <c r="J114" i="2"/>
  <c r="J113" i="2"/>
  <c r="F113" i="2"/>
  <c r="F111" i="2"/>
  <c r="E109" i="2"/>
  <c r="J92" i="2"/>
  <c r="J91" i="2"/>
  <c r="F91" i="2"/>
  <c r="F89" i="2"/>
  <c r="E87" i="2"/>
  <c r="J18" i="2"/>
  <c r="E18" i="2"/>
  <c r="F114" i="2"/>
  <c r="J17" i="2"/>
  <c r="J12" i="2"/>
  <c r="J111" i="2"/>
  <c r="E7" i="2"/>
  <c r="E85" i="2" s="1"/>
  <c r="L90" i="1"/>
  <c r="AM90" i="1"/>
  <c r="AM89" i="1"/>
  <c r="L89" i="1"/>
  <c r="AM87" i="1"/>
  <c r="L87" i="1"/>
  <c r="L85" i="1"/>
  <c r="L84" i="1"/>
  <c r="J121" i="2"/>
  <c r="J140" i="3"/>
  <c r="BK129" i="3"/>
  <c r="J178" i="4"/>
  <c r="J139" i="4"/>
  <c r="J166" i="4"/>
  <c r="J162" i="4"/>
  <c r="BK139" i="4"/>
  <c r="BK244" i="5"/>
  <c r="J221" i="5"/>
  <c r="J222" i="5"/>
  <c r="BK192" i="5"/>
  <c r="BK227" i="5"/>
  <c r="BK144" i="5"/>
  <c r="BK205" i="5"/>
  <c r="J152" i="5"/>
  <c r="BK233" i="5"/>
  <c r="BK151" i="5"/>
  <c r="J175" i="5"/>
  <c r="BK254" i="5"/>
  <c r="J166" i="5"/>
  <c r="J195" i="5"/>
  <c r="BK201" i="5"/>
  <c r="BK124" i="6"/>
  <c r="BK142" i="7"/>
  <c r="J132" i="7"/>
  <c r="J129" i="7"/>
  <c r="J209" i="8"/>
  <c r="J141" i="8"/>
  <c r="J196" i="8"/>
  <c r="BK151" i="8"/>
  <c r="BK171" i="8"/>
  <c r="J181" i="8"/>
  <c r="J206" i="8"/>
  <c r="BK212" i="8"/>
  <c r="J172" i="8"/>
  <c r="J178" i="8"/>
  <c r="J149" i="8"/>
  <c r="J148" i="8"/>
  <c r="J142" i="8"/>
  <c r="BK209" i="8"/>
  <c r="J170" i="8"/>
  <c r="BK164" i="8"/>
  <c r="J168" i="9"/>
  <c r="BK130" i="9"/>
  <c r="J135" i="9"/>
  <c r="BK167" i="9"/>
  <c r="J179" i="9"/>
  <c r="BK132" i="9"/>
  <c r="J176" i="9"/>
  <c r="BK140" i="9"/>
  <c r="J161" i="9"/>
  <c r="J155" i="9"/>
  <c r="BK155" i="9"/>
  <c r="J122" i="2"/>
  <c r="J161" i="4"/>
  <c r="BK150" i="4"/>
  <c r="BK185" i="4"/>
  <c r="BK144" i="4"/>
  <c r="J135" i="4"/>
  <c r="BK217" i="5"/>
  <c r="J192" i="5"/>
  <c r="J204" i="5"/>
  <c r="J181" i="5"/>
  <c r="BK219" i="5"/>
  <c r="J255" i="5"/>
  <c r="J157" i="5"/>
  <c r="J237" i="5"/>
  <c r="BK158" i="5"/>
  <c r="J197" i="5"/>
  <c r="BK169" i="5"/>
  <c r="J206" i="5"/>
  <c r="BK181" i="5"/>
  <c r="BK174" i="5"/>
  <c r="BK194" i="5"/>
  <c r="J210" i="5"/>
  <c r="J162" i="5"/>
  <c r="BK128" i="6"/>
  <c r="J141" i="7"/>
  <c r="J137" i="7"/>
  <c r="J125" i="7"/>
  <c r="BK187" i="8"/>
  <c r="BK179" i="8"/>
  <c r="J130" i="8"/>
  <c r="BK188" i="8"/>
  <c r="BK184" i="8"/>
  <c r="BK200" i="8"/>
  <c r="J134" i="8"/>
  <c r="BK144" i="8"/>
  <c r="J197" i="8"/>
  <c r="BK148" i="8"/>
  <c r="J163" i="8"/>
  <c r="J188" i="8"/>
  <c r="J198" i="8"/>
  <c r="BK143" i="8"/>
  <c r="BK206" i="8"/>
  <c r="J159" i="8"/>
  <c r="BK172" i="8"/>
  <c r="BK124" i="2"/>
  <c r="BK126" i="2"/>
  <c r="J133" i="3"/>
  <c r="J146" i="3"/>
  <c r="BK126" i="3"/>
  <c r="J144" i="4"/>
  <c r="BK179" i="4"/>
  <c r="BK135" i="4"/>
  <c r="BK153" i="4"/>
  <c r="J230" i="5"/>
  <c r="J201" i="5"/>
  <c r="BK213" i="5"/>
  <c r="BK184" i="5"/>
  <c r="BK224" i="5"/>
  <c r="J256" i="5"/>
  <c r="BK189" i="5"/>
  <c r="BK256" i="5"/>
  <c r="J178" i="5"/>
  <c r="J196" i="5"/>
  <c r="J165" i="5"/>
  <c r="BK220" i="5"/>
  <c r="BK166" i="5"/>
  <c r="BK138" i="5"/>
  <c r="J200" i="5"/>
  <c r="J125" i="6"/>
  <c r="J139" i="7"/>
  <c r="J134" i="7"/>
  <c r="BK139" i="7"/>
  <c r="BK129" i="7"/>
  <c r="J128" i="8"/>
  <c r="BK155" i="8"/>
  <c r="BK131" i="8"/>
  <c r="BK167" i="8"/>
  <c r="BK183" i="8"/>
  <c r="J129" i="8"/>
  <c r="BK189" i="8"/>
  <c r="BK132" i="8"/>
  <c r="BK136" i="8"/>
  <c r="J192" i="8"/>
  <c r="J131" i="8"/>
  <c r="J136" i="8"/>
  <c r="BK182" i="8"/>
  <c r="BK190" i="8"/>
  <c r="J152" i="8"/>
  <c r="J176" i="8"/>
  <c r="BK165" i="8"/>
  <c r="BK173" i="9"/>
  <c r="BK181" i="9"/>
  <c r="J174" i="9"/>
  <c r="J148" i="9"/>
  <c r="BK182" i="9"/>
  <c r="BK159" i="9"/>
  <c r="J147" i="9"/>
  <c r="J144" i="9"/>
  <c r="J175" i="9"/>
  <c r="BK148" i="9"/>
  <c r="BK153" i="9"/>
  <c r="BK170" i="9"/>
  <c r="J140" i="9"/>
  <c r="BK122" i="2"/>
  <c r="J182" i="4"/>
  <c r="J187" i="4"/>
  <c r="BK162" i="4"/>
  <c r="BK176" i="4"/>
  <c r="J141" i="4"/>
  <c r="BK197" i="5"/>
  <c r="J138" i="5"/>
  <c r="J174" i="5"/>
  <c r="J238" i="5"/>
  <c r="BK178" i="5"/>
  <c r="J202" i="5"/>
  <c r="BK231" i="5"/>
  <c r="BK215" i="5"/>
  <c r="J171" i="5"/>
  <c r="J239" i="5"/>
  <c r="BK239" i="5"/>
  <c r="BK140" i="5"/>
  <c r="J205" i="5"/>
  <c r="J132" i="6"/>
  <c r="BK134" i="7"/>
  <c r="BK141" i="7"/>
  <c r="BK132" i="7"/>
  <c r="BK127" i="7"/>
  <c r="J212" i="8"/>
  <c r="BK140" i="8"/>
  <c r="J185" i="8"/>
  <c r="J194" i="8"/>
  <c r="BK127" i="8"/>
  <c r="BK149" i="8"/>
  <c r="J177" i="8"/>
  <c r="BK211" i="8"/>
  <c r="J173" i="8"/>
  <c r="J171" i="8"/>
  <c r="BK210" i="8"/>
  <c r="J151" i="8"/>
  <c r="BK184" i="9"/>
  <c r="J167" i="9"/>
  <c r="BK145" i="9"/>
  <c r="J153" i="9"/>
  <c r="J120" i="2"/>
  <c r="BK131" i="3"/>
  <c r="BK178" i="4"/>
  <c r="J148" i="4"/>
  <c r="J179" i="4"/>
  <c r="BK137" i="4"/>
  <c r="BK155" i="4"/>
  <c r="BK134" i="4"/>
  <c r="BK157" i="5"/>
  <c r="J208" i="5"/>
  <c r="BK152" i="5"/>
  <c r="BK226" i="5"/>
  <c r="J254" i="5"/>
  <c r="BK190" i="5"/>
  <c r="BK245" i="5"/>
  <c r="BK171" i="5"/>
  <c r="J199" i="5"/>
  <c r="BK234" i="5"/>
  <c r="BK237" i="5"/>
  <c r="BK145" i="5"/>
  <c r="BK188" i="5"/>
  <c r="J129" i="6"/>
  <c r="BK129" i="6"/>
  <c r="J127" i="7"/>
  <c r="BK136" i="7"/>
  <c r="J131" i="7"/>
  <c r="BK154" i="8"/>
  <c r="J156" i="8"/>
  <c r="BK201" i="8"/>
  <c r="BK153" i="8"/>
  <c r="J144" i="8"/>
  <c r="J213" i="8"/>
  <c r="BK214" i="8"/>
  <c r="J219" i="8"/>
  <c r="BK219" i="8"/>
  <c r="J155" i="8"/>
  <c r="J210" i="8"/>
  <c r="BK174" i="8"/>
  <c r="BK205" i="8"/>
  <c r="J153" i="8"/>
  <c r="J168" i="8"/>
  <c r="J138" i="8"/>
  <c r="J138" i="9"/>
  <c r="J160" i="9"/>
  <c r="BK147" i="9"/>
  <c r="BK161" i="9"/>
  <c r="J151" i="9"/>
  <c r="J133" i="9"/>
  <c r="J182" i="9"/>
  <c r="BK179" i="9"/>
  <c r="J142" i="9"/>
  <c r="J158" i="9"/>
  <c r="BK142" i="9"/>
  <c r="J151" i="5"/>
  <c r="J203" i="5"/>
  <c r="J185" i="5"/>
  <c r="J179" i="5"/>
  <c r="J227" i="5"/>
  <c r="J220" i="5"/>
  <c r="J219" i="5"/>
  <c r="BK131" i="6"/>
  <c r="J136" i="7"/>
  <c r="BK135" i="7"/>
  <c r="BK130" i="7"/>
  <c r="J132" i="8"/>
  <c r="J201" i="8"/>
  <c r="BK198" i="8"/>
  <c r="J161" i="8"/>
  <c r="J190" i="8"/>
  <c r="J211" i="8"/>
  <c r="BK150" i="8"/>
  <c r="BK138" i="8"/>
  <c r="BK180" i="8"/>
  <c r="J202" i="8"/>
  <c r="J184" i="8"/>
  <c r="J183" i="8"/>
  <c r="BK168" i="8"/>
  <c r="J150" i="8"/>
  <c r="BK163" i="8"/>
  <c r="J163" i="9"/>
  <c r="J164" i="9"/>
  <c r="BK136" i="9"/>
  <c r="BK176" i="9"/>
  <c r="J173" i="9"/>
  <c r="BK177" i="9"/>
  <c r="BK172" i="9"/>
  <c r="BK163" i="9"/>
  <c r="J159" i="9"/>
  <c r="J137" i="9"/>
  <c r="AS96" i="1"/>
  <c r="BK133" i="3"/>
  <c r="BK172" i="4"/>
  <c r="J155" i="4"/>
  <c r="BK141" i="4"/>
  <c r="BK146" i="4"/>
  <c r="BK196" i="5"/>
  <c r="BK235" i="5"/>
  <c r="BK185" i="5"/>
  <c r="BK154" i="5"/>
  <c r="BK183" i="5"/>
  <c r="BK230" i="5"/>
  <c r="J198" i="5"/>
  <c r="J252" i="5"/>
  <c r="BK200" i="5"/>
  <c r="J247" i="5"/>
  <c r="J182" i="5"/>
  <c r="BK247" i="5"/>
  <c r="J217" i="5"/>
  <c r="BK221" i="5"/>
  <c r="BK147" i="5"/>
  <c r="J144" i="5"/>
  <c r="J131" i="6"/>
  <c r="J127" i="6"/>
  <c r="BK140" i="7"/>
  <c r="BK125" i="7"/>
  <c r="J126" i="7"/>
  <c r="J203" i="8"/>
  <c r="J205" i="8"/>
  <c r="J154" i="8"/>
  <c r="BK169" i="8"/>
  <c r="BK178" i="8"/>
  <c r="J218" i="8"/>
  <c r="BK157" i="8"/>
  <c r="BK218" i="8"/>
  <c r="J215" i="8"/>
  <c r="J216" i="8"/>
  <c r="J146" i="8"/>
  <c r="BK125" i="2"/>
  <c r="BK145" i="3"/>
  <c r="J143" i="3"/>
  <c r="BK174" i="4"/>
  <c r="J180" i="4"/>
  <c r="J176" i="4"/>
  <c r="J134" i="4"/>
  <c r="J137" i="4"/>
  <c r="J228" i="5"/>
  <c r="BK175" i="5"/>
  <c r="BK160" i="5"/>
  <c r="BK212" i="5"/>
  <c r="BK228" i="5"/>
  <c r="J142" i="5"/>
  <c r="BK204" i="5"/>
  <c r="J253" i="5"/>
  <c r="BK218" i="5"/>
  <c r="J207" i="5"/>
  <c r="J141" i="5"/>
  <c r="BK187" i="5"/>
  <c r="J148" i="5"/>
  <c r="J194" i="5"/>
  <c r="BK133" i="6"/>
  <c r="J133" i="6"/>
  <c r="J138" i="7"/>
  <c r="BK160" i="8"/>
  <c r="BK142" i="8"/>
  <c r="BK217" i="8"/>
  <c r="BK147" i="8"/>
  <c r="BK181" i="8"/>
  <c r="J139" i="8"/>
  <c r="J175" i="8"/>
  <c r="J140" i="8"/>
  <c r="J124" i="2"/>
  <c r="BK121" i="2"/>
  <c r="BK140" i="3"/>
  <c r="BK142" i="3"/>
  <c r="BK187" i="4"/>
  <c r="BK160" i="4"/>
  <c r="J150" i="4"/>
  <c r="BK142" i="4"/>
  <c r="BK232" i="5"/>
  <c r="BK203" i="5"/>
  <c r="BK206" i="5"/>
  <c r="BK148" i="5"/>
  <c r="J140" i="5"/>
  <c r="BK182" i="5"/>
  <c r="BK208" i="5"/>
  <c r="BK156" i="5"/>
  <c r="J235" i="5"/>
  <c r="BK135" i="5"/>
  <c r="J183" i="5"/>
  <c r="BK240" i="5"/>
  <c r="J250" i="5"/>
  <c r="J160" i="5"/>
  <c r="BK142" i="5"/>
  <c r="J128" i="6"/>
  <c r="BK138" i="7"/>
  <c r="J128" i="7"/>
  <c r="J140" i="7"/>
  <c r="BK128" i="7"/>
  <c r="BK134" i="8"/>
  <c r="BK194" i="8"/>
  <c r="BK192" i="8"/>
  <c r="J179" i="8"/>
  <c r="J193" i="8"/>
  <c r="BK141" i="8"/>
  <c r="BK176" i="8"/>
  <c r="J167" i="8"/>
  <c r="J217" i="8"/>
  <c r="BK152" i="8"/>
  <c r="J174" i="8"/>
  <c r="J123" i="2"/>
  <c r="J126" i="2"/>
  <c r="J131" i="3"/>
  <c r="BK143" i="3"/>
  <c r="J174" i="4"/>
  <c r="BK161" i="4"/>
  <c r="J146" i="4"/>
  <c r="J185" i="4"/>
  <c r="BK164" i="4"/>
  <c r="J231" i="5"/>
  <c r="BK202" i="5"/>
  <c r="BK165" i="5"/>
  <c r="J169" i="5"/>
  <c r="J215" i="5"/>
  <c r="J226" i="5"/>
  <c r="J154" i="5"/>
  <c r="J234" i="5"/>
  <c r="J147" i="5"/>
  <c r="BK198" i="5"/>
  <c r="J136" i="5"/>
  <c r="BK210" i="5"/>
  <c r="BK163" i="5"/>
  <c r="BK225" i="5"/>
  <c r="BK222" i="5"/>
  <c r="BK130" i="6"/>
  <c r="J199" i="8"/>
  <c r="BK162" i="8"/>
  <c r="J191" i="8"/>
  <c r="BK195" i="8"/>
  <c r="BK207" i="8"/>
  <c r="J180" i="8"/>
  <c r="J147" i="8"/>
  <c r="J158" i="8"/>
  <c r="J139" i="9"/>
  <c r="J181" i="9"/>
  <c r="BK162" i="9"/>
  <c r="BK180" i="9"/>
  <c r="J180" i="9"/>
  <c r="J157" i="9"/>
  <c r="J177" i="9"/>
  <c r="J136" i="9"/>
  <c r="J150" i="9"/>
  <c r="J119" i="2"/>
  <c r="BK135" i="3"/>
  <c r="J142" i="3"/>
  <c r="J172" i="4"/>
  <c r="J153" i="4"/>
  <c r="BK169" i="4"/>
  <c r="J152" i="4"/>
  <c r="BK166" i="4"/>
  <c r="J241" i="5"/>
  <c r="J245" i="5"/>
  <c r="J244" i="5"/>
  <c r="J135" i="5"/>
  <c r="J156" i="5"/>
  <c r="BK199" i="5"/>
  <c r="BK252" i="5"/>
  <c r="J188" i="5"/>
  <c r="J232" i="5"/>
  <c r="J190" i="5"/>
  <c r="BK255" i="5"/>
  <c r="J233" i="5"/>
  <c r="BK238" i="5"/>
  <c r="BK179" i="5"/>
  <c r="BK162" i="5"/>
  <c r="BK132" i="6"/>
  <c r="J124" i="6"/>
  <c r="BK137" i="7"/>
  <c r="J133" i="7"/>
  <c r="J135" i="7"/>
  <c r="BK193" i="8"/>
  <c r="J208" i="8"/>
  <c r="BK145" i="8"/>
  <c r="BK197" i="8"/>
  <c r="J157" i="8"/>
  <c r="BK173" i="8"/>
  <c r="J207" i="8"/>
  <c r="BK215" i="8"/>
  <c r="BK156" i="8"/>
  <c r="J137" i="8"/>
  <c r="BK204" i="8"/>
  <c r="J162" i="8"/>
  <c r="J149" i="9"/>
  <c r="BK165" i="9"/>
  <c r="BK137" i="9"/>
  <c r="BK144" i="9"/>
  <c r="BK133" i="9"/>
  <c r="BK175" i="9"/>
  <c r="J170" i="9"/>
  <c r="BK168" i="9"/>
  <c r="J132" i="9"/>
  <c r="J141" i="9"/>
  <c r="BK120" i="2"/>
  <c r="BK128" i="3"/>
  <c r="J129" i="3"/>
  <c r="J135" i="3"/>
  <c r="BK182" i="4"/>
  <c r="J157" i="4"/>
  <c r="BK157" i="4"/>
  <c r="J164" i="4"/>
  <c r="J187" i="5"/>
  <c r="BK229" i="5"/>
  <c r="BK136" i="5"/>
  <c r="J218" i="5"/>
  <c r="J130" i="6"/>
  <c r="BK125" i="6"/>
  <c r="J142" i="7"/>
  <c r="BK133" i="7"/>
  <c r="BK158" i="8"/>
  <c r="BK191" i="8"/>
  <c r="BK208" i="8"/>
  <c r="J164" i="8"/>
  <c r="BK185" i="8"/>
  <c r="BK128" i="8"/>
  <c r="J145" i="8"/>
  <c r="BK137" i="8"/>
  <c r="J195" i="8"/>
  <c r="BK170" i="8"/>
  <c r="BK129" i="8"/>
  <c r="J143" i="8"/>
  <c r="J189" i="8"/>
  <c r="J165" i="8"/>
  <c r="BK186" i="8"/>
  <c r="J184" i="9"/>
  <c r="BK135" i="9"/>
  <c r="J156" i="9"/>
  <c r="BK141" i="9"/>
  <c r="J130" i="9"/>
  <c r="BK164" i="9"/>
  <c r="BK146" i="9"/>
  <c r="J146" i="9"/>
  <c r="BK166" i="9"/>
  <c r="J162" i="9"/>
  <c r="J125" i="2"/>
  <c r="BK119" i="2"/>
  <c r="BK137" i="3"/>
  <c r="J137" i="3"/>
  <c r="J126" i="3"/>
  <c r="BK180" i="4"/>
  <c r="BK148" i="4"/>
  <c r="J169" i="4"/>
  <c r="J160" i="4"/>
  <c r="J240" i="5"/>
  <c r="J184" i="5"/>
  <c r="J224" i="5"/>
  <c r="BK207" i="5"/>
  <c r="J225" i="5"/>
  <c r="BK253" i="5"/>
  <c r="J158" i="5"/>
  <c r="BK250" i="5"/>
  <c r="J163" i="5"/>
  <c r="J229" i="5"/>
  <c r="J212" i="5"/>
  <c r="BK195" i="5"/>
  <c r="BK127" i="6"/>
  <c r="BK126" i="7"/>
  <c r="J130" i="7"/>
  <c r="BK131" i="7"/>
  <c r="BK166" i="8"/>
  <c r="J204" i="8"/>
  <c r="BK202" i="8"/>
  <c r="BK146" i="8"/>
  <c r="J166" i="8"/>
  <c r="BK175" i="8"/>
  <c r="BK203" i="8"/>
  <c r="J127" i="8"/>
  <c r="J200" i="8"/>
  <c r="BK139" i="8"/>
  <c r="BK216" i="8"/>
  <c r="BK213" i="8"/>
  <c r="J214" i="8"/>
  <c r="BK177" i="8"/>
  <c r="J187" i="8"/>
  <c r="J160" i="8"/>
  <c r="BK157" i="9"/>
  <c r="BK134" i="9"/>
  <c r="BK151" i="9"/>
  <c r="J134" i="9"/>
  <c r="BK174" i="9"/>
  <c r="J145" i="9"/>
  <c r="BK169" i="9"/>
  <c r="J169" i="9"/>
  <c r="J172" i="9"/>
  <c r="J131" i="9"/>
  <c r="BK138" i="9"/>
  <c r="BK123" i="2"/>
  <c r="BK146" i="3"/>
  <c r="J145" i="3"/>
  <c r="J128" i="3"/>
  <c r="J142" i="4"/>
  <c r="BK152" i="4"/>
  <c r="J213" i="5"/>
  <c r="J145" i="5"/>
  <c r="BK141" i="5"/>
  <c r="BK241" i="5"/>
  <c r="J189" i="5"/>
  <c r="BK130" i="8"/>
  <c r="BK161" i="8"/>
  <c r="J169" i="8"/>
  <c r="J182" i="8"/>
  <c r="BK199" i="8"/>
  <c r="BK196" i="8"/>
  <c r="J186" i="8"/>
  <c r="BK159" i="8"/>
  <c r="J152" i="9"/>
  <c r="BK131" i="9"/>
  <c r="BK150" i="9"/>
  <c r="BK158" i="9"/>
  <c r="BK152" i="9"/>
  <c r="J166" i="9"/>
  <c r="BK139" i="9"/>
  <c r="BK156" i="9"/>
  <c r="BK149" i="9"/>
  <c r="BK160" i="9"/>
  <c r="J165" i="9"/>
  <c r="T125" i="3" l="1"/>
  <c r="P143" i="4"/>
  <c r="BK184" i="4"/>
  <c r="J184" i="4"/>
  <c r="J109" i="4" s="1"/>
  <c r="T143" i="5"/>
  <c r="P177" i="5"/>
  <c r="BK246" i="5"/>
  <c r="J246" i="5" s="1"/>
  <c r="J109" i="5" s="1"/>
  <c r="R133" i="4"/>
  <c r="P151" i="4"/>
  <c r="R173" i="4"/>
  <c r="P118" i="2"/>
  <c r="P117" i="2"/>
  <c r="AU95" i="1"/>
  <c r="BK125" i="3"/>
  <c r="J125" i="3"/>
  <c r="J100" i="3"/>
  <c r="P134" i="5"/>
  <c r="BK173" i="5"/>
  <c r="J173" i="5"/>
  <c r="J104" i="5"/>
  <c r="T223" i="5"/>
  <c r="T135" i="8"/>
  <c r="R159" i="4"/>
  <c r="BK134" i="5"/>
  <c r="J134" i="5"/>
  <c r="J101" i="5" s="1"/>
  <c r="BK177" i="5"/>
  <c r="J177" i="5"/>
  <c r="J105" i="5"/>
  <c r="P246" i="5"/>
  <c r="BK118" i="2"/>
  <c r="J118" i="2"/>
  <c r="J97" i="2"/>
  <c r="R125" i="3"/>
  <c r="T151" i="4"/>
  <c r="R134" i="5"/>
  <c r="R173" i="5"/>
  <c r="R223" i="5"/>
  <c r="T126" i="6"/>
  <c r="T123" i="6"/>
  <c r="T122" i="6"/>
  <c r="BK139" i="3"/>
  <c r="J139" i="3" s="1"/>
  <c r="J101" i="3" s="1"/>
  <c r="P133" i="4"/>
  <c r="T159" i="4"/>
  <c r="P184" i="4"/>
  <c r="P183" i="4"/>
  <c r="R143" i="5"/>
  <c r="R177" i="5"/>
  <c r="R246" i="5"/>
  <c r="T124" i="7"/>
  <c r="T123" i="7"/>
  <c r="T122" i="7" s="1"/>
  <c r="BK133" i="4"/>
  <c r="J133" i="4"/>
  <c r="J100" i="4"/>
  <c r="P159" i="4"/>
  <c r="BK143" i="5"/>
  <c r="J143" i="5"/>
  <c r="J103" i="5"/>
  <c r="T193" i="5"/>
  <c r="T243" i="5"/>
  <c r="R126" i="6"/>
  <c r="R123" i="6"/>
  <c r="R122" i="6" s="1"/>
  <c r="T126" i="8"/>
  <c r="T139" i="3"/>
  <c r="R143" i="4"/>
  <c r="P143" i="5"/>
  <c r="R193" i="5"/>
  <c r="BK243" i="5"/>
  <c r="J243" i="5"/>
  <c r="J108" i="5" s="1"/>
  <c r="BK126" i="6"/>
  <c r="J126" i="6"/>
  <c r="J100" i="6"/>
  <c r="R124" i="7"/>
  <c r="R123" i="7" s="1"/>
  <c r="R122" i="7" s="1"/>
  <c r="BK126" i="8"/>
  <c r="J126" i="8" s="1"/>
  <c r="J100" i="8" s="1"/>
  <c r="T129" i="9"/>
  <c r="T118" i="2"/>
  <c r="T117" i="2" s="1"/>
  <c r="R139" i="3"/>
  <c r="T133" i="4"/>
  <c r="R126" i="8"/>
  <c r="T143" i="9"/>
  <c r="R118" i="2"/>
  <c r="R117" i="2"/>
  <c r="BK143" i="4"/>
  <c r="J143" i="4" s="1"/>
  <c r="J101" i="4" s="1"/>
  <c r="T139" i="5"/>
  <c r="BK223" i="5"/>
  <c r="J223" i="5" s="1"/>
  <c r="J107" i="5" s="1"/>
  <c r="P135" i="8"/>
  <c r="BK129" i="9"/>
  <c r="J129" i="9" s="1"/>
  <c r="J100" i="9" s="1"/>
  <c r="P143" i="9"/>
  <c r="R171" i="9"/>
  <c r="BK159" i="4"/>
  <c r="J159" i="4" s="1"/>
  <c r="J104" i="4" s="1"/>
  <c r="R184" i="4"/>
  <c r="R183" i="4" s="1"/>
  <c r="T134" i="5"/>
  <c r="BK193" i="5"/>
  <c r="J193" i="5"/>
  <c r="J106" i="5" s="1"/>
  <c r="R243" i="5"/>
  <c r="P124" i="7"/>
  <c r="P123" i="7"/>
  <c r="P122" i="7" s="1"/>
  <c r="AU101" i="1" s="1"/>
  <c r="P126" i="8"/>
  <c r="BK143" i="9"/>
  <c r="J143" i="9" s="1"/>
  <c r="J101" i="9" s="1"/>
  <c r="R154" i="9"/>
  <c r="BK178" i="9"/>
  <c r="J178" i="9" s="1"/>
  <c r="J104" i="9" s="1"/>
  <c r="P139" i="3"/>
  <c r="BK151" i="4"/>
  <c r="J151" i="4" s="1"/>
  <c r="J102" i="4" s="1"/>
  <c r="T173" i="4"/>
  <c r="P139" i="5"/>
  <c r="P173" i="5"/>
  <c r="T177" i="5"/>
  <c r="T246" i="5"/>
  <c r="R135" i="8"/>
  <c r="P154" i="9"/>
  <c r="T171" i="9"/>
  <c r="P125" i="3"/>
  <c r="P124" i="3"/>
  <c r="P123" i="3" s="1"/>
  <c r="AU97" i="1" s="1"/>
  <c r="R151" i="4"/>
  <c r="P173" i="4"/>
  <c r="BK139" i="5"/>
  <c r="J139" i="5" s="1"/>
  <c r="J102" i="5" s="1"/>
  <c r="P193" i="5"/>
  <c r="P243" i="5"/>
  <c r="P126" i="6"/>
  <c r="P123" i="6"/>
  <c r="P122" i="6"/>
  <c r="AU100" i="1" s="1"/>
  <c r="R129" i="9"/>
  <c r="T154" i="9"/>
  <c r="T178" i="9"/>
  <c r="T143" i="4"/>
  <c r="BK173" i="4"/>
  <c r="J173" i="4"/>
  <c r="J106" i="4"/>
  <c r="T184" i="4"/>
  <c r="T183" i="4" s="1"/>
  <c r="R139" i="5"/>
  <c r="T173" i="5"/>
  <c r="P223" i="5"/>
  <c r="BK124" i="7"/>
  <c r="BK123" i="7"/>
  <c r="J123" i="7"/>
  <c r="J99" i="7" s="1"/>
  <c r="P129" i="9"/>
  <c r="P128" i="9"/>
  <c r="P127" i="9"/>
  <c r="AU103" i="1" s="1"/>
  <c r="BK154" i="9"/>
  <c r="J154" i="9"/>
  <c r="J102" i="9"/>
  <c r="P171" i="9"/>
  <c r="P178" i="9"/>
  <c r="BK135" i="8"/>
  <c r="J135" i="8"/>
  <c r="J102" i="8" s="1"/>
  <c r="R143" i="9"/>
  <c r="BK171" i="9"/>
  <c r="J171" i="9"/>
  <c r="J103" i="9" s="1"/>
  <c r="R178" i="9"/>
  <c r="BK133" i="8"/>
  <c r="J133" i="8"/>
  <c r="J101" i="8" s="1"/>
  <c r="BK181" i="4"/>
  <c r="J181" i="4"/>
  <c r="J107" i="4"/>
  <c r="BK156" i="4"/>
  <c r="J156" i="4"/>
  <c r="J103" i="4"/>
  <c r="BK171" i="4"/>
  <c r="J171" i="4" s="1"/>
  <c r="J105" i="4" s="1"/>
  <c r="BK183" i="9"/>
  <c r="J183" i="9"/>
  <c r="J105" i="9" s="1"/>
  <c r="BE151" i="9"/>
  <c r="BE131" i="9"/>
  <c r="BE144" i="9"/>
  <c r="BE148" i="9"/>
  <c r="BE156" i="9"/>
  <c r="J91" i="9"/>
  <c r="BE132" i="9"/>
  <c r="BE134" i="9"/>
  <c r="BE142" i="9"/>
  <c r="BE145" i="9"/>
  <c r="BE160" i="9"/>
  <c r="BE164" i="9"/>
  <c r="BE167" i="9"/>
  <c r="J94" i="9"/>
  <c r="BE140" i="9"/>
  <c r="BE174" i="9"/>
  <c r="F124" i="9"/>
  <c r="BE147" i="9"/>
  <c r="BE150" i="9"/>
  <c r="BE155" i="9"/>
  <c r="BE177" i="9"/>
  <c r="BE137" i="9"/>
  <c r="BE161" i="9"/>
  <c r="BE163" i="9"/>
  <c r="BE133" i="9"/>
  <c r="BE135" i="9"/>
  <c r="BE181" i="9"/>
  <c r="BE184" i="9"/>
  <c r="BE141" i="9"/>
  <c r="BE162" i="9"/>
  <c r="BE172" i="9"/>
  <c r="BE158" i="9"/>
  <c r="E115" i="9"/>
  <c r="BE165" i="9"/>
  <c r="BE169" i="9"/>
  <c r="BE159" i="9"/>
  <c r="BE168" i="9"/>
  <c r="BE173" i="9"/>
  <c r="BE176" i="9"/>
  <c r="BE179" i="9"/>
  <c r="BE180" i="9"/>
  <c r="BE139" i="9"/>
  <c r="BE149" i="9"/>
  <c r="BE152" i="9"/>
  <c r="BE153" i="9"/>
  <c r="BE157" i="9"/>
  <c r="BE136" i="9"/>
  <c r="BE170" i="9"/>
  <c r="BE175" i="9"/>
  <c r="BE130" i="9"/>
  <c r="BE138" i="9"/>
  <c r="BE146" i="9"/>
  <c r="BE166" i="9"/>
  <c r="BE182" i="9"/>
  <c r="BE128" i="8"/>
  <c r="BE153" i="8"/>
  <c r="BE184" i="8"/>
  <c r="BE188" i="8"/>
  <c r="E112" i="8"/>
  <c r="BE134" i="8"/>
  <c r="BE148" i="8"/>
  <c r="BE151" i="8"/>
  <c r="BE157" i="8"/>
  <c r="BE160" i="8"/>
  <c r="BE163" i="8"/>
  <c r="BE187" i="8"/>
  <c r="BE192" i="8"/>
  <c r="BE194" i="8"/>
  <c r="BE197" i="8"/>
  <c r="BE200" i="8"/>
  <c r="J124" i="7"/>
  <c r="J100" i="7" s="1"/>
  <c r="F121" i="8"/>
  <c r="BE136" i="8"/>
  <c r="BE140" i="8"/>
  <c r="BE143" i="8"/>
  <c r="BE175" i="8"/>
  <c r="BE181" i="8"/>
  <c r="BE216" i="8"/>
  <c r="BE139" i="8"/>
  <c r="BE172" i="8"/>
  <c r="BE186" i="8"/>
  <c r="BE193" i="8"/>
  <c r="BE199" i="8"/>
  <c r="BE154" i="8"/>
  <c r="BE178" i="8"/>
  <c r="BE213" i="8"/>
  <c r="BE218" i="8"/>
  <c r="BE137" i="8"/>
  <c r="BE150" i="8"/>
  <c r="BE190" i="8"/>
  <c r="BE195" i="8"/>
  <c r="BE203" i="8"/>
  <c r="BE207" i="8"/>
  <c r="BE208" i="8"/>
  <c r="BE214" i="8"/>
  <c r="BE215" i="8"/>
  <c r="BE185" i="8"/>
  <c r="J91" i="8"/>
  <c r="BE127" i="8"/>
  <c r="BE146" i="8"/>
  <c r="BE155" i="8"/>
  <c r="BE164" i="8"/>
  <c r="BE167" i="8"/>
  <c r="BE182" i="8"/>
  <c r="BE191" i="8"/>
  <c r="BE201" i="8"/>
  <c r="BE204" i="8"/>
  <c r="BE212" i="8"/>
  <c r="BE141" i="8"/>
  <c r="BE142" i="8"/>
  <c r="BE147" i="8"/>
  <c r="BE161" i="8"/>
  <c r="BE170" i="8"/>
  <c r="BE176" i="8"/>
  <c r="BE217" i="8"/>
  <c r="BE219" i="8"/>
  <c r="BE130" i="8"/>
  <c r="BE149" i="8"/>
  <c r="BE196" i="8"/>
  <c r="BE210" i="8"/>
  <c r="BE129" i="8"/>
  <c r="BE131" i="8"/>
  <c r="BE152" i="8"/>
  <c r="BE159" i="8"/>
  <c r="BE162" i="8"/>
  <c r="BE165" i="8"/>
  <c r="BE173" i="8"/>
  <c r="BE202" i="8"/>
  <c r="BE205" i="8"/>
  <c r="BK122" i="7"/>
  <c r="J122" i="7" s="1"/>
  <c r="J98" i="7" s="1"/>
  <c r="BE144" i="8"/>
  <c r="BE168" i="8"/>
  <c r="BE189" i="8"/>
  <c r="BE211" i="8"/>
  <c r="BE132" i="8"/>
  <c r="BE138" i="8"/>
  <c r="BE166" i="8"/>
  <c r="BE169" i="8"/>
  <c r="BE171" i="8"/>
  <c r="BE183" i="8"/>
  <c r="BE198" i="8"/>
  <c r="BE145" i="8"/>
  <c r="BE156" i="8"/>
  <c r="BE158" i="8"/>
  <c r="BE174" i="8"/>
  <c r="BE177" i="8"/>
  <c r="BE180" i="8"/>
  <c r="BE206" i="8"/>
  <c r="BE179" i="8"/>
  <c r="BE209" i="8"/>
  <c r="BE125" i="7"/>
  <c r="BK123" i="6"/>
  <c r="J123" i="6" s="1"/>
  <c r="J99" i="6" s="1"/>
  <c r="J116" i="7"/>
  <c r="E85" i="7"/>
  <c r="F94" i="7"/>
  <c r="BE132" i="7"/>
  <c r="BE137" i="7"/>
  <c r="BE128" i="7"/>
  <c r="BE131" i="7"/>
  <c r="BE135" i="7"/>
  <c r="BE127" i="7"/>
  <c r="BE136" i="7"/>
  <c r="BE141" i="7"/>
  <c r="BE130" i="7"/>
  <c r="BE138" i="7"/>
  <c r="BE126" i="7"/>
  <c r="BE134" i="7"/>
  <c r="BE133" i="7"/>
  <c r="BE139" i="7"/>
  <c r="BE140" i="7"/>
  <c r="BE142" i="7"/>
  <c r="BE129" i="7"/>
  <c r="F94" i="6"/>
  <c r="E110" i="6"/>
  <c r="BE127" i="6"/>
  <c r="BE128" i="6"/>
  <c r="BE124" i="6"/>
  <c r="J91" i="6"/>
  <c r="BE125" i="6"/>
  <c r="BE130" i="6"/>
  <c r="BE132" i="6"/>
  <c r="BE129" i="6"/>
  <c r="BE131" i="6"/>
  <c r="BE133" i="6"/>
  <c r="E119" i="5"/>
  <c r="BE188" i="5"/>
  <c r="BE217" i="5"/>
  <c r="BE231" i="5"/>
  <c r="BE237" i="5"/>
  <c r="BE241" i="5"/>
  <c r="BE250" i="5"/>
  <c r="BE140" i="5"/>
  <c r="BE179" i="5"/>
  <c r="BE197" i="5"/>
  <c r="BE204" i="5"/>
  <c r="BE162" i="5"/>
  <c r="BE184" i="5"/>
  <c r="BE202" i="5"/>
  <c r="BE207" i="5"/>
  <c r="BE230" i="5"/>
  <c r="BE252" i="5"/>
  <c r="BE254" i="5"/>
  <c r="BE151" i="5"/>
  <c r="BE169" i="5"/>
  <c r="BE182" i="5"/>
  <c r="BE187" i="5"/>
  <c r="BE201" i="5"/>
  <c r="BE203" i="5"/>
  <c r="BE213" i="5"/>
  <c r="BE229" i="5"/>
  <c r="BE232" i="5"/>
  <c r="BE145" i="5"/>
  <c r="BE148" i="5"/>
  <c r="BE156" i="5"/>
  <c r="BE157" i="5"/>
  <c r="BE175" i="5"/>
  <c r="BE206" i="5"/>
  <c r="BE218" i="5"/>
  <c r="BE226" i="5"/>
  <c r="BE235" i="5"/>
  <c r="BE253" i="5"/>
  <c r="F94" i="5"/>
  <c r="BE152" i="5"/>
  <c r="BE210" i="5"/>
  <c r="BE228" i="5"/>
  <c r="BE136" i="5"/>
  <c r="BE181" i="5"/>
  <c r="BE185" i="5"/>
  <c r="BE190" i="5"/>
  <c r="BE221" i="5"/>
  <c r="BE255" i="5"/>
  <c r="BE142" i="5"/>
  <c r="BE174" i="5"/>
  <c r="BE195" i="5"/>
  <c r="BE220" i="5"/>
  <c r="BE224" i="5"/>
  <c r="BE227" i="5"/>
  <c r="BE247" i="5"/>
  <c r="BE256" i="5"/>
  <c r="J91" i="5"/>
  <c r="BE200" i="5"/>
  <c r="BE205" i="5"/>
  <c r="BE160" i="5"/>
  <c r="BE234" i="5"/>
  <c r="BE163" i="5"/>
  <c r="BE196" i="5"/>
  <c r="BE212" i="5"/>
  <c r="BE240" i="5"/>
  <c r="BE244" i="5"/>
  <c r="BE141" i="5"/>
  <c r="BE144" i="5"/>
  <c r="BE147" i="5"/>
  <c r="BE154" i="5"/>
  <c r="BE208" i="5"/>
  <c r="BE219" i="5"/>
  <c r="BE233" i="5"/>
  <c r="BE245" i="5"/>
  <c r="BE138" i="5"/>
  <c r="BE158" i="5"/>
  <c r="BE171" i="5"/>
  <c r="BE178" i="5"/>
  <c r="BE183" i="5"/>
  <c r="BE189" i="5"/>
  <c r="BE194" i="5"/>
  <c r="BE199" i="5"/>
  <c r="BE215" i="5"/>
  <c r="BE239" i="5"/>
  <c r="BE135" i="5"/>
  <c r="BE165" i="5"/>
  <c r="BE166" i="5"/>
  <c r="BE192" i="5"/>
  <c r="BE198" i="5"/>
  <c r="BE222" i="5"/>
  <c r="BE225" i="5"/>
  <c r="BE238" i="5"/>
  <c r="J125" i="4"/>
  <c r="BE142" i="4"/>
  <c r="BE146" i="4"/>
  <c r="BE169" i="4"/>
  <c r="F128" i="4"/>
  <c r="BE150" i="4"/>
  <c r="BE179" i="4"/>
  <c r="BK124" i="3"/>
  <c r="BK123" i="3"/>
  <c r="J123" i="3" s="1"/>
  <c r="J98" i="3" s="1"/>
  <c r="BE162" i="4"/>
  <c r="BE180" i="4"/>
  <c r="BE178" i="4"/>
  <c r="BE153" i="4"/>
  <c r="BE160" i="4"/>
  <c r="BE144" i="4"/>
  <c r="BE155" i="4"/>
  <c r="BE161" i="4"/>
  <c r="BE182" i="4"/>
  <c r="BE157" i="4"/>
  <c r="BE166" i="4"/>
  <c r="BE174" i="4"/>
  <c r="BE137" i="4"/>
  <c r="BE152" i="4"/>
  <c r="BE172" i="4"/>
  <c r="BE185" i="4"/>
  <c r="E85" i="4"/>
  <c r="BE134" i="4"/>
  <c r="BE139" i="4"/>
  <c r="BE148" i="4"/>
  <c r="BE164" i="4"/>
  <c r="BE176" i="4"/>
  <c r="BE187" i="4"/>
  <c r="BE135" i="4"/>
  <c r="BE141" i="4"/>
  <c r="F94" i="3"/>
  <c r="BE133" i="3"/>
  <c r="BE137" i="3"/>
  <c r="BE126" i="3"/>
  <c r="BE131" i="3"/>
  <c r="BE129" i="3"/>
  <c r="BK117" i="2"/>
  <c r="J117" i="2"/>
  <c r="J96" i="2"/>
  <c r="E85" i="3"/>
  <c r="BE140" i="3"/>
  <c r="BE146" i="3"/>
  <c r="J117" i="3"/>
  <c r="BE128" i="3"/>
  <c r="BE135" i="3"/>
  <c r="BE143" i="3"/>
  <c r="BE142" i="3"/>
  <c r="BE145" i="3"/>
  <c r="E107" i="2"/>
  <c r="BE126" i="2"/>
  <c r="BE119" i="2"/>
  <c r="BE120" i="2"/>
  <c r="J89" i="2"/>
  <c r="F92" i="2"/>
  <c r="BE121" i="2"/>
  <c r="BE122" i="2"/>
  <c r="BE123" i="2"/>
  <c r="BE124" i="2"/>
  <c r="BE125" i="2"/>
  <c r="J36" i="4"/>
  <c r="AW98" i="1" s="1"/>
  <c r="F36" i="7"/>
  <c r="BA101" i="1"/>
  <c r="J36" i="9"/>
  <c r="AW103" i="1" s="1"/>
  <c r="F36" i="6"/>
  <c r="BA100" i="1"/>
  <c r="F39" i="7"/>
  <c r="BD101" i="1"/>
  <c r="F39" i="9"/>
  <c r="BD103" i="1" s="1"/>
  <c r="AS94" i="1"/>
  <c r="F36" i="4"/>
  <c r="BA98" i="1"/>
  <c r="F38" i="6"/>
  <c r="BC100" i="1" s="1"/>
  <c r="F39" i="8"/>
  <c r="BD102" i="1"/>
  <c r="J36" i="8"/>
  <c r="AW102" i="1" s="1"/>
  <c r="F39" i="3"/>
  <c r="BD97" i="1"/>
  <c r="F37" i="6"/>
  <c r="BB100" i="1" s="1"/>
  <c r="F39" i="6"/>
  <c r="BD100" i="1"/>
  <c r="F37" i="8"/>
  <c r="BB102" i="1" s="1"/>
  <c r="F38" i="3"/>
  <c r="BC97" i="1"/>
  <c r="F39" i="5"/>
  <c r="BD99" i="1" s="1"/>
  <c r="F37" i="2"/>
  <c r="BD95" i="1"/>
  <c r="F39" i="4"/>
  <c r="BD98" i="1" s="1"/>
  <c r="F36" i="8"/>
  <c r="BA102" i="1"/>
  <c r="F38" i="4"/>
  <c r="BC98" i="1" s="1"/>
  <c r="F37" i="7"/>
  <c r="BB101" i="1"/>
  <c r="F37" i="9"/>
  <c r="BB103" i="1" s="1"/>
  <c r="F35" i="2"/>
  <c r="BB95" i="1"/>
  <c r="F36" i="5"/>
  <c r="BA99" i="1" s="1"/>
  <c r="J36" i="6"/>
  <c r="AW100" i="1"/>
  <c r="J36" i="7"/>
  <c r="AW101" i="1" s="1"/>
  <c r="F38" i="9"/>
  <c r="BC103" i="1"/>
  <c r="F38" i="8"/>
  <c r="BC102" i="1" s="1"/>
  <c r="F36" i="3"/>
  <c r="BA97" i="1"/>
  <c r="F37" i="5"/>
  <c r="BB99" i="1" s="1"/>
  <c r="F37" i="3"/>
  <c r="BB97" i="1"/>
  <c r="F38" i="5"/>
  <c r="BC99" i="1" s="1"/>
  <c r="J34" i="2"/>
  <c r="AW95" i="1"/>
  <c r="F37" i="4"/>
  <c r="BB98" i="1" s="1"/>
  <c r="F38" i="7"/>
  <c r="BC101" i="1"/>
  <c r="F36" i="9"/>
  <c r="BA103" i="1" s="1"/>
  <c r="J36" i="3"/>
  <c r="AW97" i="1"/>
  <c r="J36" i="5"/>
  <c r="AW99" i="1" s="1"/>
  <c r="BK132" i="5" l="1"/>
  <c r="BK131" i="5" s="1"/>
  <c r="J131" i="5" s="1"/>
  <c r="J32" i="5" s="1"/>
  <c r="BK132" i="4"/>
  <c r="J132" i="4" s="1"/>
  <c r="J99" i="4" s="1"/>
  <c r="R128" i="9"/>
  <c r="R127" i="9"/>
  <c r="T132" i="5"/>
  <c r="T131" i="5"/>
  <c r="T128" i="9"/>
  <c r="T127" i="9"/>
  <c r="R124" i="3"/>
  <c r="R123" i="3"/>
  <c r="T132" i="4"/>
  <c r="T131" i="4"/>
  <c r="T125" i="8"/>
  <c r="T124" i="8"/>
  <c r="R132" i="5"/>
  <c r="R131" i="5"/>
  <c r="P125" i="8"/>
  <c r="P124" i="8"/>
  <c r="AU102" i="1"/>
  <c r="R132" i="4"/>
  <c r="R131" i="4" s="1"/>
  <c r="R125" i="8"/>
  <c r="R124" i="8"/>
  <c r="P132" i="4"/>
  <c r="P131" i="4" s="1"/>
  <c r="AU98" i="1" s="1"/>
  <c r="P132" i="5"/>
  <c r="P131" i="5"/>
  <c r="AU99" i="1" s="1"/>
  <c r="T124" i="3"/>
  <c r="T123" i="3"/>
  <c r="BK125" i="8"/>
  <c r="BK124" i="8" s="1"/>
  <c r="J124" i="8" s="1"/>
  <c r="BK183" i="4"/>
  <c r="J183" i="4" s="1"/>
  <c r="J108" i="4" s="1"/>
  <c r="BK128" i="9"/>
  <c r="J128" i="9"/>
  <c r="J99" i="9" s="1"/>
  <c r="BK122" i="6"/>
  <c r="J122" i="6"/>
  <c r="J98" i="6"/>
  <c r="AG99" i="1"/>
  <c r="J98" i="5"/>
  <c r="J132" i="5"/>
  <c r="J99" i="5"/>
  <c r="J124" i="3"/>
  <c r="J99" i="3" s="1"/>
  <c r="J33" i="2"/>
  <c r="AV95" i="1"/>
  <c r="AT95" i="1"/>
  <c r="J35" i="5"/>
  <c r="AV99" i="1" s="1"/>
  <c r="AT99" i="1" s="1"/>
  <c r="AN99" i="1" s="1"/>
  <c r="J30" i="2"/>
  <c r="AG95" i="1" s="1"/>
  <c r="J32" i="3"/>
  <c r="AG97" i="1"/>
  <c r="J35" i="4"/>
  <c r="AV98" i="1" s="1"/>
  <c r="AT98" i="1" s="1"/>
  <c r="J35" i="7"/>
  <c r="AV101" i="1" s="1"/>
  <c r="AT101" i="1" s="1"/>
  <c r="BA96" i="1"/>
  <c r="BA94" i="1"/>
  <c r="AW94" i="1" s="1"/>
  <c r="AK30" i="1" s="1"/>
  <c r="F33" i="2"/>
  <c r="AZ95" i="1"/>
  <c r="F35" i="5"/>
  <c r="AZ99" i="1" s="1"/>
  <c r="BB96" i="1"/>
  <c r="AX96" i="1"/>
  <c r="J35" i="3"/>
  <c r="AV97" i="1" s="1"/>
  <c r="AT97" i="1" s="1"/>
  <c r="F35" i="6"/>
  <c r="AZ100" i="1" s="1"/>
  <c r="F35" i="8"/>
  <c r="AZ102" i="1"/>
  <c r="F35" i="3"/>
  <c r="AZ97" i="1" s="1"/>
  <c r="F35" i="7"/>
  <c r="AZ101" i="1"/>
  <c r="F35" i="9"/>
  <c r="AZ103" i="1" s="1"/>
  <c r="F35" i="4"/>
  <c r="AZ98" i="1"/>
  <c r="J32" i="7"/>
  <c r="AG101" i="1" s="1"/>
  <c r="J35" i="9"/>
  <c r="AV103" i="1" s="1"/>
  <c r="AT103" i="1" s="1"/>
  <c r="J35" i="6"/>
  <c r="AV100" i="1"/>
  <c r="AT100" i="1" s="1"/>
  <c r="BC96" i="1"/>
  <c r="BC94" i="1"/>
  <c r="W32" i="1"/>
  <c r="J35" i="8"/>
  <c r="AV102" i="1"/>
  <c r="AT102" i="1"/>
  <c r="BD96" i="1"/>
  <c r="J98" i="8" l="1"/>
  <c r="J32" i="8"/>
  <c r="AG102" i="1" s="1"/>
  <c r="AN102" i="1" s="1"/>
  <c r="BK131" i="4"/>
  <c r="J131" i="4" s="1"/>
  <c r="J98" i="4" s="1"/>
  <c r="J125" i="8"/>
  <c r="J99" i="8" s="1"/>
  <c r="BK127" i="9"/>
  <c r="J127" i="9"/>
  <c r="J98" i="9"/>
  <c r="AN101" i="1"/>
  <c r="J41" i="8"/>
  <c r="J41" i="7"/>
  <c r="J41" i="5"/>
  <c r="AN97" i="1"/>
  <c r="AN95" i="1"/>
  <c r="J41" i="3"/>
  <c r="J39" i="2"/>
  <c r="AU96" i="1"/>
  <c r="AU94" i="1"/>
  <c r="AW96" i="1"/>
  <c r="AY96" i="1"/>
  <c r="J32" i="6"/>
  <c r="AG100" i="1"/>
  <c r="AN100" i="1"/>
  <c r="AY94" i="1"/>
  <c r="BD94" i="1"/>
  <c r="W33" i="1"/>
  <c r="AZ96" i="1"/>
  <c r="AV96" i="1"/>
  <c r="BB94" i="1"/>
  <c r="W31" i="1"/>
  <c r="W30" i="1"/>
  <c r="J32" i="4" l="1"/>
  <c r="AG98" i="1" s="1"/>
  <c r="AN98" i="1" s="1"/>
  <c r="J41" i="6"/>
  <c r="J41" i="4"/>
  <c r="J32" i="9"/>
  <c r="AG103" i="1" s="1"/>
  <c r="AG96" i="1" s="1"/>
  <c r="AG94" i="1" s="1"/>
  <c r="AK26" i="1" s="1"/>
  <c r="AT96" i="1"/>
  <c r="AX94" i="1"/>
  <c r="AZ94" i="1"/>
  <c r="W29" i="1"/>
  <c r="J41" i="9" l="1"/>
  <c r="AN96" i="1"/>
  <c r="AN103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<sst xmlns="http://schemas.openxmlformats.org/spreadsheetml/2006/main" count="6451" uniqueCount="1026">
  <si>
    <t>Export Komplet</t>
  </si>
  <si>
    <t/>
  </si>
  <si>
    <t>2.0</t>
  </si>
  <si>
    <t>False</t>
  </si>
  <si>
    <t>{d10db027-5a35-452b-8f95-db3e144373aa}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</si>
  <si>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</si>
  <si>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</si>
  <si>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</si>
  <si>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</si>
  <si>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</si>
  <si>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</si>
  <si>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</si>
  <si>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</si>
  <si>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</si>
  <si>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Y642-3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</si>
  <si>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</si>
  <si>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</si>
  <si>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parku Mírové náměstí, M.lázně</t>
  </si>
  <si>
    <t>KSO:</t>
  </si>
  <si>
    <t>CC-CZ:</t>
  </si>
  <si>
    <t>Místo:</t>
  </si>
  <si>
    <t>Mariánské Lázně</t>
  </si>
  <si>
    <t>Datum:</t>
  </si>
  <si>
    <t>14. 2. 2025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</si>
  <si>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</si>
  <si>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</si>
  <si>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</si>
  <si>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</si>
  <si>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</si>
  <si>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</si>
  <si>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</si>
  <si>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ing.Rákos Tomáš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</si>
  <si>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</si>
  <si>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</si>
  <si>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</si>
  <si>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</si>
  <si>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</si>
  <si>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</si>
  <si>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</si>
  <si>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</si>
  <si>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</si>
  <si>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</si>
  <si>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</si>
  <si>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</si>
  <si>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</si>
  <si>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</si>
  <si>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</si>
  <si>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</si>
  <si>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</si>
  <si>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</si>
  <si>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</si>
  <si>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</si>
  <si>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</si>
  <si>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</si>
  <si>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</si>
  <si>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</si>
  <si>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</si>
  <si>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</si>
  <si>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</si>
  <si>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</si>
  <si>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</si>
  <si>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</si>
  <si>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</si>
  <si>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</si>
  <si>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</si>
  <si>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</si>
  <si>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</si>
  <si>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</si>
  <si>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</si>
  <si>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</si>
  <si>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</si>
  <si>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</si>
  <si>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</si>
  <si>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</si>
  <si>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</si>
  <si>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</si>
  <si>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</si>
  <si>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</si>
  <si>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</si>
  <si>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</si>
  <si>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</si>
  <si>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</si>
  <si>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</si>
  <si>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</si>
  <si>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</si>
  <si>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{3ee3a942-1280-4a0f-a991-4568bfe730db}</t>
  </si>
  <si>
    <t>2</t>
  </si>
  <si>
    <t>A</t>
  </si>
  <si>
    <t>Etapa A</t>
  </si>
  <si>
    <t>{ad5eeb0c-9a95-42f4-924c-0704cfb67b8c}</t>
  </si>
  <si>
    <t>10-A</t>
  </si>
  <si>
    <t>D.01 - Příprava území</t>
  </si>
  <si>
    <t>Soupis</t>
  </si>
  <si>
    <t>{c71fe7ce-87d8-46f6-936c-62cef29669e6}</t>
  </si>
  <si>
    <t>20-A</t>
  </si>
  <si>
    <t>D.02 - Zpevněné plochy a parkové komunikace</t>
  </si>
  <si>
    <t>{ac91a99d-8ab9-425b-b8f1-2d7d9c55b7d4}</t>
  </si>
  <si>
    <t>30-A</t>
  </si>
  <si>
    <t>D.03 - Krajinářské úpravy</t>
  </si>
  <si>
    <t>{5dcfe4c3-f285-4a13-8c65-524e16a03458}</t>
  </si>
  <si>
    <t>40-A</t>
  </si>
  <si>
    <t>D.04 - Mobiliář a vybavenost</t>
  </si>
  <si>
    <t>{bc9871fe-1dff-4af5-bb05-369409798182}</t>
  </si>
  <si>
    <t>50-A</t>
  </si>
  <si>
    <t>D.05 - Veřejné osvětlení</t>
  </si>
  <si>
    <t>{de4e1e8c-190f-4316-869a-a4189d7bca45}</t>
  </si>
  <si>
    <t>70-A</t>
  </si>
  <si>
    <t>D.07 - Automatické zavlažovací systémy</t>
  </si>
  <si>
    <t>{1dab7978-7bd4-4272-b017-40c5f83b1259}</t>
  </si>
  <si>
    <t>80-A</t>
  </si>
  <si>
    <t>Vodovodní přípojka</t>
  </si>
  <si>
    <t>{c726ccc5-53cc-405f-942c-b931cf7185a2}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</si>
  <si>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</si>
  <si>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</si>
  <si>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</si>
  <si>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</si>
  <si>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</si>
  <si>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</si>
  <si>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</si>
  <si>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</si>
  <si>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</si>
  <si>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</si>
  <si>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</si>
  <si>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</si>
  <si>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</si>
  <si>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</si>
  <si>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</si>
  <si>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</si>
  <si>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</si>
  <si>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</si>
  <si>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</si>
  <si>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</si>
  <si>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</si>
  <si>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</si>
  <si>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</si>
  <si>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K</t>
  </si>
  <si>
    <t>031002000</t>
  </si>
  <si>
    <t>Související práce pro zařízení staveniště</t>
  </si>
  <si>
    <t>kpl</t>
  </si>
  <si>
    <t>CS ÚRS 2023 02</t>
  </si>
  <si>
    <t>4</t>
  </si>
  <si>
    <t>032002000</t>
  </si>
  <si>
    <t>6</t>
  </si>
  <si>
    <t>3</t>
  </si>
  <si>
    <t>034503000</t>
  </si>
  <si>
    <t>Informační tabule na staveništi</t>
  </si>
  <si>
    <t>celkem</t>
  </si>
  <si>
    <t>8</t>
  </si>
  <si>
    <t>039002000</t>
  </si>
  <si>
    <t>Zrušení zařízení staveniště</t>
  </si>
  <si>
    <t>10</t>
  </si>
  <si>
    <t>045303000</t>
  </si>
  <si>
    <t>Koordinační činnost</t>
  </si>
  <si>
    <t>070001000</t>
  </si>
  <si>
    <t>Provozní vlivy</t>
  </si>
  <si>
    <t>14</t>
  </si>
  <si>
    <t>7</t>
  </si>
  <si>
    <t>R.0302</t>
  </si>
  <si>
    <t>Náklady na průběžné čištění přístupové komunikace</t>
  </si>
  <si>
    <t>vlastní</t>
  </si>
  <si>
    <t>16</t>
  </si>
  <si>
    <t>012303000</t>
  </si>
  <si>
    <t>Geodetické práce po výstavbě</t>
  </si>
  <si>
    <t>18</t>
  </si>
  <si>
    <t>A - Etapa A</t>
  </si>
  <si>
    <t>Soupis:</t>
  </si>
  <si>
    <t>10-A - D.01 - Příprava území</t>
  </si>
  <si>
    <t>HSV - Práce a dodávky HSV</t>
  </si>
  <si>
    <t xml:space="preserve">    1 - Zemní práce</t>
  </si>
  <si>
    <t xml:space="preserve">    9 - Ostatní konstrukce a práce, bourání</t>
  </si>
  <si>
    <t>HSV</t>
  </si>
  <si>
    <t>Práce a dodávky HSV</t>
  </si>
  <si>
    <t>Zemní práce</t>
  </si>
  <si>
    <t>113106161</t>
  </si>
  <si>
    <t>Rozebrání dlažeb vozovek z drobných kostek s ložem z kameniva ručně</t>
  </si>
  <si>
    <t>m2</t>
  </si>
  <si>
    <t>CS ÚRS 2025 01</t>
  </si>
  <si>
    <t>279519679</t>
  </si>
  <si>
    <t>VV</t>
  </si>
  <si>
    <t>0,6*2,6*4 "záliv pro lavičky</t>
  </si>
  <si>
    <t>113107143</t>
  </si>
  <si>
    <t>Odstranění podkladu živičného tl přes 100 do 150 mm ručně</t>
  </si>
  <si>
    <t>113201111</t>
  </si>
  <si>
    <t>Vytrhání obrub chodníkových ležatých</t>
  </si>
  <si>
    <t>m</t>
  </si>
  <si>
    <t>-2020636147</t>
  </si>
  <si>
    <t>(0,6*2+2,6)*4 "záliv pro lavičky</t>
  </si>
  <si>
    <t>122151104</t>
  </si>
  <si>
    <t>Odkopávky a prokopávky nezapažené v hornině třídy těžitelnosti I skupiny 1 a 2 objem do 500 m3 strojně</t>
  </si>
  <si>
    <t>m3</t>
  </si>
  <si>
    <t>131,1-43,6</t>
  </si>
  <si>
    <t>122251104</t>
  </si>
  <si>
    <t>Odkopávky a prokopávky nezapažené v hornině třídy těžitelnosti I skupiny 3 objem do 500 m3 strojně</t>
  </si>
  <si>
    <t>378,5-126</t>
  </si>
  <si>
    <t>162751117</t>
  </si>
  <si>
    <t>Vodorovné přemístění přes 9 000 do 10000 m výkopku/sypaniny z horniny třídy těžitelnosti I skupiny 1 až 3</t>
  </si>
  <si>
    <t>602,1-200-5</t>
  </si>
  <si>
    <t>171201231</t>
  </si>
  <si>
    <t>Poplatek za uložení zeminy a kamení na recyklační skládce (skládkovné) kód odpadu 17 05 04</t>
  </si>
  <si>
    <t>t</t>
  </si>
  <si>
    <t>20</t>
  </si>
  <si>
    <t>1204,1-400-10</t>
  </si>
  <si>
    <t>9</t>
  </si>
  <si>
    <t>Ostatní konstrukce a práce, bourání</t>
  </si>
  <si>
    <t>963022819</t>
  </si>
  <si>
    <t>Bourání kamenných schodišťových stupňů zhotovených na místě</t>
  </si>
  <si>
    <t>26</t>
  </si>
  <si>
    <t>6-2</t>
  </si>
  <si>
    <t>997221551</t>
  </si>
  <si>
    <t>Vodorovná doprava suti ze sypkých materiálů do 1 km</t>
  </si>
  <si>
    <t>-1524608100</t>
  </si>
  <si>
    <t>997221559</t>
  </si>
  <si>
    <t>Příplatek ZKD 1 km u vodorovné dopravy suti ze sypkých materiálů</t>
  </si>
  <si>
    <t>-1664667581</t>
  </si>
  <si>
    <t>81,92*9 'Přepočtené koeficientem množství</t>
  </si>
  <si>
    <t>11</t>
  </si>
  <si>
    <t>997221873</t>
  </si>
  <si>
    <t>Poplatek za uložení na recyklační skládce (skládkovné) stavebního odpadu zeminy a kamení zatříděného do Katalogu odpadů pod kódem 17 05 04</t>
  </si>
  <si>
    <t>-69108875</t>
  </si>
  <si>
    <t>997221875</t>
  </si>
  <si>
    <t>Poplatek za uložení na recyklační skládce (skládkovné) stavebního odpadu asfaltového bez obsahu dehtu zatříděného do Katalogu odpadů pod kódem 17 03 02</t>
  </si>
  <si>
    <t>-1086341465</t>
  </si>
  <si>
    <t>20-A - D.02 - Zpevněné plochy a parkové komunikace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</si>
  <si>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</si>
  <si>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</si>
  <si>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</si>
  <si>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</si>
  <si>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</si>
  <si>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</si>
  <si>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</si>
  <si>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</si>
  <si>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>122151103</t>
  </si>
  <si>
    <t>Odkopávky a prokopávky nezapažené v hornině třídy těžitelnosti I skupiny 1 a 2 objem do 100 m3 strojně</t>
  </si>
  <si>
    <t>132251101</t>
  </si>
  <si>
    <t>Hloubení rýh nezapažených š do 800 mm v hornině třídy těžitelnosti I skupiny 3 objem do 20 m3 strojně</t>
  </si>
  <si>
    <t>1579282558</t>
  </si>
  <si>
    <t>5,4*0,5*1,2 "opěrná zídka</t>
  </si>
  <si>
    <t>49,7+3,2</t>
  </si>
  <si>
    <t>52,9*2 'Přepočtené koeficientem množství</t>
  </si>
  <si>
    <t>171251201</t>
  </si>
  <si>
    <t>Uložení sypaniny na skládky nebo meziskládky</t>
  </si>
  <si>
    <t>181951112</t>
  </si>
  <si>
    <t>Úprava pláně v hornině třídy těžitelnosti I skupiny 1 až 3 se zhutněním strojně</t>
  </si>
  <si>
    <t>Zakládání</t>
  </si>
  <si>
    <t>271532213</t>
  </si>
  <si>
    <t>Podsyp pod základové konstrukce se zhutněním z hrubého kameniva frakce 8 až 16 mm</t>
  </si>
  <si>
    <t>-1257840227</t>
  </si>
  <si>
    <t>5,4*0,5*0,2 "opěrná zídka</t>
  </si>
  <si>
    <t>272313611</t>
  </si>
  <si>
    <t>Základové klenby z betonu tř. C 16/20</t>
  </si>
  <si>
    <t>774104909</t>
  </si>
  <si>
    <t>5,4*0,5*1 "opěrná zídka</t>
  </si>
  <si>
    <t>274351121</t>
  </si>
  <si>
    <t>Zřízení bednění základových pasů rovného</t>
  </si>
  <si>
    <t>549763955</t>
  </si>
  <si>
    <t>(5,4*2+0,5*2)*0,2 "opěrná zídka</t>
  </si>
  <si>
    <t>274351122</t>
  </si>
  <si>
    <t>Odstranění bednění základových pasů rovného</t>
  </si>
  <si>
    <t>-176023085</t>
  </si>
  <si>
    <t>Svislé a kompletní konstrukce</t>
  </si>
  <si>
    <t>310201111</t>
  </si>
  <si>
    <t>Příplatek za zaoblení zdiva o vnitřním průměru do 5 m</t>
  </si>
  <si>
    <t>291778345</t>
  </si>
  <si>
    <t>311213213</t>
  </si>
  <si>
    <t>Zdivo z pravidelných kamenů na maltu objem jednoho kamene do 0,02 m3 š spáry přes 10 do 20 mm</t>
  </si>
  <si>
    <t>1010336333</t>
  </si>
  <si>
    <t>5,4*0,5*1,2 " opěrná zídka</t>
  </si>
  <si>
    <t>13</t>
  </si>
  <si>
    <t>311214911</t>
  </si>
  <si>
    <t>Příplatek k cenám zdění zdiva z kamene na sucho za jednostranné lícování zdiva</t>
  </si>
  <si>
    <t>1808439386</t>
  </si>
  <si>
    <t>Vodorovné konstrukce</t>
  </si>
  <si>
    <t>43-1</t>
  </si>
  <si>
    <t>Oprava stávajícího schodiště - provedení dle TZ a AD</t>
  </si>
  <si>
    <t>kus</t>
  </si>
  <si>
    <t>3 "rozebrání 2-4 stupňů schodnic, upevnění bočnic, lepení obkladů</t>
  </si>
  <si>
    <t>Komunikace pozemní</t>
  </si>
  <si>
    <t>15</t>
  </si>
  <si>
    <t>564811111-Ml</t>
  </si>
  <si>
    <t>Mlatový povrch tl.50 mm fr. 0/5 - viz TZ</t>
  </si>
  <si>
    <t>R5648711164</t>
  </si>
  <si>
    <t>Válcování válcem do 750 kg</t>
  </si>
  <si>
    <t>17</t>
  </si>
  <si>
    <t>564821111</t>
  </si>
  <si>
    <t>Podklad ze štěrkodrtě ŠD plochy přes 100 m2 tl 80 mm</t>
  </si>
  <si>
    <t>474,4 "f 0-16</t>
  </si>
  <si>
    <t>564851111</t>
  </si>
  <si>
    <t>Podklad ze štěrkodrtě ŠD plochy přes 100 m2 tl 150 mm</t>
  </si>
  <si>
    <t>474 "f 0-32</t>
  </si>
  <si>
    <t>19</t>
  </si>
  <si>
    <t>591241111</t>
  </si>
  <si>
    <t>Kladení dlažby z kostek drobných z kamene na MC tl 50 mm</t>
  </si>
  <si>
    <t>22</t>
  </si>
  <si>
    <t>0,15*2,8*4 "doskládání dlažby</t>
  </si>
  <si>
    <t>M</t>
  </si>
  <si>
    <t>58381007</t>
  </si>
  <si>
    <t>kostka štípaná dlažební žula drobná 8/10</t>
  </si>
  <si>
    <t>24</t>
  </si>
  <si>
    <t>11,7*1,05 'Přepočtené koeficientem množství</t>
  </si>
  <si>
    <t>Úpravy povrchů, podlahy a osazování výplní</t>
  </si>
  <si>
    <t>631311135</t>
  </si>
  <si>
    <t>Mazanina tl přes 120 do 240 mm z betonu prostého bez zvýšených nároků na prostředí tř. C 20/25</t>
  </si>
  <si>
    <t>916231213</t>
  </si>
  <si>
    <t>Osazení chodníkového obrubníku betonového stojatého s boční opěrou do lože z betonu prostého</t>
  </si>
  <si>
    <t>173645658</t>
  </si>
  <si>
    <t>3*4</t>
  </si>
  <si>
    <t>23</t>
  </si>
  <si>
    <t>59217017</t>
  </si>
  <si>
    <t>obrubník betonový chodníkový 1000x100x250mm</t>
  </si>
  <si>
    <t>-2111879053</t>
  </si>
  <si>
    <t>12*1,02 'Přepočtené koeficientem množství</t>
  </si>
  <si>
    <t>916331111-1</t>
  </si>
  <si>
    <t>Osazení lemu z oc.pásoviny - viz TZ</t>
  </si>
  <si>
    <t>28</t>
  </si>
  <si>
    <t>25</t>
  </si>
  <si>
    <t>13511112-1</t>
  </si>
  <si>
    <t>oc.pásovina 150x5</t>
  </si>
  <si>
    <t>30</t>
  </si>
  <si>
    <t>13021014</t>
  </si>
  <si>
    <t>tyč ocelová kruhová žebírková DIN 488 jakost B500B (10 505) výztuž do betonu D 14mm</t>
  </si>
  <si>
    <t>32</t>
  </si>
  <si>
    <t>998</t>
  </si>
  <si>
    <t>Přesun hmot</t>
  </si>
  <si>
    <t>27</t>
  </si>
  <si>
    <t>998225111</t>
  </si>
  <si>
    <t>Přesun hmot pro pozemní komunikace s krytem z kamene, monolitickým betonovým nebo živičným</t>
  </si>
  <si>
    <t>1519710389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</si>
  <si>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</si>
  <si>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</si>
  <si>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</si>
  <si>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</si>
  <si>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</si>
  <si>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výška nopu 20,0 mm, tl do 1,0 mm</t>
  </si>
  <si>
    <t>-943065372</t>
  </si>
  <si>
    <t>5,4*1,2</t>
  </si>
  <si>
    <t>29</t>
  </si>
  <si>
    <t>998711201</t>
  </si>
  <si>
    <t>Přesun hmot procentní pro izolace proti vodě, vlhkosti a plynům v objektech v do 6 m</t>
  </si>
  <si>
    <t>%</t>
  </si>
  <si>
    <t>-1867540803</t>
  </si>
  <si>
    <t>30-A - D.03 - Krajinářské úpravy</t>
  </si>
  <si>
    <t>HSV - HSV</t>
  </si>
  <si>
    <t xml:space="preserve">    1. - Kácení a likvidace dřevin</t>
  </si>
  <si>
    <t xml:space="preserve">    2. - Pěstební opatření</t>
  </si>
  <si>
    <t xml:space="preserve">    3.2 - Výsadba dřevin - keře a růže</t>
  </si>
  <si>
    <t xml:space="preserve">    4 - Založení a regenerace trávníku parkového </t>
  </si>
  <si>
    <t xml:space="preserve">    D.1.2_ - Technologický celek: založení (m2)</t>
  </si>
  <si>
    <t xml:space="preserve">    D1 - Technologický celek: příprava a výsadba</t>
  </si>
  <si>
    <t xml:space="preserve">    D2 - Specifikace: Pomocného materiálu</t>
  </si>
  <si>
    <t xml:space="preserve">    D3 - Specifikace: Rostlinného materiálu</t>
  </si>
  <si>
    <t xml:space="preserve">    D4 - Technologický celek: dokončovací péče v roce založení</t>
  </si>
  <si>
    <t>1.</t>
  </si>
  <si>
    <t>Kácení a likvidace dřevin</t>
  </si>
  <si>
    <t>174211201</t>
  </si>
  <si>
    <t>Zásyp jam po pařezech D pařezů do 300 mm ručně</t>
  </si>
  <si>
    <t>174211202</t>
  </si>
  <si>
    <t>Zásyp jam po pařezech D pařezů přes 300 do 500 mm ručně</t>
  </si>
  <si>
    <t>10364101</t>
  </si>
  <si>
    <t>zemina pro terénní úpravy - ornice</t>
  </si>
  <si>
    <t>668433425</t>
  </si>
  <si>
    <t>2.</t>
  </si>
  <si>
    <t>Pěstební opatření</t>
  </si>
  <si>
    <t>1537041395</t>
  </si>
  <si>
    <t>184852136</t>
  </si>
  <si>
    <t>Řez stromu bezpečnostní o ploše koruny přes 90 do 120 m2 lezeckou technikou</t>
  </si>
  <si>
    <t>184852139</t>
  </si>
  <si>
    <t>Řez stromu bezpečnostní o ploše koruny přes 180 do 210 m2 lezeckou technikou</t>
  </si>
  <si>
    <t>3.2</t>
  </si>
  <si>
    <t>Výsadba dřevin - keře a růže</t>
  </si>
  <si>
    <t>183101113</t>
  </si>
  <si>
    <t>Hloubení jamek bez výměny půdy zeminy skupiny 1 až 4 obj přes 0,02 do 0,05 m3 v rovině a svahu do 1:5</t>
  </si>
  <si>
    <t>-1781479942</t>
  </si>
  <si>
    <t>184102131</t>
  </si>
  <si>
    <t>Výsadba dřeviny s balem D přes 0,1 do 0,2 m do jamky se zalitím ve svahu přes 1:2 do 1:1</t>
  </si>
  <si>
    <t>-1519320379</t>
  </si>
  <si>
    <t>372+3+186+186+186</t>
  </si>
  <si>
    <t>182311124</t>
  </si>
  <si>
    <t>Rozprostření ornice ve svahu přes 1:5 tl vrstvy přes 200 do 250 mm ručně</t>
  </si>
  <si>
    <t>10371500</t>
  </si>
  <si>
    <t>substrát pro trávníky VL</t>
  </si>
  <si>
    <t>2009021166</t>
  </si>
  <si>
    <t>207,73*0,15</t>
  </si>
  <si>
    <t>31,16*1,03 'Přepočtené koeficientem množství</t>
  </si>
  <si>
    <t>183205131-1</t>
  </si>
  <si>
    <t>Založení záhonu ve svahu přes 1:2 do 1:1 zemina skupiny 1 a 2</t>
  </si>
  <si>
    <t>1678452575</t>
  </si>
  <si>
    <t>184102111</t>
  </si>
  <si>
    <t>Výsadba dřeviny s balem D přes 0,1 do 0,2 m do jamky se zalitím v rovině a svahu do 1:5</t>
  </si>
  <si>
    <t>36</t>
  </si>
  <si>
    <t>396</t>
  </si>
  <si>
    <t>184102121</t>
  </si>
  <si>
    <t>Výsadba dřeviny s balem D přes 0,1 do 0,2 m do jamky se zalitím ve svahu přes 1:5 do 1:2</t>
  </si>
  <si>
    <t>1471784232</t>
  </si>
  <si>
    <t>Rů</t>
  </si>
  <si>
    <t>Rosa 'Mirato' - růže parková růžová C3</t>
  </si>
  <si>
    <t>38</t>
  </si>
  <si>
    <t>Rů-1</t>
  </si>
  <si>
    <t>Rosa popínavá "Santana"</t>
  </si>
  <si>
    <t>-58299966</t>
  </si>
  <si>
    <t>IbeS</t>
  </si>
  <si>
    <t>Ibesris sempervirens -'Schneeflocke' - iberka K9</t>
  </si>
  <si>
    <t>40</t>
  </si>
  <si>
    <t>94+92</t>
  </si>
  <si>
    <t>SalB</t>
  </si>
  <si>
    <t>Salvia nemorosa 'Blaukonigin' - šalvěj K12</t>
  </si>
  <si>
    <t>-1892436140</t>
  </si>
  <si>
    <t>Po</t>
  </si>
  <si>
    <t>Lavandula angustifolia 'Hidcote Blue' - levandule C1</t>
  </si>
  <si>
    <t>44</t>
  </si>
  <si>
    <t>Sp</t>
  </si>
  <si>
    <t>Nepeta x faasseenii 'Blue Wonder' - šanta K12</t>
  </si>
  <si>
    <t>46</t>
  </si>
  <si>
    <t>Tb</t>
  </si>
  <si>
    <t xml:space="preserve"> Taxus baccata - tis červený tvarovaný / tvarovaný do koule pr. 100 cm</t>
  </si>
  <si>
    <t>52</t>
  </si>
  <si>
    <t>50</t>
  </si>
  <si>
    <t>207,73*0,25</t>
  </si>
  <si>
    <t>51,933*1,03 'Přepočtené koeficientem množství</t>
  </si>
  <si>
    <t>184911433</t>
  </si>
  <si>
    <t>Mulčování rostlin kůrou tl přes 0,1 do 0,15 m ve svahu přes 1:2 do 1:1</t>
  </si>
  <si>
    <t>54</t>
  </si>
  <si>
    <t>138,1+69,63</t>
  </si>
  <si>
    <t>10391100</t>
  </si>
  <si>
    <t>kůra mulčovací VL</t>
  </si>
  <si>
    <t>56</t>
  </si>
  <si>
    <t>207,73*0,125</t>
  </si>
  <si>
    <t xml:space="preserve">Založení a regenerace trávníku parkového </t>
  </si>
  <si>
    <t>185851121</t>
  </si>
  <si>
    <t>Dovoz vody pro zálivku rostlin za vzdálenost do 1000 m</t>
  </si>
  <si>
    <t>58</t>
  </si>
  <si>
    <t>185851129</t>
  </si>
  <si>
    <t>Příplatek k dovozu vody pro zálivku rostlin do 1000 m ZKD 1000 m</t>
  </si>
  <si>
    <t>60</t>
  </si>
  <si>
    <t>86,35*3 'Přepočtené koeficientem množství</t>
  </si>
  <si>
    <t>D.1.2_</t>
  </si>
  <si>
    <t>Technologický celek: založení (m2)</t>
  </si>
  <si>
    <t>181411131</t>
  </si>
  <si>
    <t>Založení parkového trávníku výsevem pl do 1000 m2 v rovině a ve svahu do 1:5</t>
  </si>
  <si>
    <t>62</t>
  </si>
  <si>
    <t>181411151</t>
  </si>
  <si>
    <t>Založení parkového trávníku travním kobercem pl do 1000 m2 v rovině a ve svahu do 1:5</t>
  </si>
  <si>
    <t>64</t>
  </si>
  <si>
    <t>861,02*1,1 'Přepočtené koeficientem množství</t>
  </si>
  <si>
    <t>66</t>
  </si>
  <si>
    <t>183403161</t>
  </si>
  <si>
    <t>Obdělání půdy válením v rovině a svahu do 1:5</t>
  </si>
  <si>
    <t>68</t>
  </si>
  <si>
    <t>183451352</t>
  </si>
  <si>
    <t>Provzdušnění trávníku s přísevem travního osiva pl do 1000 m2 na svahu přes 1:5 do 1:2</t>
  </si>
  <si>
    <t>70</t>
  </si>
  <si>
    <t>31</t>
  </si>
  <si>
    <t>183451413</t>
  </si>
  <si>
    <t>Prořezání trávníku bez přísevu pl do 1000 m2 na svahu přes 1:2 do 1:1</t>
  </si>
  <si>
    <t>72</t>
  </si>
  <si>
    <t>185802113</t>
  </si>
  <si>
    <t>Hnojení půdy umělým hnojivem na široko v rovině a svahu do 1:5</t>
  </si>
  <si>
    <t>74</t>
  </si>
  <si>
    <t>0,0356</t>
  </si>
  <si>
    <t>33</t>
  </si>
  <si>
    <t>25191155</t>
  </si>
  <si>
    <t>hnojivo průmyslové</t>
  </si>
  <si>
    <t>kg</t>
  </si>
  <si>
    <t>-783650007</t>
  </si>
  <si>
    <t>34</t>
  </si>
  <si>
    <t>185804311</t>
  </si>
  <si>
    <t>Zalití rostlin vodou plocha do 20 m2</t>
  </si>
  <si>
    <t>76</t>
  </si>
  <si>
    <t>35</t>
  </si>
  <si>
    <t>78</t>
  </si>
  <si>
    <t>80</t>
  </si>
  <si>
    <t>4*3 'Přepočtené koeficientem množství</t>
  </si>
  <si>
    <t>37</t>
  </si>
  <si>
    <t>998231311</t>
  </si>
  <si>
    <t>Přesun hmot pro sadovnické a krajinářské úpravy vodorovně do 5000 m</t>
  </si>
  <si>
    <t>82</t>
  </si>
  <si>
    <t>D1</t>
  </si>
  <si>
    <t>Technologický celek: příprava a výsadba</t>
  </si>
  <si>
    <t>119005153</t>
  </si>
  <si>
    <t>Vytyčení výsadeb s rozmístěním solitérních rostlin přes 10 do 50 kusů</t>
  </si>
  <si>
    <t>84</t>
  </si>
  <si>
    <t>39</t>
  </si>
  <si>
    <t>183101222</t>
  </si>
  <si>
    <t>Jamky pro výsadbu s výměnou 50 % půdy zeminy skupiny 1 až 4 obj přes 1 do 2 m3 v rovině a svahu do 1:5</t>
  </si>
  <si>
    <t>86</t>
  </si>
  <si>
    <t>183102142</t>
  </si>
  <si>
    <t>Hloubení jamek bez výměny půdy zeminy skupiny 1 až 4 obj přes 1 do 2 m3 ve svahu přes 1:5 do 1:2</t>
  </si>
  <si>
    <t>1552945261</t>
  </si>
  <si>
    <t>41</t>
  </si>
  <si>
    <t>183101114</t>
  </si>
  <si>
    <t>Hloubení jamek bez výměny půdy zeminy skupiny 1 až 4 obj přes 0,05 do 0,125 m3 v rovině a svahu do 1:5</t>
  </si>
  <si>
    <t>236720917</t>
  </si>
  <si>
    <t>42</t>
  </si>
  <si>
    <t>184102116</t>
  </si>
  <si>
    <t>Výsadba dřeviny s balem D přes 0,6 do 0,8 m do jamky se zalitím v rovině a svahu do 1:5</t>
  </si>
  <si>
    <t>90</t>
  </si>
  <si>
    <t>43</t>
  </si>
  <si>
    <t>184102114</t>
  </si>
  <si>
    <t>Výsadba dřeviny s balem D přes 0,4 do 0,5 m do jamky se zalitím v rovině a svahu do 1:5</t>
  </si>
  <si>
    <t>1846457220</t>
  </si>
  <si>
    <t>184102126</t>
  </si>
  <si>
    <t>Výsadba dřeviny s balem D přes 0,6 do 0,8 m do jamky se zalitím ve svahu přes 1:5 do 1:2</t>
  </si>
  <si>
    <t>92</t>
  </si>
  <si>
    <t>45</t>
  </si>
  <si>
    <t>184215133</t>
  </si>
  <si>
    <t>Ukotvení kmene dřevin v rovině nebo na svahu do 1:5 třemi kůly D do 0,1 m dl přes 2 do 3 m</t>
  </si>
  <si>
    <t>94</t>
  </si>
  <si>
    <t>184215136</t>
  </si>
  <si>
    <t>Ukotvení kmene dřevin na svahu přes 1:5 do 1:2 třemi kůly D do 0,1 m dl přes 2 do 3 m</t>
  </si>
  <si>
    <t>-597306853</t>
  </si>
  <si>
    <t>47</t>
  </si>
  <si>
    <t>184215412</t>
  </si>
  <si>
    <t>Zhotovení závlahové mísy dřevin D přes 0,5 do 1,0 m v rovině nebo na svahu do 1:5</t>
  </si>
  <si>
    <t>96</t>
  </si>
  <si>
    <t>48</t>
  </si>
  <si>
    <t>184215423</t>
  </si>
  <si>
    <t>Zhotovení závlahové mísy dřevin D přes 1,0 m na svahu přes 1:5 do 1:2</t>
  </si>
  <si>
    <t>98</t>
  </si>
  <si>
    <t>49</t>
  </si>
  <si>
    <t>184501141</t>
  </si>
  <si>
    <t>Zhotovení obalu z rákosové nebo kokosové rohože v rovině a svahu do 1:5</t>
  </si>
  <si>
    <t>100</t>
  </si>
  <si>
    <t>184501142</t>
  </si>
  <si>
    <t>Zhotovení obalu z rákosové nebo kokosové rohože ve svahu přes 1:5 do 1:2</t>
  </si>
  <si>
    <t>1586326495</t>
  </si>
  <si>
    <t>51</t>
  </si>
  <si>
    <t>184852322</t>
  </si>
  <si>
    <t>Řez stromu výchovný alejových stromů v přes 4 do 6 m</t>
  </si>
  <si>
    <t>102</t>
  </si>
  <si>
    <t>184854113</t>
  </si>
  <si>
    <t>Míchání vegetačních substrátů v homogenizačním zařízení v množství přes 10 do 100 m3</t>
  </si>
  <si>
    <t>104</t>
  </si>
  <si>
    <t>207,73*0,8</t>
  </si>
  <si>
    <t>53</t>
  </si>
  <si>
    <t>R2</t>
  </si>
  <si>
    <t>strukturální substrát s kamenivem (ornicí, zahr. substrátem, biouhlema pemzou) vč.dopravy na místo míchání</t>
  </si>
  <si>
    <t>1199398586</t>
  </si>
  <si>
    <t>166,184*1,03 'Přepočtené koeficientem množství</t>
  </si>
  <si>
    <t>171151112</t>
  </si>
  <si>
    <t>Uložení sypanin do násypů strojně s rozprostřením sypaniny ve vrstvách a s hrubým urovnáním zhutněných z hornin nesoudržných kamenitých</t>
  </si>
  <si>
    <t>446635933</t>
  </si>
  <si>
    <t>55</t>
  </si>
  <si>
    <t>184911431</t>
  </si>
  <si>
    <t>Mulčování rostlin kůrou tl přes 0,1 do 0,15 m v rovině a svahu do 1:5</t>
  </si>
  <si>
    <t>108</t>
  </si>
  <si>
    <t>38,1</t>
  </si>
  <si>
    <t>184911432</t>
  </si>
  <si>
    <t>Mulčování rostlin kůrou tl přes 0,1 do 0,15 m ve svahu přes 1:5 do 1:2</t>
  </si>
  <si>
    <t>110</t>
  </si>
  <si>
    <t>215,73</t>
  </si>
  <si>
    <t>57</t>
  </si>
  <si>
    <t>185802114</t>
  </si>
  <si>
    <t>Hnojení půdy umělým hnojivem k jednotlivým rostlinám v rovině a svahu do 1:5</t>
  </si>
  <si>
    <t>112</t>
  </si>
  <si>
    <t>120</t>
  </si>
  <si>
    <t>59</t>
  </si>
  <si>
    <t>R.16</t>
  </si>
  <si>
    <t>Provedení ochranného nátěru na kmen stromu před škodami způsobenými teplotními vlivy</t>
  </si>
  <si>
    <t>122</t>
  </si>
  <si>
    <t>R.3</t>
  </si>
  <si>
    <t>Instalace zavlažovacího vaku</t>
  </si>
  <si>
    <t>124</t>
  </si>
  <si>
    <t>61</t>
  </si>
  <si>
    <t>R1845011</t>
  </si>
  <si>
    <t>Instalace chráničky na kmen stromu proti poškození strunovou sekačkou</t>
  </si>
  <si>
    <t>126</t>
  </si>
  <si>
    <t>Ukotvení kmene dřevin čtyřmi kůly D do 0,1 m délky do 3 m</t>
  </si>
  <si>
    <t>128</t>
  </si>
  <si>
    <t>D2</t>
  </si>
  <si>
    <t>Specifikace: Pomocného materiálu</t>
  </si>
  <si>
    <t>63</t>
  </si>
  <si>
    <t>chemický postřik herbicid s glyfosatem 0,0005 l/m2</t>
  </si>
  <si>
    <t>l/m2</t>
  </si>
  <si>
    <t>130</t>
  </si>
  <si>
    <t>umělé hnojivo - tablety,  150g/1strom</t>
  </si>
  <si>
    <t>tabl.</t>
  </si>
  <si>
    <t>132</t>
  </si>
  <si>
    <t>65</t>
  </si>
  <si>
    <t>58343930</t>
  </si>
  <si>
    <t>kamenivo drcené hrubé frakce 16/32</t>
  </si>
  <si>
    <t>134</t>
  </si>
  <si>
    <t>10321100</t>
  </si>
  <si>
    <t>zahradní substrát pro výsadbu VL</t>
  </si>
  <si>
    <t>136</t>
  </si>
  <si>
    <t>67</t>
  </si>
  <si>
    <t>půdní kondicionér na stromy a keře, 1kg/1strom</t>
  </si>
  <si>
    <t>138</t>
  </si>
  <si>
    <t>ochranný nátěr na kmeny - 250g/1strom</t>
  </si>
  <si>
    <t>140</t>
  </si>
  <si>
    <t>69</t>
  </si>
  <si>
    <t>60591257</t>
  </si>
  <si>
    <t>kůl vyvazovací dřevěný impregnovaný D 8cm dl 3m</t>
  </si>
  <si>
    <t>142</t>
  </si>
  <si>
    <t>5.1.</t>
  </si>
  <si>
    <t>příčka z půlené frézované kulatiny pr. 9cm, délka 60cm, 15ks/1strom - ochrana proti psí moči</t>
  </si>
  <si>
    <t>144</t>
  </si>
  <si>
    <t>71</t>
  </si>
  <si>
    <t>úvazek bavlněný, šíře 3cm, 1,5m/1ks</t>
  </si>
  <si>
    <t>bm</t>
  </si>
  <si>
    <t>146</t>
  </si>
  <si>
    <t>rákosová rohož š. 1,75-2,00 m vč. drátku</t>
  </si>
  <si>
    <t>148</t>
  </si>
  <si>
    <t>73</t>
  </si>
  <si>
    <t>5.2.</t>
  </si>
  <si>
    <t>chránička kmene stromu proti poškození strunovou sekačkou, rozměry 21x36 cm</t>
  </si>
  <si>
    <t>150</t>
  </si>
  <si>
    <t>152</t>
  </si>
  <si>
    <t>24*0,15</t>
  </si>
  <si>
    <t>75</t>
  </si>
  <si>
    <t>zavlažovací vak ke kmeni</t>
  </si>
  <si>
    <t>154</t>
  </si>
  <si>
    <t>8-1</t>
  </si>
  <si>
    <t>zavlažovací vak plochý</t>
  </si>
  <si>
    <t>1084185606</t>
  </si>
  <si>
    <t>77</t>
  </si>
  <si>
    <t>00572410</t>
  </si>
  <si>
    <t>osivo směs travní parková</t>
  </si>
  <si>
    <t>156</t>
  </si>
  <si>
    <t>trávníkové hnojivo 20g/m2</t>
  </si>
  <si>
    <t>158</t>
  </si>
  <si>
    <t>79</t>
  </si>
  <si>
    <t>00570010</t>
  </si>
  <si>
    <t>koberec travní - parterový</t>
  </si>
  <si>
    <t>-2038360928</t>
  </si>
  <si>
    <t>D3</t>
  </si>
  <si>
    <t>Specifikace: Rostlinného materiálu</t>
  </si>
  <si>
    <t>ApG.</t>
  </si>
  <si>
    <t>javor mléč - kulovitý /Acer platanoides 'Globosa'/ 18-20 cm p.v. min. 220 cm</t>
  </si>
  <si>
    <t>160</t>
  </si>
  <si>
    <t>81</t>
  </si>
  <si>
    <t>Mk</t>
  </si>
  <si>
    <t>šácholan - Magnolia kobus 200-225 cm silitera</t>
  </si>
  <si>
    <t>ks</t>
  </si>
  <si>
    <t>162</t>
  </si>
  <si>
    <t>D4</t>
  </si>
  <si>
    <t>Technologický celek: dokončovací péče v roce založení</t>
  </si>
  <si>
    <t>111151221</t>
  </si>
  <si>
    <t>Pokosení trávníku parkového pl do 10000 m2 s odvozem do 20 km v rovině a svahu do 1:5</t>
  </si>
  <si>
    <t>164</t>
  </si>
  <si>
    <t>299,3+827,4</t>
  </si>
  <si>
    <t>1126,7*2 'Přepočtené koeficientem množství</t>
  </si>
  <si>
    <t>83</t>
  </si>
  <si>
    <t>111151122</t>
  </si>
  <si>
    <t>Pokosení trávníku parkového pl do 1000 m2 s odvozem do 20 km ve svahu přes 1:5 do 1:2</t>
  </si>
  <si>
    <t>412161975</t>
  </si>
  <si>
    <t>243,1*2 'Přepočtené koeficientem množství</t>
  </si>
  <si>
    <t>184802613</t>
  </si>
  <si>
    <t>Chemické odplevelení po založení kultury postřikem hnízdově v rovině a svahu do 1:5</t>
  </si>
  <si>
    <t>166</t>
  </si>
  <si>
    <t>85</t>
  </si>
  <si>
    <t>185803511</t>
  </si>
  <si>
    <t>Odstranění přerostlého drnu u cest a záhonů s naložením a odvozem odpadu do 20 km</t>
  </si>
  <si>
    <t>168</t>
  </si>
  <si>
    <t>185804312</t>
  </si>
  <si>
    <t>Zalití rostlin vodou plocha přes 20 m2</t>
  </si>
  <si>
    <t>172</t>
  </si>
  <si>
    <t>87</t>
  </si>
  <si>
    <t>735031923</t>
  </si>
  <si>
    <t>88</t>
  </si>
  <si>
    <t>-1770674502</t>
  </si>
  <si>
    <t>11*3 'Přepočtené koeficientem množství</t>
  </si>
  <si>
    <t>40-A - D.04 - Mobiliář a vybavenost</t>
  </si>
  <si>
    <t>HSV - Mobiliář a vybavenost</t>
  </si>
  <si>
    <t xml:space="preserve">    01 - Mobiliář</t>
  </si>
  <si>
    <t>Mobiliář a vybavenost</t>
  </si>
  <si>
    <t>012203000</t>
  </si>
  <si>
    <t>Geodetické práce při provádění stavby</t>
  </si>
  <si>
    <t>R9360016</t>
  </si>
  <si>
    <t>Doprava zboží, pracovníků, techniky</t>
  </si>
  <si>
    <t>01</t>
  </si>
  <si>
    <t>Mobiliář</t>
  </si>
  <si>
    <t>131151343</t>
  </si>
  <si>
    <t>Vrtání jamek pro plotové sloupky D přes 200 do 300 mm strojně</t>
  </si>
  <si>
    <t>275313511</t>
  </si>
  <si>
    <t>Základové patky z betonu tř. C 12/15</t>
  </si>
  <si>
    <t>936104211</t>
  </si>
  <si>
    <t>Montáž odpadkového koše do betonové patky</t>
  </si>
  <si>
    <t>R</t>
  </si>
  <si>
    <t>Repase a nátěr odpadkový koš litinový bílý</t>
  </si>
  <si>
    <t>R1</t>
  </si>
  <si>
    <t>Lavička lázeňská litinová x dřevěné latě 1750 mm  bílá nová 'Schönbrun'</t>
  </si>
  <si>
    <t>R936124111.1</t>
  </si>
  <si>
    <t>Instalace lavičky parkové bez zabetonování noh</t>
  </si>
  <si>
    <t>50-A - D.05 - Veřejné osvětlení</t>
  </si>
  <si>
    <t xml:space="preserve">    741 - Elektroinstalace - silnoproud</t>
  </si>
  <si>
    <t>741</t>
  </si>
  <si>
    <t>Elektroinstalace - silnoproud</t>
  </si>
  <si>
    <t>420-1-6</t>
  </si>
  <si>
    <t>Ukončení kabelů ve skříních a svítidlech VO</t>
  </si>
  <si>
    <t>420-1-8</t>
  </si>
  <si>
    <t>Ukončení trubky HDPE</t>
  </si>
  <si>
    <t>420-1-9</t>
  </si>
  <si>
    <t>Kabelová spojka - CYKY 5x2,5- SVCZ</t>
  </si>
  <si>
    <t>420-1-14</t>
  </si>
  <si>
    <t>Elektrovýzbroj  doplnění OPVA 22</t>
  </si>
  <si>
    <t>420-1-15</t>
  </si>
  <si>
    <t>Ochrany do stožáru VO SALTEK-DA-320-LED a SP-T2+T3-230.Y-CLT-LED</t>
  </si>
  <si>
    <t>420-1-16</t>
  </si>
  <si>
    <t>Mechanické ochrany a upevnění svítidel SLV</t>
  </si>
  <si>
    <t>420-1-17</t>
  </si>
  <si>
    <t>Krabice rozbočné CSJ 4x IP68 BOX- pro svítidla SLV</t>
  </si>
  <si>
    <t>420-1-19</t>
  </si>
  <si>
    <t xml:space="preserve">Svítidlo -zemní SMALL PLOT modul LED modul hliník/matný 3 W 3000 K CRI 80 180° - BIG WHITE (SLV) + kryt BIG PLOT 4 + spojovací krabice vč.doplňku + betonová dlaždice 25 x 25 x 8-10 cm </t>
  </si>
  <si>
    <t>420-1-20</t>
  </si>
  <si>
    <t>X1- rozvaděč DCK typ SR 402/NKW2, 830x1830x250</t>
  </si>
  <si>
    <t>420-1-21</t>
  </si>
  <si>
    <t>Rmn1 rozvaděč OEZ RGZ-N.2S28- 2x14 mod</t>
  </si>
  <si>
    <t>420-1-22</t>
  </si>
  <si>
    <t>Zásuvka 230V/16A do vlhka - ve skříni X1</t>
  </si>
  <si>
    <t>420-1-23</t>
  </si>
  <si>
    <t>Zásuvka 400V/16A do vlhka - ve skříni X1</t>
  </si>
  <si>
    <t>420-1-24</t>
  </si>
  <si>
    <t>Rozvaděč závlahy</t>
  </si>
  <si>
    <t>420-1-30</t>
  </si>
  <si>
    <t>Pouzdrový základ a drenáž pro svítidlo SVL, vč. Tr. 150 mm</t>
  </si>
  <si>
    <t>420-1-32</t>
  </si>
  <si>
    <t>Hutnění zeminy m 2</t>
  </si>
  <si>
    <t>420-1-34</t>
  </si>
  <si>
    <t>Geodetické zaměření trasy kabelů</t>
  </si>
  <si>
    <t>420-1-36</t>
  </si>
  <si>
    <t>Revize- hod</t>
  </si>
  <si>
    <t>420-1-37</t>
  </si>
  <si>
    <t>70-A - D.07 - Automatické zavlažovací systémy</t>
  </si>
  <si>
    <t xml:space="preserve">    8 - Trubní vedení</t>
  </si>
  <si>
    <t>132153411</t>
  </si>
  <si>
    <t>Hloubení rýh pro závlahy rýhovačem hloubky do 30 cm šířky do 15 cm délky přes 400 do 800 m</t>
  </si>
  <si>
    <t>133211012</t>
  </si>
  <si>
    <t>Hloubení šachet v nesoudržných horninách třídy těžitelnosti I skupiny 3 při překopech inženýrských sítí objemu do 10 m3 ručně</t>
  </si>
  <si>
    <t>174111101</t>
  </si>
  <si>
    <t>Zásyp jam, šachet rýh nebo kolem objektů sypaninou se zhutněním ručně</t>
  </si>
  <si>
    <t>174111109</t>
  </si>
  <si>
    <t>Příplatek k zásypu za ruční prohození sypaniny sítem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</si>
  <si>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</si>
  <si>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</si>
  <si>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</si>
  <si>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</si>
  <si>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451595111</t>
  </si>
  <si>
    <t>Lože pod potrubí otevřený výkop z prohozeného výkopku</t>
  </si>
  <si>
    <t>Trubní vedení</t>
  </si>
  <si>
    <t>871143101</t>
  </si>
  <si>
    <t>Kapková závlaha osazená na povrchu</t>
  </si>
  <si>
    <t>8PCD05</t>
  </si>
  <si>
    <t>Nadzemní kapk. potrubí 16mm, 2,3l/h, 33cm, s komp. tlaku, role 100m, cena za 1m.</t>
  </si>
  <si>
    <t>871143212</t>
  </si>
  <si>
    <t>Regulátor tlaku kapkové závlahy průtok 7,5 - 75,6 l/min</t>
  </si>
  <si>
    <t>CS ÚRS 2024 02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</si>
  <si>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</si>
  <si>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</si>
  <si>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</si>
  <si>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</si>
  <si>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</si>
  <si>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</si>
  <si>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</si>
  <si>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 kapkovací potrubí,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</si>
  <si>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</si>
  <si>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</si>
  <si>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</si>
  <si>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</si>
  <si>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</si>
  <si>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</si>
  <si>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</si>
  <si>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</si>
  <si>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871172201</t>
  </si>
  <si>
    <t>Potrubí pro závlahy v otevřeném výkopu HDPE PE 100 SDR 17 PN10 32x1,9</t>
  </si>
  <si>
    <t>8PCD01</t>
  </si>
  <si>
    <t>Trubka tlaková PE HD (PE80) d 32 x 2,0 mm PN 8</t>
  </si>
  <si>
    <t>871182201</t>
  </si>
  <si>
    <t>Potrubí pro závlahy v otevřeném výkopu HDPE PE 100 SDR 17 PN10 40x2,4</t>
  </si>
  <si>
    <t>8PCD03</t>
  </si>
  <si>
    <t>Trubka tlaková PE HD (PE100) d 40 x 2,4 mm PN 10</t>
  </si>
  <si>
    <t>877162001</t>
  </si>
  <si>
    <t>Montáž svěrných spojek na vodovodním potrubí z trub d 32</t>
  </si>
  <si>
    <t>8PCD02</t>
  </si>
  <si>
    <t>Svěrné šroubovací tvarovky pro PE32</t>
  </si>
  <si>
    <t>sada</t>
  </si>
  <si>
    <t>877172001</t>
  </si>
  <si>
    <t>Montáž svěrných spojek na vodovodním potrubí z trub d 40</t>
  </si>
  <si>
    <t>8PCD04</t>
  </si>
  <si>
    <t>Svěrné šroubovací tvarovky pro PE40</t>
  </si>
  <si>
    <t>879311101</t>
  </si>
  <si>
    <t>Montáž a nastavení postřikovače rozprašovacího napojení 1/2"</t>
  </si>
  <si>
    <t>8PCD14</t>
  </si>
  <si>
    <t>Výs. postřikovač 1/2", 3,1 bar, výsuv 10cm</t>
  </si>
  <si>
    <t>8PCD15</t>
  </si>
  <si>
    <t>Výs. postřikovač 1/2", 3,1 bar, výsuv 30cm</t>
  </si>
  <si>
    <t>879311102</t>
  </si>
  <si>
    <t>Montáž a nastavení trysky pro postřikovač rozprašovací</t>
  </si>
  <si>
    <t>8PCD16</t>
  </si>
  <si>
    <t>Rotační tryska nastavitelná 90°-210°, 3,1bar, dostřik 3,0m</t>
  </si>
  <si>
    <t>8PCD17</t>
  </si>
  <si>
    <t>Rotační tryska 360°, 3,1bar, dostřik 3,0m</t>
  </si>
  <si>
    <t>8PCD18</t>
  </si>
  <si>
    <t>Rotační tryska nastavitelná 45°-270°, 3,1bar, dostřik 5,5m</t>
  </si>
  <si>
    <t>8PCD19</t>
  </si>
  <si>
    <t>Rotační tryska nastavitelná 360°, 3,1bar, dostřik 5,5m</t>
  </si>
  <si>
    <t>8PCD20</t>
  </si>
  <si>
    <t>Rotační tryska nastavitelná 45°-270°, 3,1bar, dostřik 7,3m</t>
  </si>
  <si>
    <t>8PCD21</t>
  </si>
  <si>
    <t>Rotační tryska 3,1bar, dostřik 1,5x4,6m, pravý roh</t>
  </si>
  <si>
    <t>8PCD22</t>
  </si>
  <si>
    <t>Rotační tryska 3,1bar, dostřik 1,5x4,6m, levý roh</t>
  </si>
  <si>
    <t>8PCD23</t>
  </si>
  <si>
    <t>Hadicová spojka, 1/2"</t>
  </si>
  <si>
    <t>8PCD24</t>
  </si>
  <si>
    <t>Hadicová spojka rovná 3/4"</t>
  </si>
  <si>
    <t>8PCD25</t>
  </si>
  <si>
    <t>Integrovaný připojovací pas 32mm s nástrčnou koncovkou na flexibilní potrubí</t>
  </si>
  <si>
    <t>8PCD26</t>
  </si>
  <si>
    <t>Flexibilní potrubí, role 30m</t>
  </si>
  <si>
    <t>893812212</t>
  </si>
  <si>
    <t>Ventilová šachta standardní kruhového půdorysu velká do průměru 35 cm</t>
  </si>
  <si>
    <t>8PCD27</t>
  </si>
  <si>
    <t>Rychlospojný ventil 3/4" IG, mosaz</t>
  </si>
  <si>
    <t>8PCD28</t>
  </si>
  <si>
    <t>Klíč pro rychlospojný ventil 3/4", mosaz</t>
  </si>
  <si>
    <t>8PCD29</t>
  </si>
  <si>
    <t>Otočná koncovka hadice pro klíč 3/4", mosaz</t>
  </si>
  <si>
    <t>8PCD30</t>
  </si>
  <si>
    <t>Ventilová šachtice PE-HD kulatá Ø 349mm, V 254mm</t>
  </si>
  <si>
    <t>893812215</t>
  </si>
  <si>
    <t>Ventilová šachta standardní obdélníková rozměru do 50x38 cm</t>
  </si>
  <si>
    <t>8PCD31</t>
  </si>
  <si>
    <t>Ventilová šachtice PE-HD, (dxšxv)  554x422x305mm</t>
  </si>
  <si>
    <t>893812216</t>
  </si>
  <si>
    <t>Ventilová šachta standardní obdélníková rozměru do 64x50 cm</t>
  </si>
  <si>
    <t>8PCD32</t>
  </si>
  <si>
    <t>Ventilová šachtice PE-HD, (dxšxv)  668x504x307mm</t>
  </si>
  <si>
    <t>899921111</t>
  </si>
  <si>
    <t>Montáž elektromagnetického ventilu pro závlahový systém 1"</t>
  </si>
  <si>
    <t>soubor</t>
  </si>
  <si>
    <t>899921112</t>
  </si>
  <si>
    <t>Montáž sestavy dvou elektromagnetických ventilů pro závlahový systém 1"</t>
  </si>
  <si>
    <t>899921114</t>
  </si>
  <si>
    <t>Montáž sestavy čtyř elektromagnetických ventilů pro závlahový systém 1"</t>
  </si>
  <si>
    <t>106</t>
  </si>
  <si>
    <t>8PCD33</t>
  </si>
  <si>
    <t>Elmag. ventil 1", 24V solenoid, přímé/úhlové napojení</t>
  </si>
  <si>
    <t>8PCD34</t>
  </si>
  <si>
    <t>40x1" navrtávací pas/PN16,  4 šrouby, výzt. kroužek</t>
  </si>
  <si>
    <t>8PCD35</t>
  </si>
  <si>
    <t>Vodotěsné konektory, max. 3x4,0 mm2</t>
  </si>
  <si>
    <t>899921149</t>
  </si>
  <si>
    <t>Montáž filtru závlahového systému</t>
  </si>
  <si>
    <t>114</t>
  </si>
  <si>
    <t>8PCD36</t>
  </si>
  <si>
    <t>Filtr Tavlit 1" AG sítový, 120 mesh, PN10</t>
  </si>
  <si>
    <t>116</t>
  </si>
  <si>
    <t>8PCD37</t>
  </si>
  <si>
    <t>Kulový ventil 1" vnitřní závit, bez vypouštění/PN16</t>
  </si>
  <si>
    <t>118</t>
  </si>
  <si>
    <t>899922192</t>
  </si>
  <si>
    <t>Montáž čerpadla pro čerpání závlahové vody napojení 5/4"</t>
  </si>
  <si>
    <t>8PCD38</t>
  </si>
  <si>
    <t>Mosazná zpětná klapka 5/4" (klapka mosaz)</t>
  </si>
  <si>
    <t>8PCD39</t>
  </si>
  <si>
    <t>Mosazná vsuvka 5/4" vnější závit, PN 16</t>
  </si>
  <si>
    <t>8PCD40</t>
  </si>
  <si>
    <t>VN 3/7, 5" ponorné č. 0,9kW 230V,kabel 20 m,spín.skříň</t>
  </si>
  <si>
    <t>899922311</t>
  </si>
  <si>
    <t>Presscontrol pro ovládání závlahového čerpadla napojení 1"</t>
  </si>
  <si>
    <t>8PCD41</t>
  </si>
  <si>
    <t>PRESS PC-10PAM 5/4“ IP68 230V, ovl. jednotka IP68 pro čerpadla o výkonu do 1,5kW, 16A</t>
  </si>
  <si>
    <t>8PCD42</t>
  </si>
  <si>
    <t>CYKY4x2,5mm2</t>
  </si>
  <si>
    <t>8PCD43</t>
  </si>
  <si>
    <t>Filtr Tavlit 1" AG diskový, 120 mesh, PN10</t>
  </si>
  <si>
    <t>8PCD44</t>
  </si>
  <si>
    <t>100-PES-B, elmag. ventil 1"</t>
  </si>
  <si>
    <t>8PCD45</t>
  </si>
  <si>
    <t>KV 1"IG, kulový ventil 1" vnitřní závit, bez vypouštění/PN16</t>
  </si>
  <si>
    <t>8PCD46</t>
  </si>
  <si>
    <t>Mosazný T-kus 1" IG, PN 16</t>
  </si>
  <si>
    <t>8PCD47</t>
  </si>
  <si>
    <t>Mosazná zpětná klapka 1" (klapka mosaz)</t>
  </si>
  <si>
    <t>8PCD48</t>
  </si>
  <si>
    <t>Mosazná vsuvka 1" vnější závit, PN 16</t>
  </si>
  <si>
    <t>8PCD49</t>
  </si>
  <si>
    <t>PS 5m, plovákový spínač 5m</t>
  </si>
  <si>
    <t>8PCD50</t>
  </si>
  <si>
    <t>Plovákové závaží</t>
  </si>
  <si>
    <t>8PCD51</t>
  </si>
  <si>
    <t>CYKY3x1,5mm2</t>
  </si>
  <si>
    <t>899922503</t>
  </si>
  <si>
    <t>Montáž a nastavení řídicí jednotky závlahového systému napájené ze sítě v interiéru do 24 sekcí</t>
  </si>
  <si>
    <t>8PCD52</t>
  </si>
  <si>
    <t>Základní el. ovl. jednotka 230V, WiFi, 4 sekce, max kapacita až 22 sekcí</t>
  </si>
  <si>
    <t>8PCD53</t>
  </si>
  <si>
    <t>Rozšiřující modul pro 6 sekcí-(max. kapac.22sekcí)</t>
  </si>
  <si>
    <t>8PCD54</t>
  </si>
  <si>
    <t>CYKY5x1,5mm2</t>
  </si>
  <si>
    <t>899922701</t>
  </si>
  <si>
    <t>Montáž senzoru srážek připojeného kabelem</t>
  </si>
  <si>
    <t>8PCD55</t>
  </si>
  <si>
    <t>Kabelové čidlo srážek</t>
  </si>
  <si>
    <t>8PCD56</t>
  </si>
  <si>
    <t>Nástavec pro čidlo srážek</t>
  </si>
  <si>
    <t>8PCD57</t>
  </si>
  <si>
    <t>Montáž chránícího potrubí</t>
  </si>
  <si>
    <t>8PCD58</t>
  </si>
  <si>
    <t>Chránící potrubí ohebné dvouplášťové d125</t>
  </si>
  <si>
    <t>8PCD59</t>
  </si>
  <si>
    <t>Nádrž 6m3, plast</t>
  </si>
  <si>
    <t>170</t>
  </si>
  <si>
    <t>8PCD60</t>
  </si>
  <si>
    <t>Litonový poklop A15</t>
  </si>
  <si>
    <t>8PCD61</t>
  </si>
  <si>
    <t>Průchodka do nádrže 1", plast. Těsnění, PN6</t>
  </si>
  <si>
    <t>174</t>
  </si>
  <si>
    <t>899923101</t>
  </si>
  <si>
    <t>Sestava pro zazimování závlahového systému</t>
  </si>
  <si>
    <t>176</t>
  </si>
  <si>
    <t>89</t>
  </si>
  <si>
    <t>899924111</t>
  </si>
  <si>
    <t>Tlaková zkouška závlahového potrubí z LDPE nebo HDPE DN do 32</t>
  </si>
  <si>
    <t>178</t>
  </si>
  <si>
    <t>899924121</t>
  </si>
  <si>
    <t>Tlaková zkouška závlahového potrubí z LDPE nebo HDPE DN od 32 do DN 63</t>
  </si>
  <si>
    <t>180</t>
  </si>
  <si>
    <t>91</t>
  </si>
  <si>
    <t>899924202</t>
  </si>
  <si>
    <t>Zprovoznění a odzkoušení závlahy přes 500 m2 zavlažované plochy</t>
  </si>
  <si>
    <t>182</t>
  </si>
  <si>
    <t>80-A - Vodovodní přípojka</t>
  </si>
  <si>
    <t xml:space="preserve">    9 - Ostatní konstrukce a práce – bourání</t>
  </si>
  <si>
    <t xml:space="preserve">    VRN1 - Průzkumné, geodetické a projektové práce   </t>
  </si>
  <si>
    <t xml:space="preserve">    VRN3 - Zařízení staveniště   </t>
  </si>
  <si>
    <t>132254102</t>
  </si>
  <si>
    <t>Hloubení rýh zapažených š do 800 mm v hornině třídy těžitelnosti I skupiny 3 objem do 50 m3 strojně</t>
  </si>
  <si>
    <t>132212121</t>
  </si>
  <si>
    <t>Hloubení zapažených rýh šířky do 800 mm v soudržných horninách třídy těžitelnosti I skupiny 3 ručně</t>
  </si>
  <si>
    <t>132251102</t>
  </si>
  <si>
    <t>Hloubení rýh nezapažených š do 800 mm v hornině třídy těžitelnosti I skupiny 3 objem do 50 m3 strojně</t>
  </si>
  <si>
    <t>132212132</t>
  </si>
  <si>
    <t>Hloubení nezapažených rýh šířky do 800 mm v nesoudržných horninách třídy těžitelnosti I skupiny 3 ručně</t>
  </si>
  <si>
    <t>133251031</t>
  </si>
  <si>
    <t>Hloubení šachet v hornině třídy těžitelnosti I skupiny 3 objemu do 15 m3 při překopech inženýrských sítí strojně</t>
  </si>
  <si>
    <t>139001101</t>
  </si>
  <si>
    <t>Příplatek za ztížení vykopávky v blízkosti podzemního vedení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</si>
  <si>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</si>
  <si>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</si>
  <si>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</si>
  <si>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</si>
  <si>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58343810</t>
  </si>
  <si>
    <t>kamenivo drcené hrubé frakce 4/8</t>
  </si>
  <si>
    <t>174111109_I.P.</t>
  </si>
  <si>
    <t>Osazení vodoměrné šachty kruhové z PP samonosné pro běžné zatížení D do 1,2 m hl přes 1,4 do 1,8 m</t>
  </si>
  <si>
    <t>CS ÚRS 2024 11</t>
  </si>
  <si>
    <t>56230583</t>
  </si>
  <si>
    <t>šachta plastová vodoměrná samonosná kruhová 1,0/1,5m</t>
  </si>
  <si>
    <t>451572111</t>
  </si>
  <si>
    <t>Lože pod potrubí otevřený výkop z kameniva drobného těženého</t>
  </si>
  <si>
    <t>564851011</t>
  </si>
  <si>
    <t>Podklad ze štěrkodrtě ŠD plochy do 100 m2 tl 150 mm</t>
  </si>
  <si>
    <t>564861011</t>
  </si>
  <si>
    <t>Podklad ze štěrkodrtě ŠD plochy do 100 m2 tl 200 mm</t>
  </si>
  <si>
    <t>596211230</t>
  </si>
  <si>
    <t>Kladení zámkové dlažby komunikací pro pěší ručně tl 80 mm skupiny C pl do 50 m2</t>
  </si>
  <si>
    <t>573111113</t>
  </si>
  <si>
    <t>Postřik živičný infiltrační s posypem z asfaltu množství 1,5 kg/m2</t>
  </si>
  <si>
    <t>565145101</t>
  </si>
  <si>
    <t>Asfaltový beton vrstva podkladní ACP 16 (obalované kamenivo OKS) tl 60 mm š do 1,5 m</t>
  </si>
  <si>
    <t>573211111</t>
  </si>
  <si>
    <t>Postřik živičný spojovací z asfaltu v množství 0,60 kg/m2</t>
  </si>
  <si>
    <t>577134031</t>
  </si>
  <si>
    <t>Asfaltový beton vrstva obrusná ACO 11 (ABS) tl 40 mm š do 1,5 m z modifikovaného asfaltu</t>
  </si>
  <si>
    <t>916231112</t>
  </si>
  <si>
    <t>Osazení chodníkového obrubníku betonového ležatého bez boční opěry do lože z betonu prostého</t>
  </si>
  <si>
    <t>916131112</t>
  </si>
  <si>
    <t>Osazení silničního obrubníku betonového ležatého bez boční opěry do lože z betonu prostého</t>
  </si>
  <si>
    <t>871161211</t>
  </si>
  <si>
    <t>Montáž potrubí z PE100 RC SDR 11 otevřený výkop svařovaných elektrotvarovkou d 32 x 3,0 mm</t>
  </si>
  <si>
    <t>28613850</t>
  </si>
  <si>
    <t>trubka vodovodní jednovrstvá PE100 RC PN 16 SDR11 s ochranným pláštěm z PP 32x3,0mm</t>
  </si>
  <si>
    <t>877161110</t>
  </si>
  <si>
    <t>Montáž elektrokolen 45° na vodovodním potrubí z PE trub d 32</t>
  </si>
  <si>
    <t>28615010</t>
  </si>
  <si>
    <t>elektrokoleno 45° PE 100 PN16 D 32mm</t>
  </si>
  <si>
    <t>877161101</t>
  </si>
  <si>
    <t>Montáž elektrospojek na vodovodním potrubí z PE trub d 32</t>
  </si>
  <si>
    <t>28615969</t>
  </si>
  <si>
    <t>elektrospojka SDR11 PE 100 PN16 D 32mm</t>
  </si>
  <si>
    <t>879171111</t>
  </si>
  <si>
    <t>Montáž vodovodní přípojky na potrubí DN 32</t>
  </si>
  <si>
    <t>877241122</t>
  </si>
  <si>
    <t>Montáž elektro navrtávacích T-kusů s 360° odbočkou na vodovodním potrubí z PE trub d 90/32</t>
  </si>
  <si>
    <t>28614008</t>
  </si>
  <si>
    <t>tvarovka T-kus navrtávací s odbočkou 360° D 90-32mm</t>
  </si>
  <si>
    <t>230220001</t>
  </si>
  <si>
    <t>Montáž zemní plynovodní soupravy pro šoupátka ON 13 6580</t>
  </si>
  <si>
    <t>42291030</t>
  </si>
  <si>
    <t>souprava zemní přípojková 3/4"-2" Rd 1,5m</t>
  </si>
  <si>
    <t>899401112</t>
  </si>
  <si>
    <t>Osazení poklopů uličních litinových šoupátkových</t>
  </si>
  <si>
    <t>42291352</t>
  </si>
  <si>
    <t>poklop litinový šoupátkový pro zemní soupravy osazení do terénu a do vozovky</t>
  </si>
  <si>
    <t>722270103</t>
  </si>
  <si>
    <t>Sestava vodoměrová závitová G 5/4"</t>
  </si>
  <si>
    <t>891182211</t>
  </si>
  <si>
    <t>Montáž závitového vodoměru G 5/4 v šachtě</t>
  </si>
  <si>
    <t>892241111</t>
  </si>
  <si>
    <t>Tlaková zkouška vodou potrubí DN do 80</t>
  </si>
  <si>
    <t>Ostatní konstrukce a práce – bourání</t>
  </si>
  <si>
    <t>113201112</t>
  </si>
  <si>
    <t>Vytrhání obrub silničních ležatých</t>
  </si>
  <si>
    <t>113154518</t>
  </si>
  <si>
    <t>Frézování živičného krytu tl 100 mm pruh š do 0,5 m pl do 500 m2</t>
  </si>
  <si>
    <t>113106023</t>
  </si>
  <si>
    <t>Rozebrání dlažeb při překopech komunikací pro pěší ze zámkové dlažby ručně</t>
  </si>
  <si>
    <t>113107413</t>
  </si>
  <si>
    <t>Odstranění podkladu z kameniva těženého tl přes 200 do 300 mm při překopech strojně pl do 15 m2</t>
  </si>
  <si>
    <t>113107023</t>
  </si>
  <si>
    <t>Odstranění podkladu z kameniva drceného tl přes 200 do 300 mm při překopech ručně</t>
  </si>
  <si>
    <t>VRN1</t>
  </si>
  <si>
    <t xml:space="preserve">Průzkumné, geodetické a projektové práce   </t>
  </si>
  <si>
    <t>010001000</t>
  </si>
  <si>
    <t>Průzkumné, zeměměřičské a projektové práce</t>
  </si>
  <si>
    <t>011002000</t>
  </si>
  <si>
    <t>Průzkumné práce</t>
  </si>
  <si>
    <t>012103000</t>
  </si>
  <si>
    <t>Přípravné zeměměřičské práce</t>
  </si>
  <si>
    <t>Zeměměřičské práce při provádění stavby</t>
  </si>
  <si>
    <t>VRN3</t>
  </si>
  <si>
    <t xml:space="preserve">Zařízení staveniště   </t>
  </si>
  <si>
    <t>034303000</t>
  </si>
  <si>
    <t>Dopravní značení na staveništi</t>
  </si>
  <si>
    <t>Projektová dokumentace, skutečné provredení</t>
  </si>
  <si>
    <t xml:space="preserve">Vybavení staveniště, včetně oplocení, WC a pod.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</si>
</sst>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148" workbookViewId="0"/>
  </sheetViews>
  <sheetFormatPr defaultRowHeight="14.4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" customHeight="1" x14ac:dyDescent="0.2">
      <c r="AR2" s="216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4" t="s">
        <v>6</v>
      </c>
      <c r="BT2" s="14" t="s">
        <v>7</v>
      </c>
    </row>
    <row r="3" spans="1:74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 x14ac:dyDescent="0.2">
      <c r="B5" s="17"/>
      <c r="D5" s="21" t="s">
        <v>13</v>
      </c>
      <c r="K5" s="200" t="s">
        <v>14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17"/>
      <c r="BE5" s="197" t="s">
        <v>15</v>
      </c>
      <c r="BS5" s="14" t="s">
        <v>6</v>
      </c>
    </row>
    <row r="6" spans="1:74" ht="36.9" customHeight="1" x14ac:dyDescent="0.2">
      <c r="B6" s="17"/>
      <c r="D6" s="23" t="s">
        <v>16</v>
      </c>
      <c r="K6" s="202" t="s">
        <v>17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17"/>
      <c r="BE6" s="198"/>
      <c r="BS6" s="14" t="s">
        <v>6</v>
      </c>
    </row>
    <row r="7" spans="1:74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8"/>
      <c r="BS7" s="14" t="s">
        <v>6</v>
      </c>
    </row>
    <row r="8" spans="1:74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8"/>
      <c r="BS8" s="14" t="s">
        <v>6</v>
      </c>
    </row>
    <row r="9" spans="1:74" ht="14.4" customHeight="1" x14ac:dyDescent="0.2">
      <c r="B9" s="17"/>
      <c r="AR9" s="17"/>
      <c r="BE9" s="198"/>
      <c r="BS9" s="14" t="s">
        <v>6</v>
      </c>
    </row>
    <row r="10" spans="1:74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E10" s="198"/>
      <c r="BS10" s="14" t="s">
        <v>6</v>
      </c>
    </row>
    <row r="11" spans="1:74" ht="18.45" customHeight="1" x14ac:dyDescent="0.2">
      <c r="B11" s="17"/>
      <c r="E11" s="22" t="s">
        <v>26</v>
      </c>
      <c r="AK11" s="24" t="s">
        <v>27</v>
      </c>
      <c r="AN11" s="22" t="s">
        <v>1</v>
      </c>
      <c r="AR11" s="17"/>
      <c r="BE11" s="198"/>
      <c r="BS11" s="14" t="s">
        <v>6</v>
      </c>
    </row>
    <row r="12" spans="1:74" ht="6.9" customHeight="1" x14ac:dyDescent="0.2">
      <c r="B12" s="17"/>
      <c r="AR12" s="17"/>
      <c r="BE12" s="198"/>
      <c r="BS12" s="14" t="s">
        <v>6</v>
      </c>
    </row>
    <row r="13" spans="1:74" ht="12" customHeight="1" x14ac:dyDescent="0.2">
      <c r="B13" s="17"/>
      <c r="D13" s="24" t="s">
        <v>28</v>
      </c>
      <c r="AK13" s="24" t="s">
        <v>25</v>
      </c>
      <c r="AN13" s="26" t="s">
        <v>29</v>
      </c>
      <c r="AR13" s="17"/>
      <c r="BE13" s="198"/>
      <c r="BS13" s="14" t="s">
        <v>6</v>
      </c>
    </row>
    <row r="14" spans="1:74" ht="13.2" x14ac:dyDescent="0.2">
      <c r="B14" s="17"/>
      <c r="E14" s="203" t="s">
        <v>29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4" t="s">
        <v>27</v>
      </c>
      <c r="AN14" s="26" t="s">
        <v>29</v>
      </c>
      <c r="AR14" s="17"/>
      <c r="BE14" s="198"/>
      <c r="BS14" s="14" t="s">
        <v>6</v>
      </c>
    </row>
    <row r="15" spans="1:74" ht="6.9" customHeight="1" x14ac:dyDescent="0.2">
      <c r="B15" s="17"/>
      <c r="AR15" s="17"/>
      <c r="BE15" s="198"/>
      <c r="BS15" s="14" t="s">
        <v>3</v>
      </c>
    </row>
    <row r="16" spans="1:74" ht="12" customHeight="1" x14ac:dyDescent="0.2">
      <c r="B16" s="17"/>
      <c r="D16" s="24" t="s">
        <v>30</v>
      </c>
      <c r="AK16" s="24" t="s">
        <v>25</v>
      </c>
      <c r="AN16" s="22" t="s">
        <v>1</v>
      </c>
      <c r="AR16" s="17"/>
      <c r="BE16" s="198"/>
      <c r="BS16" s="14" t="s">
        <v>3</v>
      </c>
    </row>
    <row r="17" spans="2:71" ht="18.45" customHeight="1" x14ac:dyDescent="0.2">
      <c r="B17" s="17"/>
      <c r="E17" s="22" t="s">
        <v>31</v>
      </c>
      <c r="AK17" s="24" t="s">
        <v>27</v>
      </c>
      <c r="AN17" s="22" t="s">
        <v>1</v>
      </c>
      <c r="AR17" s="17"/>
      <c r="BE17" s="198"/>
      <c r="BS17" s="14" t="s">
        <v>32</v>
      </c>
    </row>
    <row r="18" spans="2:71" ht="6.9" customHeight="1" x14ac:dyDescent="0.2">
      <c r="B18" s="17"/>
      <c r="AR18" s="17"/>
      <c r="BE18" s="198"/>
      <c r="BS18" s="14" t="s">
        <v>6</v>
      </c>
    </row>
    <row r="19" spans="2:71" ht="12" customHeight="1" x14ac:dyDescent="0.2">
      <c r="B19" s="17"/>
      <c r="D19" s="24" t="s">
        <v>33</v>
      </c>
      <c r="AK19" s="24" t="s">
        <v>25</v>
      </c>
      <c r="AN19" s="22" t="s">
        <v>1</v>
      </c>
      <c r="AR19" s="17"/>
      <c r="BE19" s="198"/>
      <c r="BS19" s="14" t="s">
        <v>6</v>
      </c>
    </row>
    <row r="20" spans="2:71" ht="18.45" customHeight="1" x14ac:dyDescent="0.2">
      <c r="B20" s="17"/>
      <c r="E20" s="22" t="s">
        <v>34</v>
      </c>
      <c r="AK20" s="24" t="s">
        <v>27</v>
      </c>
      <c r="AN20" s="22" t="s">
        <v>1</v>
      </c>
      <c r="AR20" s="17"/>
      <c r="BE20" s="198"/>
      <c r="BS20" s="14" t="s">
        <v>32</v>
      </c>
    </row>
    <row r="21" spans="2:71" ht="6.9" customHeight="1" x14ac:dyDescent="0.2">
      <c r="B21" s="17"/>
      <c r="AR21" s="17"/>
      <c r="BE21" s="198"/>
    </row>
    <row r="22" spans="2:71" ht="12" customHeight="1" x14ac:dyDescent="0.2">
      <c r="B22" s="17"/>
      <c r="D22" s="24" t="s">
        <v>35</v>
      </c>
      <c r="AR22" s="17"/>
      <c r="BE22" s="198"/>
    </row>
    <row r="23" spans="2:71" ht="16.5" customHeight="1" x14ac:dyDescent="0.2">
      <c r="B23" s="17"/>
      <c r="E23" s="205" t="s">
        <v>1</v>
      </c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R23" s="17"/>
      <c r="BE23" s="198"/>
    </row>
    <row r="24" spans="2:71" ht="6.9" customHeight="1" x14ac:dyDescent="0.2">
      <c r="B24" s="17"/>
      <c r="AR24" s="17"/>
      <c r="BE24" s="198"/>
    </row>
    <row r="25" spans="2:71" ht="6.9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8"/>
    </row>
    <row r="26" spans="2:71" s="1" customFormat="1" ht="25.95" customHeight="1" x14ac:dyDescent="0.2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06">
        <f>ROUND(AG94,2)</f>
        <v>0</v>
      </c>
      <c r="AL26" s="207"/>
      <c r="AM26" s="207"/>
      <c r="AN26" s="207"/>
      <c r="AO26" s="207"/>
      <c r="AR26" s="29"/>
      <c r="BE26" s="198"/>
    </row>
    <row r="27" spans="2:71" s="1" customFormat="1" ht="6.9" customHeight="1" x14ac:dyDescent="0.2">
      <c r="B27" s="29"/>
      <c r="AR27" s="29"/>
      <c r="BE27" s="198"/>
    </row>
    <row r="28" spans="2:71" s="1" customFormat="1" ht="13.2" x14ac:dyDescent="0.2">
      <c r="B28" s="29"/>
      <c r="L28" s="208" t="s">
        <v>37</v>
      </c>
      <c r="M28" s="208"/>
      <c r="N28" s="208"/>
      <c r="O28" s="208"/>
      <c r="P28" s="208"/>
      <c r="W28" s="208" t="s">
        <v>38</v>
      </c>
      <c r="X28" s="208"/>
      <c r="Y28" s="208"/>
      <c r="Z28" s="208"/>
      <c r="AA28" s="208"/>
      <c r="AB28" s="208"/>
      <c r="AC28" s="208"/>
      <c r="AD28" s="208"/>
      <c r="AE28" s="208"/>
      <c r="AK28" s="208" t="s">
        <v>39</v>
      </c>
      <c r="AL28" s="208"/>
      <c r="AM28" s="208"/>
      <c r="AN28" s="208"/>
      <c r="AO28" s="208"/>
      <c r="AR28" s="29"/>
      <c r="BE28" s="198"/>
    </row>
    <row r="29" spans="2:71" s="2" customFormat="1" ht="14.4" customHeight="1" x14ac:dyDescent="0.2">
      <c r="B29" s="33"/>
      <c r="D29" s="24" t="s">
        <v>40</v>
      </c>
      <c r="F29" s="24" t="s">
        <v>41</v>
      </c>
      <c r="L29" s="211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3"/>
      <c r="BE29" s="199"/>
    </row>
    <row r="30" spans="2:71" s="2" customFormat="1" ht="14.4" customHeight="1" x14ac:dyDescent="0.2">
      <c r="B30" s="33"/>
      <c r="F30" s="24" t="s">
        <v>42</v>
      </c>
      <c r="L30" s="211">
        <v>0.12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3"/>
      <c r="BE30" s="199"/>
    </row>
    <row r="31" spans="2:71" s="2" customFormat="1" ht="14.4" hidden="1" customHeight="1" x14ac:dyDescent="0.2">
      <c r="B31" s="33"/>
      <c r="F31" s="24" t="s">
        <v>43</v>
      </c>
      <c r="L31" s="211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3"/>
      <c r="BE31" s="199"/>
    </row>
    <row r="32" spans="2:71" s="2" customFormat="1" ht="14.4" hidden="1" customHeight="1" x14ac:dyDescent="0.2">
      <c r="B32" s="33"/>
      <c r="F32" s="24" t="s">
        <v>44</v>
      </c>
      <c r="L32" s="211">
        <v>0.12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3"/>
      <c r="BE32" s="199"/>
    </row>
    <row r="33" spans="2:57" s="2" customFormat="1" ht="14.4" hidden="1" customHeight="1" x14ac:dyDescent="0.2">
      <c r="B33" s="33"/>
      <c r="F33" s="24" t="s">
        <v>45</v>
      </c>
      <c r="L33" s="211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3"/>
      <c r="BE33" s="199"/>
    </row>
    <row r="34" spans="2:57" s="1" customFormat="1" ht="6.9" customHeight="1" x14ac:dyDescent="0.2">
      <c r="B34" s="29"/>
      <c r="AR34" s="29"/>
      <c r="BE34" s="198"/>
    </row>
    <row r="35" spans="2:57" s="1" customFormat="1" ht="25.95" customHeight="1" x14ac:dyDescent="0.2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15" t="s">
        <v>48</v>
      </c>
      <c r="Y35" s="213"/>
      <c r="Z35" s="213"/>
      <c r="AA35" s="213"/>
      <c r="AB35" s="213"/>
      <c r="AC35" s="36"/>
      <c r="AD35" s="36"/>
      <c r="AE35" s="36"/>
      <c r="AF35" s="36"/>
      <c r="AG35" s="36"/>
      <c r="AH35" s="36"/>
      <c r="AI35" s="36"/>
      <c r="AJ35" s="36"/>
      <c r="AK35" s="212">
        <f>SUM(AK26:AK33)</f>
        <v>0</v>
      </c>
      <c r="AL35" s="213"/>
      <c r="AM35" s="213"/>
      <c r="AN35" s="213"/>
      <c r="AO35" s="214"/>
      <c r="AP35" s="34"/>
      <c r="AQ35" s="34"/>
      <c r="AR35" s="29"/>
    </row>
    <row r="36" spans="2:57" s="1" customFormat="1" ht="6.9" customHeight="1" x14ac:dyDescent="0.2">
      <c r="B36" s="29"/>
      <c r="AR36" s="29"/>
    </row>
    <row r="37" spans="2:57" s="1" customFormat="1" ht="14.4" customHeight="1" x14ac:dyDescent="0.2">
      <c r="B37" s="29"/>
      <c r="AR37" s="29"/>
    </row>
    <row r="38" spans="2:57" ht="14.4" customHeight="1" x14ac:dyDescent="0.2">
      <c r="B38" s="17"/>
      <c r="AR38" s="17"/>
    </row>
    <row r="39" spans="2:57" ht="14.4" customHeight="1" x14ac:dyDescent="0.2">
      <c r="B39" s="17"/>
      <c r="AR39" s="17"/>
    </row>
    <row r="40" spans="2:57" ht="14.4" customHeight="1" x14ac:dyDescent="0.2">
      <c r="B40" s="17"/>
      <c r="AR40" s="17"/>
    </row>
    <row r="41" spans="2:57" ht="14.4" customHeight="1" x14ac:dyDescent="0.2">
      <c r="B41" s="17"/>
      <c r="AR41" s="17"/>
    </row>
    <row r="42" spans="2:57" ht="14.4" customHeight="1" x14ac:dyDescent="0.2">
      <c r="B42" s="17"/>
      <c r="AR42" s="17"/>
    </row>
    <row r="43" spans="2:57" ht="14.4" customHeight="1" x14ac:dyDescent="0.2">
      <c r="B43" s="17"/>
      <c r="AR43" s="17"/>
    </row>
    <row r="44" spans="2:57" ht="14.4" customHeight="1" x14ac:dyDescent="0.2">
      <c r="B44" s="17"/>
      <c r="AR44" s="17"/>
    </row>
    <row r="45" spans="2:57" ht="14.4" customHeight="1" x14ac:dyDescent="0.2">
      <c r="B45" s="17"/>
      <c r="AR45" s="17"/>
    </row>
    <row r="46" spans="2:57" ht="14.4" customHeight="1" x14ac:dyDescent="0.2">
      <c r="B46" s="17"/>
      <c r="AR46" s="17"/>
    </row>
    <row r="47" spans="2:57" ht="14.4" customHeight="1" x14ac:dyDescent="0.2">
      <c r="B47" s="17"/>
      <c r="AR47" s="17"/>
    </row>
    <row r="48" spans="2:57" ht="14.4" customHeight="1" x14ac:dyDescent="0.2">
      <c r="B48" s="17"/>
      <c r="AR48" s="17"/>
    </row>
    <row r="49" spans="2:44" s="1" customFormat="1" ht="14.4" customHeight="1" x14ac:dyDescent="0.2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 ht="10.199999999999999" x14ac:dyDescent="0.2">
      <c r="B50" s="17"/>
      <c r="AR50" s="17"/>
    </row>
    <row r="51" spans="2:44" ht="10.199999999999999" x14ac:dyDescent="0.2">
      <c r="B51" s="17"/>
      <c r="AR51" s="17"/>
    </row>
    <row r="52" spans="2:44" ht="10.199999999999999" x14ac:dyDescent="0.2">
      <c r="B52" s="17"/>
      <c r="AR52" s="17"/>
    </row>
    <row r="53" spans="2:44" ht="10.199999999999999" x14ac:dyDescent="0.2">
      <c r="B53" s="17"/>
      <c r="AR53" s="17"/>
    </row>
    <row r="54" spans="2:44" ht="10.199999999999999" x14ac:dyDescent="0.2">
      <c r="B54" s="17"/>
      <c r="AR54" s="17"/>
    </row>
    <row r="55" spans="2:44" ht="10.199999999999999" x14ac:dyDescent="0.2">
      <c r="B55" s="17"/>
      <c r="AR55" s="17"/>
    </row>
    <row r="56" spans="2:44" ht="10.199999999999999" x14ac:dyDescent="0.2">
      <c r="B56" s="17"/>
      <c r="AR56" s="17"/>
    </row>
    <row r="57" spans="2:44" ht="10.199999999999999" x14ac:dyDescent="0.2">
      <c r="B57" s="17"/>
      <c r="AR57" s="17"/>
    </row>
    <row r="58" spans="2:44" ht="10.199999999999999" x14ac:dyDescent="0.2">
      <c r="B58" s="17"/>
      <c r="AR58" s="17"/>
    </row>
    <row r="59" spans="2:44" ht="10.199999999999999" x14ac:dyDescent="0.2">
      <c r="B59" s="17"/>
      <c r="AR59" s="17"/>
    </row>
    <row r="60" spans="2:44" s="1" customFormat="1" ht="13.2" x14ac:dyDescent="0.2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 ht="10.199999999999999" x14ac:dyDescent="0.2">
      <c r="B61" s="17"/>
      <c r="AR61" s="17"/>
    </row>
    <row r="62" spans="2:44" ht="10.199999999999999" x14ac:dyDescent="0.2">
      <c r="B62" s="17"/>
      <c r="AR62" s="17"/>
    </row>
    <row r="63" spans="2:44" ht="10.199999999999999" x14ac:dyDescent="0.2">
      <c r="B63" s="17"/>
      <c r="AR63" s="17"/>
    </row>
    <row r="64" spans="2:44" s="1" customFormat="1" ht="13.2" x14ac:dyDescent="0.2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 ht="10.199999999999999" x14ac:dyDescent="0.2">
      <c r="B65" s="17"/>
      <c r="AR65" s="17"/>
    </row>
    <row r="66" spans="2:44" ht="10.199999999999999" x14ac:dyDescent="0.2">
      <c r="B66" s="17"/>
      <c r="AR66" s="17"/>
    </row>
    <row r="67" spans="2:44" ht="10.199999999999999" x14ac:dyDescent="0.2">
      <c r="B67" s="17"/>
      <c r="AR67" s="17"/>
    </row>
    <row r="68" spans="2:44" ht="10.199999999999999" x14ac:dyDescent="0.2">
      <c r="B68" s="17"/>
      <c r="AR68" s="17"/>
    </row>
    <row r="69" spans="2:44" ht="10.199999999999999" x14ac:dyDescent="0.2">
      <c r="B69" s="17"/>
      <c r="AR69" s="17"/>
    </row>
    <row r="70" spans="2:44" ht="10.199999999999999" x14ac:dyDescent="0.2">
      <c r="B70" s="17"/>
      <c r="AR70" s="17"/>
    </row>
    <row r="71" spans="2:44" ht="10.199999999999999" x14ac:dyDescent="0.2">
      <c r="B71" s="17"/>
      <c r="AR71" s="17"/>
    </row>
    <row r="72" spans="2:44" ht="10.199999999999999" x14ac:dyDescent="0.2">
      <c r="B72" s="17"/>
      <c r="AR72" s="17"/>
    </row>
    <row r="73" spans="2:44" ht="10.199999999999999" x14ac:dyDescent="0.2">
      <c r="B73" s="17"/>
      <c r="AR73" s="17"/>
    </row>
    <row r="74" spans="2:44" ht="10.199999999999999" x14ac:dyDescent="0.2">
      <c r="B74" s="17"/>
      <c r="AR74" s="17"/>
    </row>
    <row r="75" spans="2:44" s="1" customFormat="1" ht="13.2" x14ac:dyDescent="0.2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 ht="10.199999999999999" x14ac:dyDescent="0.2">
      <c r="B76" s="29"/>
      <c r="AR76" s="29"/>
    </row>
    <row r="77" spans="2:44" s="1" customFormat="1" ht="6.9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 x14ac:dyDescent="0.2">
      <c r="B82" s="29"/>
      <c r="C82" s="18" t="s">
        <v>55</v>
      </c>
      <c r="AR82" s="29"/>
    </row>
    <row r="83" spans="1:91" s="1" customFormat="1" ht="6.9" customHeight="1" x14ac:dyDescent="0.2">
      <c r="B83" s="29"/>
      <c r="AR83" s="29"/>
    </row>
    <row r="84" spans="1:91" s="3" customFormat="1" ht="12" customHeight="1" x14ac:dyDescent="0.2">
      <c r="B84" s="45"/>
      <c r="C84" s="24" t="s">
        <v>13</v>
      </c>
      <c r="L84" s="3" t="str">
        <f>K5</f>
        <v>Y642-3</v>
      </c>
      <c r="AR84" s="45"/>
    </row>
    <row r="85" spans="1:91" s="4" customFormat="1" ht="36.9" customHeight="1" x14ac:dyDescent="0.2">
      <c r="B85" s="46"/>
      <c r="C85" s="47" t="s">
        <v>16</v>
      </c>
      <c r="L85" s="174" t="str">
        <f>K6</f>
        <v>Rekonstrukce parku Mírové náměstí, M.lázně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6"/>
    </row>
    <row r="86" spans="1:91" s="1" customFormat="1" ht="6.9" customHeight="1" x14ac:dyDescent="0.2">
      <c r="B86" s="29"/>
      <c r="AR86" s="29"/>
    </row>
    <row r="87" spans="1:91" s="1" customFormat="1" ht="12" customHeight="1" x14ac:dyDescent="0.2">
      <c r="B87" s="29"/>
      <c r="C87" s="24" t="s">
        <v>20</v>
      </c>
      <c r="L87" s="48" t="str">
        <f>IF(K8="","",K8)</f>
        <v>Mariánské Lázně</v>
      </c>
      <c r="AI87" s="24" t="s">
        <v>22</v>
      </c>
      <c r="AM87" s="176" t="str">
        <f>IF(AN8= "","",AN8)</f>
        <v>14. 2. 2025</v>
      </c>
      <c r="AN87" s="176"/>
      <c r="AR87" s="29"/>
    </row>
    <row r="88" spans="1:91" s="1" customFormat="1" ht="6.9" customHeight="1" x14ac:dyDescent="0.2">
      <c r="B88" s="29"/>
      <c r="AR88" s="29"/>
    </row>
    <row r="89" spans="1:91" s="1" customFormat="1" ht="15.15" customHeight="1" x14ac:dyDescent="0.2">
      <c r="B89" s="29"/>
      <c r="C89" s="24" t="s">
        <v>24</v>
      </c>
      <c r="L89" s="3" t="str">
        <f>IF(E11= "","",E11)</f>
        <v>Město Mariánské Lázně</v>
      </c>
      <c r="AI89" s="24" t="s">
        <v>30</v>
      </c>
      <c r="AM89" s="177" t="str">
        <f>IF(E17="","",E17)</f>
        <v>ing.Rákos Tomáš</v>
      </c>
      <c r="AN89" s="178"/>
      <c r="AO89" s="178"/>
      <c r="AP89" s="178"/>
      <c r="AR89" s="29"/>
      <c r="AS89" s="179" t="s">
        <v>56</v>
      </c>
      <c r="AT89" s="180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 x14ac:dyDescent="0.2">
      <c r="B90" s="29"/>
      <c r="C90" s="24" t="s">
        <v>28</v>
      </c>
      <c r="L90" s="3" t="str">
        <f>IF(E14= "Vyplň údaj","",E14)</f>
        <v/>
      </c>
      <c r="AI90" s="24" t="s">
        <v>33</v>
      </c>
      <c r="AM90" s="177" t="str">
        <f>IF(E20="","",E20)</f>
        <v>Milan Hájek</v>
      </c>
      <c r="AN90" s="178"/>
      <c r="AO90" s="178"/>
      <c r="AP90" s="178"/>
      <c r="AR90" s="29"/>
      <c r="AS90" s="181"/>
      <c r="AT90" s="182"/>
      <c r="BD90" s="53"/>
    </row>
    <row r="91" spans="1:91" s="1" customFormat="1" ht="10.8" customHeight="1" x14ac:dyDescent="0.2">
      <c r="B91" s="29"/>
      <c r="AR91" s="29"/>
      <c r="AS91" s="181"/>
      <c r="AT91" s="182"/>
      <c r="BD91" s="53"/>
    </row>
    <row r="92" spans="1:91" s="1" customFormat="1" ht="29.25" customHeight="1" x14ac:dyDescent="0.2">
      <c r="B92" s="29"/>
      <c r="C92" s="183" t="s">
        <v>57</v>
      </c>
      <c r="D92" s="184"/>
      <c r="E92" s="184"/>
      <c r="F92" s="184"/>
      <c r="G92" s="184"/>
      <c r="H92" s="54"/>
      <c r="I92" s="186" t="s">
        <v>58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5" t="s">
        <v>59</v>
      </c>
      <c r="AH92" s="184"/>
      <c r="AI92" s="184"/>
      <c r="AJ92" s="184"/>
      <c r="AK92" s="184"/>
      <c r="AL92" s="184"/>
      <c r="AM92" s="184"/>
      <c r="AN92" s="186" t="s">
        <v>60</v>
      </c>
      <c r="AO92" s="184"/>
      <c r="AP92" s="187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8" customHeight="1" x14ac:dyDescent="0.2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 x14ac:dyDescent="0.2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5">
        <f>ROUND(AG95+AG96,2)</f>
        <v>0</v>
      </c>
      <c r="AH94" s="195"/>
      <c r="AI94" s="195"/>
      <c r="AJ94" s="195"/>
      <c r="AK94" s="195"/>
      <c r="AL94" s="195"/>
      <c r="AM94" s="195"/>
      <c r="AN94" s="196">
        <f t="shared" ref="AN94:AN103" si="0">SUM(AG94,AT94)</f>
        <v>0</v>
      </c>
      <c r="AO94" s="196"/>
      <c r="AP94" s="196"/>
      <c r="AQ94" s="64" t="s">
        <v>1</v>
      </c>
      <c r="AR94" s="60"/>
      <c r="AS94" s="65">
        <f>ROUND(AS95+AS96,2)</f>
        <v>0</v>
      </c>
      <c r="AT94" s="66">
        <f t="shared" ref="AT94:AT103" si="1">ROUND(SUM(AV94:AW94),2)</f>
        <v>0</v>
      </c>
      <c r="AU94" s="67">
        <f>ROUND(AU95+AU96,5)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ROUND(AZ95+AZ96,2)</f>
        <v>0</v>
      </c>
      <c r="BA94" s="66">
        <f>ROUND(BA95+BA96,2)</f>
        <v>0</v>
      </c>
      <c r="BB94" s="66">
        <f>ROUND(BB95+BB96,2)</f>
        <v>0</v>
      </c>
      <c r="BC94" s="66">
        <f>ROUND(BC95+BC96,2)</f>
        <v>0</v>
      </c>
      <c r="BD94" s="68">
        <f>ROUND(BD95+BD96,2)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16.5" customHeight="1" x14ac:dyDescent="0.2">
      <c r="A95" s="71" t="s">
        <v>80</v>
      </c>
      <c r="B95" s="72"/>
      <c r="C95" s="73"/>
      <c r="D95" s="190" t="s">
        <v>81</v>
      </c>
      <c r="E95" s="190"/>
      <c r="F95" s="190"/>
      <c r="G95" s="190"/>
      <c r="H95" s="190"/>
      <c r="I95" s="74"/>
      <c r="J95" s="190" t="s">
        <v>82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'VRN - Vedlejší rozpočtové...'!J30</f>
        <v>0</v>
      </c>
      <c r="AH95" s="189"/>
      <c r="AI95" s="189"/>
      <c r="AJ95" s="189"/>
      <c r="AK95" s="189"/>
      <c r="AL95" s="189"/>
      <c r="AM95" s="189"/>
      <c r="AN95" s="188">
        <f t="shared" si="0"/>
        <v>0</v>
      </c>
      <c r="AO95" s="189"/>
      <c r="AP95" s="189"/>
      <c r="AQ95" s="75" t="s">
        <v>83</v>
      </c>
      <c r="AR95" s="72"/>
      <c r="AS95" s="76">
        <v>0</v>
      </c>
      <c r="AT95" s="77">
        <f t="shared" si="1"/>
        <v>0</v>
      </c>
      <c r="AU95" s="78">
        <f>'VRN - Vedlejší rozpočtové...'!P117</f>
        <v>0</v>
      </c>
      <c r="AV95" s="77">
        <f>'VRN - Vedlejší rozpočtové...'!J33</f>
        <v>0</v>
      </c>
      <c r="AW95" s="77">
        <f>'VRN - Vedlejší rozpočtové...'!J34</f>
        <v>0</v>
      </c>
      <c r="AX95" s="77">
        <f>'VRN - Vedlejší rozpočtové...'!J35</f>
        <v>0</v>
      </c>
      <c r="AY95" s="77">
        <f>'VRN - Vedlejší rozpočtové...'!J36</f>
        <v>0</v>
      </c>
      <c r="AZ95" s="77">
        <f>'VRN - Vedlejší rozpočtové...'!F33</f>
        <v>0</v>
      </c>
      <c r="BA95" s="77">
        <f>'VRN - Vedlejší rozpočtové...'!F34</f>
        <v>0</v>
      </c>
      <c r="BB95" s="77">
        <f>'VRN - Vedlejší rozpočtové...'!F35</f>
        <v>0</v>
      </c>
      <c r="BC95" s="77">
        <f>'VRN - Vedlejší rozpočtové...'!F36</f>
        <v>0</v>
      </c>
      <c r="BD95" s="79">
        <f>'VRN - Vedlejší rozpočtové...'!F37</f>
        <v>0</v>
      </c>
      <c r="BT95" s="80" t="s">
        <v>84</v>
      </c>
      <c r="BV95" s="80" t="s">
        <v>78</v>
      </c>
      <c r="BW95" s="80" t="s">
        <v>85</v>
      </c>
      <c r="BX95" s="80" t="s">
        <v>4</v>
      </c>
      <c r="CL95" s="80" t="s">
        <v>1</v>
      </c>
      <c r="CM95" s="80" t="s">
        <v>86</v>
      </c>
    </row>
    <row r="96" spans="1:91" s="6" customFormat="1" ht="16.5" customHeight="1" x14ac:dyDescent="0.2">
      <c r="B96" s="72"/>
      <c r="C96" s="73"/>
      <c r="D96" s="190" t="s">
        <v>87</v>
      </c>
      <c r="E96" s="190"/>
      <c r="F96" s="190"/>
      <c r="G96" s="190"/>
      <c r="H96" s="190"/>
      <c r="I96" s="74"/>
      <c r="J96" s="190" t="s">
        <v>88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1">
        <f>ROUND(SUM(AG97:AG103),2)</f>
        <v>0</v>
      </c>
      <c r="AH96" s="189"/>
      <c r="AI96" s="189"/>
      <c r="AJ96" s="189"/>
      <c r="AK96" s="189"/>
      <c r="AL96" s="189"/>
      <c r="AM96" s="189"/>
      <c r="AN96" s="188">
        <f t="shared" si="0"/>
        <v>0</v>
      </c>
      <c r="AO96" s="189"/>
      <c r="AP96" s="189"/>
      <c r="AQ96" s="75" t="s">
        <v>83</v>
      </c>
      <c r="AR96" s="72"/>
      <c r="AS96" s="76">
        <f>ROUND(SUM(AS97:AS103),2)</f>
        <v>0</v>
      </c>
      <c r="AT96" s="77">
        <f t="shared" si="1"/>
        <v>0</v>
      </c>
      <c r="AU96" s="78">
        <f>ROUND(SUM(AU97:AU103),5)</f>
        <v>0</v>
      </c>
      <c r="AV96" s="77">
        <f>ROUND(AZ96*L29,2)</f>
        <v>0</v>
      </c>
      <c r="AW96" s="77">
        <f>ROUND(BA96*L30,2)</f>
        <v>0</v>
      </c>
      <c r="AX96" s="77">
        <f>ROUND(BB96*L29,2)</f>
        <v>0</v>
      </c>
      <c r="AY96" s="77">
        <f>ROUND(BC96*L30,2)</f>
        <v>0</v>
      </c>
      <c r="AZ96" s="77">
        <f>ROUND(SUM(AZ97:AZ103),2)</f>
        <v>0</v>
      </c>
      <c r="BA96" s="77">
        <f>ROUND(SUM(BA97:BA103),2)</f>
        <v>0</v>
      </c>
      <c r="BB96" s="77">
        <f>ROUND(SUM(BB97:BB103),2)</f>
        <v>0</v>
      </c>
      <c r="BC96" s="77">
        <f>ROUND(SUM(BC97:BC103),2)</f>
        <v>0</v>
      </c>
      <c r="BD96" s="79">
        <f>ROUND(SUM(BD97:BD103),2)</f>
        <v>0</v>
      </c>
      <c r="BS96" s="80" t="s">
        <v>75</v>
      </c>
      <c r="BT96" s="80" t="s">
        <v>84</v>
      </c>
      <c r="BU96" s="80" t="s">
        <v>77</v>
      </c>
      <c r="BV96" s="80" t="s">
        <v>78</v>
      </c>
      <c r="BW96" s="80" t="s">
        <v>89</v>
      </c>
      <c r="BX96" s="80" t="s">
        <v>4</v>
      </c>
      <c r="CL96" s="80" t="s">
        <v>1</v>
      </c>
      <c r="CM96" s="80" t="s">
        <v>86</v>
      </c>
    </row>
    <row r="97" spans="1:90" s="3" customFormat="1" ht="16.5" customHeight="1" x14ac:dyDescent="0.2">
      <c r="A97" s="71" t="s">
        <v>80</v>
      </c>
      <c r="B97" s="45"/>
      <c r="C97" s="11"/>
      <c r="D97" s="11"/>
      <c r="E97" s="192" t="s">
        <v>90</v>
      </c>
      <c r="F97" s="192"/>
      <c r="G97" s="192"/>
      <c r="H97" s="192"/>
      <c r="I97" s="192"/>
      <c r="J97" s="11"/>
      <c r="K97" s="192" t="s">
        <v>91</v>
      </c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3">
        <f>'10-A - D.01 - Příprava území'!J32</f>
        <v>0</v>
      </c>
      <c r="AH97" s="194"/>
      <c r="AI97" s="194"/>
      <c r="AJ97" s="194"/>
      <c r="AK97" s="194"/>
      <c r="AL97" s="194"/>
      <c r="AM97" s="194"/>
      <c r="AN97" s="193">
        <f t="shared" si="0"/>
        <v>0</v>
      </c>
      <c r="AO97" s="194"/>
      <c r="AP97" s="194"/>
      <c r="AQ97" s="81" t="s">
        <v>92</v>
      </c>
      <c r="AR97" s="45"/>
      <c r="AS97" s="82">
        <v>0</v>
      </c>
      <c r="AT97" s="83">
        <f t="shared" si="1"/>
        <v>0</v>
      </c>
      <c r="AU97" s="84">
        <f>'10-A - D.01 - Příprava území'!P123</f>
        <v>0</v>
      </c>
      <c r="AV97" s="83">
        <f>'10-A - D.01 - Příprava území'!J35</f>
        <v>0</v>
      </c>
      <c r="AW97" s="83">
        <f>'10-A - D.01 - Příprava území'!J36</f>
        <v>0</v>
      </c>
      <c r="AX97" s="83">
        <f>'10-A - D.01 - Příprava území'!J37</f>
        <v>0</v>
      </c>
      <c r="AY97" s="83">
        <f>'10-A - D.01 - Příprava území'!J38</f>
        <v>0</v>
      </c>
      <c r="AZ97" s="83">
        <f>'10-A - D.01 - Příprava území'!F35</f>
        <v>0</v>
      </c>
      <c r="BA97" s="83">
        <f>'10-A - D.01 - Příprava území'!F36</f>
        <v>0</v>
      </c>
      <c r="BB97" s="83">
        <f>'10-A - D.01 - Příprava území'!F37</f>
        <v>0</v>
      </c>
      <c r="BC97" s="83">
        <f>'10-A - D.01 - Příprava území'!F38</f>
        <v>0</v>
      </c>
      <c r="BD97" s="85">
        <f>'10-A - D.01 - Příprava území'!F39</f>
        <v>0</v>
      </c>
      <c r="BT97" s="22" t="s">
        <v>86</v>
      </c>
      <c r="BV97" s="22" t="s">
        <v>78</v>
      </c>
      <c r="BW97" s="22" t="s">
        <v>93</v>
      </c>
      <c r="BX97" s="22" t="s">
        <v>89</v>
      </c>
      <c r="CL97" s="22" t="s">
        <v>1</v>
      </c>
    </row>
    <row r="98" spans="1:90" s="3" customFormat="1" ht="23.25" customHeight="1" x14ac:dyDescent="0.2">
      <c r="A98" s="71" t="s">
        <v>80</v>
      </c>
      <c r="B98" s="45"/>
      <c r="C98" s="11"/>
      <c r="D98" s="11"/>
      <c r="E98" s="192" t="s">
        <v>94</v>
      </c>
      <c r="F98" s="192"/>
      <c r="G98" s="192"/>
      <c r="H98" s="192"/>
      <c r="I98" s="192"/>
      <c r="J98" s="11"/>
      <c r="K98" s="192" t="s">
        <v>95</v>
      </c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3">
        <f>'20-A - D.02 - Zpevněné pl...'!J32</f>
        <v>0</v>
      </c>
      <c r="AH98" s="194"/>
      <c r="AI98" s="194"/>
      <c r="AJ98" s="194"/>
      <c r="AK98" s="194"/>
      <c r="AL98" s="194"/>
      <c r="AM98" s="194"/>
      <c r="AN98" s="193">
        <f t="shared" si="0"/>
        <v>0</v>
      </c>
      <c r="AO98" s="194"/>
      <c r="AP98" s="194"/>
      <c r="AQ98" s="81" t="s">
        <v>92</v>
      </c>
      <c r="AR98" s="45"/>
      <c r="AS98" s="82">
        <v>0</v>
      </c>
      <c r="AT98" s="83">
        <f t="shared" si="1"/>
        <v>0</v>
      </c>
      <c r="AU98" s="84">
        <f>'20-A - D.02 - Zpevněné pl...'!P131</f>
        <v>0</v>
      </c>
      <c r="AV98" s="83">
        <f>'20-A - D.02 - Zpevněné pl...'!J35</f>
        <v>0</v>
      </c>
      <c r="AW98" s="83">
        <f>'20-A - D.02 - Zpevněné pl...'!J36</f>
        <v>0</v>
      </c>
      <c r="AX98" s="83">
        <f>'20-A - D.02 - Zpevněné pl...'!J37</f>
        <v>0</v>
      </c>
      <c r="AY98" s="83">
        <f>'20-A - D.02 - Zpevněné pl...'!J38</f>
        <v>0</v>
      </c>
      <c r="AZ98" s="83">
        <f>'20-A - D.02 - Zpevněné pl...'!F35</f>
        <v>0</v>
      </c>
      <c r="BA98" s="83">
        <f>'20-A - D.02 - Zpevněné pl...'!F36</f>
        <v>0</v>
      </c>
      <c r="BB98" s="83">
        <f>'20-A - D.02 - Zpevněné pl...'!F37</f>
        <v>0</v>
      </c>
      <c r="BC98" s="83">
        <f>'20-A - D.02 - Zpevněné pl...'!F38</f>
        <v>0</v>
      </c>
      <c r="BD98" s="85">
        <f>'20-A - D.02 - Zpevněné pl...'!F39</f>
        <v>0</v>
      </c>
      <c r="BT98" s="22" t="s">
        <v>86</v>
      </c>
      <c r="BV98" s="22" t="s">
        <v>78</v>
      </c>
      <c r="BW98" s="22" t="s">
        <v>96</v>
      </c>
      <c r="BX98" s="22" t="s">
        <v>89</v>
      </c>
      <c r="CL98" s="22" t="s">
        <v>1</v>
      </c>
    </row>
    <row r="99" spans="1:90" s="3" customFormat="1" ht="16.5" customHeight="1" x14ac:dyDescent="0.2">
      <c r="A99" s="71" t="s">
        <v>80</v>
      </c>
      <c r="B99" s="45"/>
      <c r="C99" s="11"/>
      <c r="D99" s="11"/>
      <c r="E99" s="192" t="s">
        <v>97</v>
      </c>
      <c r="F99" s="192"/>
      <c r="G99" s="192"/>
      <c r="H99" s="192"/>
      <c r="I99" s="192"/>
      <c r="J99" s="11"/>
      <c r="K99" s="192" t="s">
        <v>98</v>
      </c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3">
        <f>'30-A - D.03 - Krajinářské...'!J32</f>
        <v>0</v>
      </c>
      <c r="AH99" s="194"/>
      <c r="AI99" s="194"/>
      <c r="AJ99" s="194"/>
      <c r="AK99" s="194"/>
      <c r="AL99" s="194"/>
      <c r="AM99" s="194"/>
      <c r="AN99" s="193">
        <f t="shared" si="0"/>
        <v>0</v>
      </c>
      <c r="AO99" s="194"/>
      <c r="AP99" s="194"/>
      <c r="AQ99" s="81" t="s">
        <v>92</v>
      </c>
      <c r="AR99" s="45"/>
      <c r="AS99" s="82">
        <v>0</v>
      </c>
      <c r="AT99" s="83">
        <f t="shared" si="1"/>
        <v>0</v>
      </c>
      <c r="AU99" s="84">
        <f>'30-A - D.03 - Krajinářské...'!P131</f>
        <v>0</v>
      </c>
      <c r="AV99" s="83">
        <f>'30-A - D.03 - Krajinářské...'!J35</f>
        <v>0</v>
      </c>
      <c r="AW99" s="83">
        <f>'30-A - D.03 - Krajinářské...'!J36</f>
        <v>0</v>
      </c>
      <c r="AX99" s="83">
        <f>'30-A - D.03 - Krajinářské...'!J37</f>
        <v>0</v>
      </c>
      <c r="AY99" s="83">
        <f>'30-A - D.03 - Krajinářské...'!J38</f>
        <v>0</v>
      </c>
      <c r="AZ99" s="83">
        <f>'30-A - D.03 - Krajinářské...'!F35</f>
        <v>0</v>
      </c>
      <c r="BA99" s="83">
        <f>'30-A - D.03 - Krajinářské...'!F36</f>
        <v>0</v>
      </c>
      <c r="BB99" s="83">
        <f>'30-A - D.03 - Krajinářské...'!F37</f>
        <v>0</v>
      </c>
      <c r="BC99" s="83">
        <f>'30-A - D.03 - Krajinářské...'!F38</f>
        <v>0</v>
      </c>
      <c r="BD99" s="85">
        <f>'30-A - D.03 - Krajinářské...'!F39</f>
        <v>0</v>
      </c>
      <c r="BT99" s="22" t="s">
        <v>86</v>
      </c>
      <c r="BV99" s="22" t="s">
        <v>78</v>
      </c>
      <c r="BW99" s="22" t="s">
        <v>99</v>
      </c>
      <c r="BX99" s="22" t="s">
        <v>89</v>
      </c>
      <c r="CL99" s="22" t="s">
        <v>1</v>
      </c>
    </row>
    <row r="100" spans="1:90" s="3" customFormat="1" ht="16.5" customHeight="1" x14ac:dyDescent="0.2">
      <c r="A100" s="71" t="s">
        <v>80</v>
      </c>
      <c r="B100" s="45"/>
      <c r="C100" s="11"/>
      <c r="D100" s="11"/>
      <c r="E100" s="192" t="s">
        <v>100</v>
      </c>
      <c r="F100" s="192"/>
      <c r="G100" s="192"/>
      <c r="H100" s="192"/>
      <c r="I100" s="192"/>
      <c r="J100" s="11"/>
      <c r="K100" s="192" t="s">
        <v>101</v>
      </c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3">
        <f>'40-A - D.04 - Mobiliář a ...'!J32</f>
        <v>0</v>
      </c>
      <c r="AH100" s="194"/>
      <c r="AI100" s="194"/>
      <c r="AJ100" s="194"/>
      <c r="AK100" s="194"/>
      <c r="AL100" s="194"/>
      <c r="AM100" s="194"/>
      <c r="AN100" s="193">
        <f t="shared" si="0"/>
        <v>0</v>
      </c>
      <c r="AO100" s="194"/>
      <c r="AP100" s="194"/>
      <c r="AQ100" s="81" t="s">
        <v>92</v>
      </c>
      <c r="AR100" s="45"/>
      <c r="AS100" s="82">
        <v>0</v>
      </c>
      <c r="AT100" s="83">
        <f t="shared" si="1"/>
        <v>0</v>
      </c>
      <c r="AU100" s="84">
        <f>'40-A - D.04 - Mobiliář a ...'!P122</f>
        <v>0</v>
      </c>
      <c r="AV100" s="83">
        <f>'40-A - D.04 - Mobiliář a ...'!J35</f>
        <v>0</v>
      </c>
      <c r="AW100" s="83">
        <f>'40-A - D.04 - Mobiliář a ...'!J36</f>
        <v>0</v>
      </c>
      <c r="AX100" s="83">
        <f>'40-A - D.04 - Mobiliář a ...'!J37</f>
        <v>0</v>
      </c>
      <c r="AY100" s="83">
        <f>'40-A - D.04 - Mobiliář a ...'!J38</f>
        <v>0</v>
      </c>
      <c r="AZ100" s="83">
        <f>'40-A - D.04 - Mobiliář a ...'!F35</f>
        <v>0</v>
      </c>
      <c r="BA100" s="83">
        <f>'40-A - D.04 - Mobiliář a ...'!F36</f>
        <v>0</v>
      </c>
      <c r="BB100" s="83">
        <f>'40-A - D.04 - Mobiliář a ...'!F37</f>
        <v>0</v>
      </c>
      <c r="BC100" s="83">
        <f>'40-A - D.04 - Mobiliář a ...'!F38</f>
        <v>0</v>
      </c>
      <c r="BD100" s="85">
        <f>'40-A - D.04 - Mobiliář a ...'!F39</f>
        <v>0</v>
      </c>
      <c r="BT100" s="22" t="s">
        <v>86</v>
      </c>
      <c r="BV100" s="22" t="s">
        <v>78</v>
      </c>
      <c r="BW100" s="22" t="s">
        <v>102</v>
      </c>
      <c r="BX100" s="22" t="s">
        <v>89</v>
      </c>
      <c r="CL100" s="22" t="s">
        <v>1</v>
      </c>
    </row>
    <row r="101" spans="1:90" s="3" customFormat="1" ht="16.5" customHeight="1" x14ac:dyDescent="0.2">
      <c r="A101" s="71" t="s">
        <v>80</v>
      </c>
      <c r="B101" s="45"/>
      <c r="C101" s="11"/>
      <c r="D101" s="11"/>
      <c r="E101" s="192" t="s">
        <v>103</v>
      </c>
      <c r="F101" s="192"/>
      <c r="G101" s="192"/>
      <c r="H101" s="192"/>
      <c r="I101" s="192"/>
      <c r="J101" s="11"/>
      <c r="K101" s="192" t="s">
        <v>104</v>
      </c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3">
        <f>'50-A - D.05 - Veřejné osv...'!J32</f>
        <v>0</v>
      </c>
      <c r="AH101" s="194"/>
      <c r="AI101" s="194"/>
      <c r="AJ101" s="194"/>
      <c r="AK101" s="194"/>
      <c r="AL101" s="194"/>
      <c r="AM101" s="194"/>
      <c r="AN101" s="193">
        <f t="shared" si="0"/>
        <v>0</v>
      </c>
      <c r="AO101" s="194"/>
      <c r="AP101" s="194"/>
      <c r="AQ101" s="81" t="s">
        <v>92</v>
      </c>
      <c r="AR101" s="45"/>
      <c r="AS101" s="82">
        <v>0</v>
      </c>
      <c r="AT101" s="83">
        <f t="shared" si="1"/>
        <v>0</v>
      </c>
      <c r="AU101" s="84">
        <f>'50-A - D.05 - Veřejné osv...'!P122</f>
        <v>0</v>
      </c>
      <c r="AV101" s="83">
        <f>'50-A - D.05 - Veřejné osv...'!J35</f>
        <v>0</v>
      </c>
      <c r="AW101" s="83">
        <f>'50-A - D.05 - Veřejné osv...'!J36</f>
        <v>0</v>
      </c>
      <c r="AX101" s="83">
        <f>'50-A - D.05 - Veřejné osv...'!J37</f>
        <v>0</v>
      </c>
      <c r="AY101" s="83">
        <f>'50-A - D.05 - Veřejné osv...'!J38</f>
        <v>0</v>
      </c>
      <c r="AZ101" s="83">
        <f>'50-A - D.05 - Veřejné osv...'!F35</f>
        <v>0</v>
      </c>
      <c r="BA101" s="83">
        <f>'50-A - D.05 - Veřejné osv...'!F36</f>
        <v>0</v>
      </c>
      <c r="BB101" s="83">
        <f>'50-A - D.05 - Veřejné osv...'!F37</f>
        <v>0</v>
      </c>
      <c r="BC101" s="83">
        <f>'50-A - D.05 - Veřejné osv...'!F38</f>
        <v>0</v>
      </c>
      <c r="BD101" s="85">
        <f>'50-A - D.05 - Veřejné osv...'!F39</f>
        <v>0</v>
      </c>
      <c r="BT101" s="22" t="s">
        <v>86</v>
      </c>
      <c r="BV101" s="22" t="s">
        <v>78</v>
      </c>
      <c r="BW101" s="22" t="s">
        <v>105</v>
      </c>
      <c r="BX101" s="22" t="s">
        <v>89</v>
      </c>
      <c r="CL101" s="22" t="s">
        <v>1</v>
      </c>
    </row>
    <row r="102" spans="1:90" s="3" customFormat="1" ht="16.5" customHeight="1" x14ac:dyDescent="0.2">
      <c r="A102" s="71" t="s">
        <v>80</v>
      </c>
      <c r="B102" s="45"/>
      <c r="C102" s="11"/>
      <c r="D102" s="11"/>
      <c r="E102" s="192" t="s">
        <v>106</v>
      </c>
      <c r="F102" s="192"/>
      <c r="G102" s="192"/>
      <c r="H102" s="192"/>
      <c r="I102" s="192"/>
      <c r="J102" s="11"/>
      <c r="K102" s="192" t="s">
        <v>107</v>
      </c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3">
        <f>'70-A - D.07 - Automatické...'!J32</f>
        <v>0</v>
      </c>
      <c r="AH102" s="194"/>
      <c r="AI102" s="194"/>
      <c r="AJ102" s="194"/>
      <c r="AK102" s="194"/>
      <c r="AL102" s="194"/>
      <c r="AM102" s="194"/>
      <c r="AN102" s="193">
        <f t="shared" si="0"/>
        <v>0</v>
      </c>
      <c r="AO102" s="194"/>
      <c r="AP102" s="194"/>
      <c r="AQ102" s="81" t="s">
        <v>92</v>
      </c>
      <c r="AR102" s="45"/>
      <c r="AS102" s="82">
        <v>0</v>
      </c>
      <c r="AT102" s="83">
        <f t="shared" si="1"/>
        <v>0</v>
      </c>
      <c r="AU102" s="84">
        <f>'70-A - D.07 - Automatické...'!P124</f>
        <v>0</v>
      </c>
      <c r="AV102" s="83">
        <f>'70-A - D.07 - Automatické...'!J35</f>
        <v>0</v>
      </c>
      <c r="AW102" s="83">
        <f>'70-A - D.07 - Automatické...'!J36</f>
        <v>0</v>
      </c>
      <c r="AX102" s="83">
        <f>'70-A - D.07 - Automatické...'!J37</f>
        <v>0</v>
      </c>
      <c r="AY102" s="83">
        <f>'70-A - D.07 - Automatické...'!J38</f>
        <v>0</v>
      </c>
      <c r="AZ102" s="83">
        <f>'70-A - D.07 - Automatické...'!F35</f>
        <v>0</v>
      </c>
      <c r="BA102" s="83">
        <f>'70-A - D.07 - Automatické...'!F36</f>
        <v>0</v>
      </c>
      <c r="BB102" s="83">
        <f>'70-A - D.07 - Automatické...'!F37</f>
        <v>0</v>
      </c>
      <c r="BC102" s="83">
        <f>'70-A - D.07 - Automatické...'!F38</f>
        <v>0</v>
      </c>
      <c r="BD102" s="85">
        <f>'70-A - D.07 - Automatické...'!F39</f>
        <v>0</v>
      </c>
      <c r="BT102" s="22" t="s">
        <v>86</v>
      </c>
      <c r="BV102" s="22" t="s">
        <v>78</v>
      </c>
      <c r="BW102" s="22" t="s">
        <v>108</v>
      </c>
      <c r="BX102" s="22" t="s">
        <v>89</v>
      </c>
      <c r="CL102" s="22" t="s">
        <v>1</v>
      </c>
    </row>
    <row r="103" spans="1:90" s="3" customFormat="1" ht="16.5" customHeight="1" x14ac:dyDescent="0.2">
      <c r="A103" s="71" t="s">
        <v>80</v>
      </c>
      <c r="B103" s="45"/>
      <c r="C103" s="11"/>
      <c r="D103" s="11"/>
      <c r="E103" s="192" t="s">
        <v>109</v>
      </c>
      <c r="F103" s="192"/>
      <c r="G103" s="192"/>
      <c r="H103" s="192"/>
      <c r="I103" s="192"/>
      <c r="J103" s="11"/>
      <c r="K103" s="192" t="s">
        <v>110</v>
      </c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3">
        <f>'80-A - Vodovodní přípojka'!J32</f>
        <v>0</v>
      </c>
      <c r="AH103" s="194"/>
      <c r="AI103" s="194"/>
      <c r="AJ103" s="194"/>
      <c r="AK103" s="194"/>
      <c r="AL103" s="194"/>
      <c r="AM103" s="194"/>
      <c r="AN103" s="193">
        <f t="shared" si="0"/>
        <v>0</v>
      </c>
      <c r="AO103" s="194"/>
      <c r="AP103" s="194"/>
      <c r="AQ103" s="81" t="s">
        <v>92</v>
      </c>
      <c r="AR103" s="45"/>
      <c r="AS103" s="86">
        <v>0</v>
      </c>
      <c r="AT103" s="87">
        <f t="shared" si="1"/>
        <v>0</v>
      </c>
      <c r="AU103" s="88">
        <f>'80-A - Vodovodní přípojka'!P127</f>
        <v>0</v>
      </c>
      <c r="AV103" s="87">
        <f>'80-A - Vodovodní přípojka'!J35</f>
        <v>0</v>
      </c>
      <c r="AW103" s="87">
        <f>'80-A - Vodovodní přípojka'!J36</f>
        <v>0</v>
      </c>
      <c r="AX103" s="87">
        <f>'80-A - Vodovodní přípojka'!J37</f>
        <v>0</v>
      </c>
      <c r="AY103" s="87">
        <f>'80-A - Vodovodní přípojka'!J38</f>
        <v>0</v>
      </c>
      <c r="AZ103" s="87">
        <f>'80-A - Vodovodní přípojka'!F35</f>
        <v>0</v>
      </c>
      <c r="BA103" s="87">
        <f>'80-A - Vodovodní přípojka'!F36</f>
        <v>0</v>
      </c>
      <c r="BB103" s="87">
        <f>'80-A - Vodovodní přípojka'!F37</f>
        <v>0</v>
      </c>
      <c r="BC103" s="87">
        <f>'80-A - Vodovodní přípojka'!F38</f>
        <v>0</v>
      </c>
      <c r="BD103" s="89">
        <f>'80-A - Vodovodní přípojka'!F39</f>
        <v>0</v>
      </c>
      <c r="BT103" s="22" t="s">
        <v>86</v>
      </c>
      <c r="BV103" s="22" t="s">
        <v>78</v>
      </c>
      <c r="BW103" s="22" t="s">
        <v>111</v>
      </c>
      <c r="BX103" s="22" t="s">
        <v>89</v>
      </c>
      <c r="CL103" s="22" t="s">
        <v>1</v>
      </c>
    </row>
    <row r="104" spans="1:90" s="1" customFormat="1" ht="30" customHeight="1" x14ac:dyDescent="0.2">
      <c r="B104" s="29"/>
      <c r="AR104" s="29"/>
    </row>
    <row r="105" spans="1:90" s="1" customFormat="1" ht="6.9" customHeight="1" x14ac:dyDescent="0.2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29"/>
    </row>
  </sheetData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VRN - Vedlejší rozpočtové...'!C2" display="/" xr:uid="{00000000-0004-0000-0000-000000000000}"/>
    <hyperlink ref="A97" location="'10-A - D.01 - Příprava území'!C2" display="/" xr:uid="{00000000-0004-0000-0000-000001000000}"/>
    <hyperlink ref="A98" location="'20-A - D.02 - Zpevněné pl...'!C2" display="/" xr:uid="{00000000-0004-0000-0000-000002000000}"/>
    <hyperlink ref="A99" location="'30-A - D.03 - Krajinářské...'!C2" display="/" xr:uid="{00000000-0004-0000-0000-000003000000}"/>
    <hyperlink ref="A100" location="'40-A - D.04 - Mobiliář a ...'!C2" display="/" xr:uid="{00000000-0004-0000-0000-000004000000}"/>
    <hyperlink ref="A101" location="'50-A - D.05 - Veřejné osv...'!C2" display="/" xr:uid="{00000000-0004-0000-0000-000005000000}"/>
    <hyperlink ref="A102" location="'70-A - D.07 - Automatické...'!C2" display="/" xr:uid="{00000000-0004-0000-0000-000006000000}"/>
    <hyperlink ref="A103" location="'80-A - Vodovodní přípojka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7"/>
  <sheetViews>
    <sheetView showGridLines="0" topLeftCell="A74" workbookViewId="0">
      <selection activeCell="F120" sqref="F120"/>
    </sheetView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85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s="1" customFormat="1" ht="12" customHeight="1" x14ac:dyDescent="0.2">
      <c r="B8" s="29"/>
      <c r="D8" s="24" t="s">
        <v>113</v>
      </c>
      <c r="L8" s="29"/>
    </row>
    <row r="9" spans="2:46" s="1" customFormat="1" ht="16.5" customHeight="1" x14ac:dyDescent="0.2">
      <c r="B9" s="29"/>
      <c r="E9" s="174" t="s">
        <v>114</v>
      </c>
      <c r="F9" s="219"/>
      <c r="G9" s="219"/>
      <c r="H9" s="219"/>
      <c r="L9" s="29"/>
    </row>
    <row r="10" spans="2:46" s="1" customFormat="1" ht="10.199999999999999" x14ac:dyDescent="0.2">
      <c r="B10" s="29"/>
      <c r="L10" s="29"/>
    </row>
    <row r="11" spans="2:46" s="1" customFormat="1" ht="12" customHeight="1" x14ac:dyDescent="0.2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 x14ac:dyDescent="0.2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14. 2. 2025</v>
      </c>
      <c r="L12" s="29"/>
    </row>
    <row r="13" spans="2:46" s="1" customFormat="1" ht="10.8" customHeight="1" x14ac:dyDescent="0.2">
      <c r="B13" s="29"/>
      <c r="L13" s="29"/>
    </row>
    <row r="14" spans="2:46" s="1" customFormat="1" ht="12" customHeight="1" x14ac:dyDescent="0.2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 x14ac:dyDescent="0.2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" customHeight="1" x14ac:dyDescent="0.2">
      <c r="B16" s="29"/>
      <c r="L16" s="29"/>
    </row>
    <row r="17" spans="2:12" s="1" customFormat="1" ht="12" customHeight="1" x14ac:dyDescent="0.2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 x14ac:dyDescent="0.2">
      <c r="B18" s="29"/>
      <c r="E18" s="220" t="str">
        <f>'Rekapitulace stavby'!E14</f>
        <v>Vyplň údaj</v>
      </c>
      <c r="F18" s="200"/>
      <c r="G18" s="200"/>
      <c r="H18" s="200"/>
      <c r="I18" s="24" t="s">
        <v>27</v>
      </c>
      <c r="J18" s="25" t="str">
        <f>'Rekapitulace stavby'!AN14</f>
        <v>Vyplň údaj</v>
      </c>
      <c r="L18" s="29"/>
    </row>
    <row r="19" spans="2:12" s="1" customFormat="1" ht="6.9" customHeight="1" x14ac:dyDescent="0.2">
      <c r="B19" s="29"/>
      <c r="L19" s="29"/>
    </row>
    <row r="20" spans="2:12" s="1" customFormat="1" ht="12" customHeight="1" x14ac:dyDescent="0.2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 x14ac:dyDescent="0.2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" customHeight="1" x14ac:dyDescent="0.2">
      <c r="B22" s="29"/>
      <c r="L22" s="29"/>
    </row>
    <row r="23" spans="2:12" s="1" customFormat="1" ht="12" customHeight="1" x14ac:dyDescent="0.2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 x14ac:dyDescent="0.2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" customHeight="1" x14ac:dyDescent="0.2">
      <c r="B25" s="29"/>
      <c r="L25" s="29"/>
    </row>
    <row r="26" spans="2:12" s="1" customFormat="1" ht="12" customHeight="1" x14ac:dyDescent="0.2">
      <c r="B26" s="29"/>
      <c r="D26" s="24" t="s">
        <v>35</v>
      </c>
      <c r="L26" s="29"/>
    </row>
    <row r="27" spans="2:12" s="7" customFormat="1" ht="16.5" customHeight="1" x14ac:dyDescent="0.2">
      <c r="B27" s="91"/>
      <c r="E27" s="205" t="s">
        <v>1</v>
      </c>
      <c r="F27" s="205"/>
      <c r="G27" s="205"/>
      <c r="H27" s="205"/>
      <c r="L27" s="91"/>
    </row>
    <row r="28" spans="2:12" s="1" customFormat="1" ht="6.9" customHeight="1" x14ac:dyDescent="0.2">
      <c r="B28" s="29"/>
      <c r="L28" s="29"/>
    </row>
    <row r="29" spans="2:12" s="1" customFormat="1" ht="6.9" customHeight="1" x14ac:dyDescent="0.2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 x14ac:dyDescent="0.2">
      <c r="B30" s="29"/>
      <c r="D30" s="92" t="s">
        <v>36</v>
      </c>
      <c r="J30" s="63">
        <f>ROUND(J117, 2)</f>
        <v>0</v>
      </c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 x14ac:dyDescent="0.2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" customHeight="1" x14ac:dyDescent="0.2">
      <c r="B33" s="29"/>
      <c r="D33" s="52" t="s">
        <v>40</v>
      </c>
      <c r="E33" s="24" t="s">
        <v>41</v>
      </c>
      <c r="F33" s="83">
        <f>ROUND((SUM(BE117:BE126)),  2)</f>
        <v>0</v>
      </c>
      <c r="I33" s="93">
        <v>0.21</v>
      </c>
      <c r="J33" s="83">
        <f>ROUND(((SUM(BE117:BE126))*I33),  2)</f>
        <v>0</v>
      </c>
      <c r="L33" s="29"/>
    </row>
    <row r="34" spans="2:12" s="1" customFormat="1" ht="14.4" customHeight="1" x14ac:dyDescent="0.2">
      <c r="B34" s="29"/>
      <c r="E34" s="24" t="s">
        <v>42</v>
      </c>
      <c r="F34" s="83">
        <f>ROUND((SUM(BF117:BF126)),  2)</f>
        <v>0</v>
      </c>
      <c r="I34" s="93">
        <v>0.12</v>
      </c>
      <c r="J34" s="83">
        <f>ROUND(((SUM(BF117:BF126))*I34),  2)</f>
        <v>0</v>
      </c>
      <c r="L34" s="29"/>
    </row>
    <row r="35" spans="2:12" s="1" customFormat="1" ht="14.4" hidden="1" customHeight="1" x14ac:dyDescent="0.2">
      <c r="B35" s="29"/>
      <c r="E35" s="24" t="s">
        <v>43</v>
      </c>
      <c r="F35" s="83">
        <f>ROUND((SUM(BG117:BG126)),  2)</f>
        <v>0</v>
      </c>
      <c r="I35" s="93">
        <v>0.21</v>
      </c>
      <c r="J35" s="83">
        <f>0</f>
        <v>0</v>
      </c>
      <c r="L35" s="29"/>
    </row>
    <row r="36" spans="2:12" s="1" customFormat="1" ht="14.4" hidden="1" customHeight="1" x14ac:dyDescent="0.2">
      <c r="B36" s="29"/>
      <c r="E36" s="24" t="s">
        <v>44</v>
      </c>
      <c r="F36" s="83">
        <f>ROUND((SUM(BH117:BH126)),  2)</f>
        <v>0</v>
      </c>
      <c r="I36" s="93">
        <v>0.12</v>
      </c>
      <c r="J36" s="83">
        <f>0</f>
        <v>0</v>
      </c>
      <c r="L36" s="29"/>
    </row>
    <row r="37" spans="2:12" s="1" customFormat="1" ht="14.4" hidden="1" customHeight="1" x14ac:dyDescent="0.2">
      <c r="B37" s="29"/>
      <c r="E37" s="24" t="s">
        <v>45</v>
      </c>
      <c r="F37" s="83">
        <f>ROUND((SUM(BI117:BI126)),  2)</f>
        <v>0</v>
      </c>
      <c r="I37" s="93">
        <v>0</v>
      </c>
      <c r="J37" s="83">
        <f>0</f>
        <v>0</v>
      </c>
      <c r="L37" s="29"/>
    </row>
    <row r="38" spans="2:12" s="1" customFormat="1" ht="6.9" customHeight="1" x14ac:dyDescent="0.2">
      <c r="B38" s="29"/>
      <c r="L38" s="29"/>
    </row>
    <row r="39" spans="2:12" s="1" customFormat="1" ht="25.35" customHeight="1" x14ac:dyDescent="0.2">
      <c r="B39" s="29"/>
      <c r="C39" s="94"/>
      <c r="D39" s="95" t="s">
        <v>46</v>
      </c>
      <c r="E39" s="54"/>
      <c r="F39" s="54"/>
      <c r="G39" s="96" t="s">
        <v>47</v>
      </c>
      <c r="H39" s="97" t="s">
        <v>48</v>
      </c>
      <c r="I39" s="54"/>
      <c r="J39" s="98">
        <f>SUM(J30:J37)</f>
        <v>0</v>
      </c>
      <c r="K39" s="99"/>
      <c r="L39" s="29"/>
    </row>
    <row r="40" spans="2:12" s="1" customFormat="1" ht="14.4" customHeight="1" x14ac:dyDescent="0.2">
      <c r="B40" s="29"/>
      <c r="L40" s="29"/>
    </row>
    <row r="41" spans="2:12" ht="14.4" customHeight="1" x14ac:dyDescent="0.2">
      <c r="B41" s="17"/>
      <c r="L41" s="17"/>
    </row>
    <row r="42" spans="2:12" ht="14.4" customHeight="1" x14ac:dyDescent="0.2">
      <c r="B42" s="17"/>
      <c r="L42" s="17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 x14ac:dyDescent="0.2">
      <c r="B82" s="29"/>
      <c r="C82" s="18" t="s">
        <v>115</v>
      </c>
      <c r="L82" s="29"/>
    </row>
    <row r="83" spans="2:47" s="1" customFormat="1" ht="6.9" customHeight="1" x14ac:dyDescent="0.2">
      <c r="B83" s="29"/>
      <c r="L83" s="29"/>
    </row>
    <row r="84" spans="2:47" s="1" customFormat="1" ht="12" customHeight="1" x14ac:dyDescent="0.2">
      <c r="B84" s="29"/>
      <c r="C84" s="24" t="s">
        <v>16</v>
      </c>
      <c r="L84" s="29"/>
    </row>
    <row r="85" spans="2:47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47" s="1" customFormat="1" ht="12" customHeight="1" x14ac:dyDescent="0.2">
      <c r="B86" s="29"/>
      <c r="C86" s="24" t="s">
        <v>113</v>
      </c>
      <c r="L86" s="29"/>
    </row>
    <row r="87" spans="2:47" s="1" customFormat="1" ht="16.5" customHeight="1" x14ac:dyDescent="0.2">
      <c r="B87" s="29"/>
      <c r="E87" s="174" t="str">
        <f>E9</f>
        <v>VRN - Vedlejší rozpočtové náklady</v>
      </c>
      <c r="F87" s="219"/>
      <c r="G87" s="219"/>
      <c r="H87" s="219"/>
      <c r="L87" s="29"/>
    </row>
    <row r="88" spans="2:47" s="1" customFormat="1" ht="6.9" customHeight="1" x14ac:dyDescent="0.2">
      <c r="B88" s="29"/>
      <c r="L88" s="29"/>
    </row>
    <row r="89" spans="2:47" s="1" customFormat="1" ht="12" customHeight="1" x14ac:dyDescent="0.2">
      <c r="B89" s="29"/>
      <c r="C89" s="24" t="s">
        <v>20</v>
      </c>
      <c r="F89" s="22" t="str">
        <f>F12</f>
        <v>Mariánské Lázně</v>
      </c>
      <c r="I89" s="24" t="s">
        <v>22</v>
      </c>
      <c r="J89" s="49" t="str">
        <f>IF(J12="","",J12)</f>
        <v>14. 2. 2025</v>
      </c>
      <c r="L89" s="29"/>
    </row>
    <row r="90" spans="2:47" s="1" customFormat="1" ht="6.9" customHeight="1" x14ac:dyDescent="0.2">
      <c r="B90" s="29"/>
      <c r="L90" s="29"/>
    </row>
    <row r="91" spans="2:47" s="1" customFormat="1" ht="15.15" customHeight="1" x14ac:dyDescent="0.2">
      <c r="B91" s="29"/>
      <c r="C91" s="24" t="s">
        <v>24</v>
      </c>
      <c r="F91" s="22" t="str">
        <f>E15</f>
        <v>Město Mariánské Lázně</v>
      </c>
      <c r="I91" s="24" t="s">
        <v>30</v>
      </c>
      <c r="J91" s="27" t="str">
        <f>E21</f>
        <v>ing.Rákos Tomáš</v>
      </c>
      <c r="L91" s="29"/>
    </row>
    <row r="92" spans="2:47" s="1" customFormat="1" ht="15.15" customHeight="1" x14ac:dyDescent="0.2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Milan Hájek</v>
      </c>
      <c r="L92" s="29"/>
    </row>
    <row r="93" spans="2:47" s="1" customFormat="1" ht="10.35" customHeight="1" x14ac:dyDescent="0.2">
      <c r="B93" s="29"/>
      <c r="L93" s="29"/>
    </row>
    <row r="94" spans="2:47" s="1" customFormat="1" ht="29.25" customHeight="1" x14ac:dyDescent="0.2">
      <c r="B94" s="29"/>
      <c r="C94" s="102" t="s">
        <v>116</v>
      </c>
      <c r="D94" s="94"/>
      <c r="E94" s="94"/>
      <c r="F94" s="94"/>
      <c r="G94" s="94"/>
      <c r="H94" s="94"/>
      <c r="I94" s="94"/>
      <c r="J94" s="103" t="s">
        <v>117</v>
      </c>
      <c r="K94" s="94"/>
      <c r="L94" s="29"/>
    </row>
    <row r="95" spans="2:47" s="1" customFormat="1" ht="10.35" customHeight="1" x14ac:dyDescent="0.2">
      <c r="B95" s="29"/>
      <c r="L95" s="29"/>
    </row>
    <row r="96" spans="2:47" s="1" customFormat="1" ht="22.8" customHeight="1" x14ac:dyDescent="0.2">
      <c r="B96" s="29"/>
      <c r="C96" s="104" t="s">
        <v>118</v>
      </c>
      <c r="J96" s="63">
        <f>J117</f>
        <v>0</v>
      </c>
      <c r="L96" s="29"/>
      <c r="AU96" s="14" t="s">
        <v>119</v>
      </c>
    </row>
    <row r="97" spans="2:12" s="8" customFormat="1" ht="24.9" customHeight="1" x14ac:dyDescent="0.2">
      <c r="B97" s="105"/>
      <c r="D97" s="106" t="s">
        <v>114</v>
      </c>
      <c r="E97" s="107"/>
      <c r="F97" s="107"/>
      <c r="G97" s="107"/>
      <c r="H97" s="107"/>
      <c r="I97" s="107"/>
      <c r="J97" s="108">
        <f>J118</f>
        <v>0</v>
      </c>
      <c r="L97" s="105"/>
    </row>
    <row r="98" spans="2:12" s="1" customFormat="1" ht="21.75" customHeight="1" x14ac:dyDescent="0.2">
      <c r="B98" s="29"/>
      <c r="L98" s="29"/>
    </row>
    <row r="99" spans="2:12" s="1" customFormat="1" ht="6.9" customHeight="1" x14ac:dyDescent="0.2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" customHeight="1" x14ac:dyDescent="0.2">
      <c r="B104" s="29"/>
      <c r="C104" s="18" t="s">
        <v>120</v>
      </c>
      <c r="L104" s="29"/>
    </row>
    <row r="105" spans="2:12" s="1" customFormat="1" ht="6.9" customHeight="1" x14ac:dyDescent="0.2">
      <c r="B105" s="29"/>
      <c r="L105" s="29"/>
    </row>
    <row r="106" spans="2:12" s="1" customFormat="1" ht="12" customHeight="1" x14ac:dyDescent="0.2">
      <c r="B106" s="29"/>
      <c r="C106" s="24" t="s">
        <v>16</v>
      </c>
      <c r="L106" s="29"/>
    </row>
    <row r="107" spans="2:12" s="1" customFormat="1" ht="16.5" customHeight="1" x14ac:dyDescent="0.2">
      <c r="B107" s="29"/>
      <c r="E107" s="217" t="str">
        <f>E7</f>
        <v>Rekonstrukce parku Mírové náměstí, M.lázně</v>
      </c>
      <c r="F107" s="218"/>
      <c r="G107" s="218"/>
      <c r="H107" s="218"/>
      <c r="L107" s="29"/>
    </row>
    <row r="108" spans="2:12" s="1" customFormat="1" ht="12" customHeight="1" x14ac:dyDescent="0.2">
      <c r="B108" s="29"/>
      <c r="C108" s="24" t="s">
        <v>113</v>
      </c>
      <c r="L108" s="29"/>
    </row>
    <row r="109" spans="2:12" s="1" customFormat="1" ht="16.5" customHeight="1" x14ac:dyDescent="0.2">
      <c r="B109" s="29"/>
      <c r="E109" s="174" t="str">
        <f>E9</f>
        <v>VRN - Vedlejší rozpočtové náklady</v>
      </c>
      <c r="F109" s="219"/>
      <c r="G109" s="219"/>
      <c r="H109" s="219"/>
      <c r="L109" s="29"/>
    </row>
    <row r="110" spans="2:12" s="1" customFormat="1" ht="6.9" customHeight="1" x14ac:dyDescent="0.2">
      <c r="B110" s="29"/>
      <c r="L110" s="29"/>
    </row>
    <row r="111" spans="2:12" s="1" customFormat="1" ht="12" customHeight="1" x14ac:dyDescent="0.2">
      <c r="B111" s="29"/>
      <c r="C111" s="24" t="s">
        <v>20</v>
      </c>
      <c r="F111" s="22" t="str">
        <f>F12</f>
        <v>Mariánské Lázně</v>
      </c>
      <c r="I111" s="24" t="s">
        <v>22</v>
      </c>
      <c r="J111" s="49" t="str">
        <f>IF(J12="","",J12)</f>
        <v>14. 2. 2025</v>
      </c>
      <c r="L111" s="29"/>
    </row>
    <row r="112" spans="2:12" s="1" customFormat="1" ht="6.9" customHeight="1" x14ac:dyDescent="0.2">
      <c r="B112" s="29"/>
      <c r="L112" s="29"/>
    </row>
    <row r="113" spans="2:65" s="1" customFormat="1" ht="15.15" customHeight="1" x14ac:dyDescent="0.2">
      <c r="B113" s="29"/>
      <c r="C113" s="24" t="s">
        <v>24</v>
      </c>
      <c r="F113" s="22" t="str">
        <f>E15</f>
        <v>Město Mariánské Lázně</v>
      </c>
      <c r="I113" s="24" t="s">
        <v>30</v>
      </c>
      <c r="J113" s="27" t="str">
        <f>E21</f>
        <v>ing.Rákos Tomáš</v>
      </c>
      <c r="L113" s="29"/>
    </row>
    <row r="114" spans="2:65" s="1" customFormat="1" ht="15.15" customHeight="1" x14ac:dyDescent="0.2">
      <c r="B114" s="29"/>
      <c r="C114" s="24" t="s">
        <v>28</v>
      </c>
      <c r="F114" s="22" t="str">
        <f>IF(E18="","",E18)</f>
        <v>Vyplň údaj</v>
      </c>
      <c r="I114" s="24" t="s">
        <v>33</v>
      </c>
      <c r="J114" s="27" t="str">
        <f>E24</f>
        <v>Milan Hájek</v>
      </c>
      <c r="L114" s="29"/>
    </row>
    <row r="115" spans="2:65" s="1" customFormat="1" ht="10.35" customHeight="1" x14ac:dyDescent="0.2">
      <c r="B115" s="29"/>
      <c r="L115" s="29"/>
    </row>
    <row r="116" spans="2:65" s="9" customFormat="1" ht="29.25" customHeight="1" x14ac:dyDescent="0.2">
      <c r="B116" s="109"/>
      <c r="C116" s="110" t="s">
        <v>121</v>
      </c>
      <c r="D116" s="111" t="s">
        <v>61</v>
      </c>
      <c r="E116" s="111" t="s">
        <v>57</v>
      </c>
      <c r="F116" s="111" t="s">
        <v>58</v>
      </c>
      <c r="G116" s="111" t="s">
        <v>122</v>
      </c>
      <c r="H116" s="111" t="s">
        <v>123</v>
      </c>
      <c r="I116" s="111" t="s">
        <v>124</v>
      </c>
      <c r="J116" s="111" t="s">
        <v>117</v>
      </c>
      <c r="K116" s="112" t="s">
        <v>125</v>
      </c>
      <c r="L116" s="109"/>
      <c r="M116" s="56" t="s">
        <v>1</v>
      </c>
      <c r="N116" s="57" t="s">
        <v>40</v>
      </c>
      <c r="O116" s="57" t="s">
        <v>126</v>
      </c>
      <c r="P116" s="57" t="s">
        <v>127</v>
      </c>
      <c r="Q116" s="57" t="s">
        <v>128</v>
      </c>
      <c r="R116" s="57" t="s">
        <v>129</v>
      </c>
      <c r="S116" s="57" t="s">
        <v>130</v>
      </c>
      <c r="T116" s="58" t="s">
        <v>131</v>
      </c>
    </row>
    <row r="117" spans="2:65" s="1" customFormat="1" ht="22.8" customHeight="1" x14ac:dyDescent="0.3">
      <c r="B117" s="29"/>
      <c r="C117" s="61" t="s">
        <v>132</v>
      </c>
      <c r="J117" s="113">
        <f>BK117</f>
        <v>0</v>
      </c>
      <c r="L117" s="29"/>
      <c r="M117" s="59"/>
      <c r="N117" s="50"/>
      <c r="O117" s="50"/>
      <c r="P117" s="114">
        <f>P118</f>
        <v>0</v>
      </c>
      <c r="Q117" s="50"/>
      <c r="R117" s="114">
        <f>R118</f>
        <v>0</v>
      </c>
      <c r="S117" s="50"/>
      <c r="T117" s="115">
        <f>T118</f>
        <v>0</v>
      </c>
      <c r="AT117" s="14" t="s">
        <v>75</v>
      </c>
      <c r="AU117" s="14" t="s">
        <v>119</v>
      </c>
      <c r="BK117" s="116">
        <f>BK118</f>
        <v>0</v>
      </c>
    </row>
    <row r="118" spans="2:65" s="10" customFormat="1" ht="25.95" customHeight="1" x14ac:dyDescent="0.25">
      <c r="B118" s="117"/>
      <c r="D118" s="118" t="s">
        <v>75</v>
      </c>
      <c r="E118" s="119" t="s">
        <v>81</v>
      </c>
      <c r="F118" s="119" t="s">
        <v>82</v>
      </c>
      <c r="I118" s="120"/>
      <c r="J118" s="121">
        <f>BK118</f>
        <v>0</v>
      </c>
      <c r="L118" s="117"/>
      <c r="M118" s="122"/>
      <c r="P118" s="123">
        <f>SUM(P119:P126)</f>
        <v>0</v>
      </c>
      <c r="R118" s="123">
        <f>SUM(R119:R126)</f>
        <v>0</v>
      </c>
      <c r="T118" s="124">
        <f>SUM(T119:T126)</f>
        <v>0</v>
      </c>
      <c r="AR118" s="118" t="s">
        <v>133</v>
      </c>
      <c r="AT118" s="125" t="s">
        <v>75</v>
      </c>
      <c r="AU118" s="125" t="s">
        <v>76</v>
      </c>
      <c r="AY118" s="118" t="s">
        <v>134</v>
      </c>
      <c r="BK118" s="126">
        <f>SUM(BK119:BK126)</f>
        <v>0</v>
      </c>
    </row>
    <row r="119" spans="2:65" s="1" customFormat="1" ht="16.5" customHeight="1" x14ac:dyDescent="0.2">
      <c r="B119" s="127"/>
      <c r="C119" s="128" t="s">
        <v>84</v>
      </c>
      <c r="D119" s="128" t="s">
        <v>135</v>
      </c>
      <c r="E119" s="129" t="s">
        <v>136</v>
      </c>
      <c r="F119" s="130" t="s">
        <v>137</v>
      </c>
      <c r="G119" s="131" t="s">
        <v>138</v>
      </c>
      <c r="H119" s="132">
        <v>1</v>
      </c>
      <c r="I119" s="133"/>
      <c r="J119" s="134">
        <f t="shared" ref="J119:J126" si="0">ROUND(I119*H119,2)</f>
        <v>0</v>
      </c>
      <c r="K119" s="130" t="s">
        <v>139</v>
      </c>
      <c r="L119" s="29"/>
      <c r="M119" s="135" t="s">
        <v>1</v>
      </c>
      <c r="N119" s="136" t="s">
        <v>41</v>
      </c>
      <c r="P119" s="137">
        <f t="shared" ref="P119:P126" si="1">O119*H119</f>
        <v>0</v>
      </c>
      <c r="Q119" s="137">
        <v>0</v>
      </c>
      <c r="R119" s="137">
        <f t="shared" ref="R119:R126" si="2">Q119*H119</f>
        <v>0</v>
      </c>
      <c r="S119" s="137">
        <v>0</v>
      </c>
      <c r="T119" s="138">
        <f t="shared" ref="T119:T126" si="3">S119*H119</f>
        <v>0</v>
      </c>
      <c r="AR119" s="139" t="s">
        <v>140</v>
      </c>
      <c r="AT119" s="139" t="s">
        <v>135</v>
      </c>
      <c r="AU119" s="139" t="s">
        <v>84</v>
      </c>
      <c r="AY119" s="14" t="s">
        <v>134</v>
      </c>
      <c r="BE119" s="140">
        <f t="shared" ref="BE119:BE126" si="4">IF(N119="základní",J119,0)</f>
        <v>0</v>
      </c>
      <c r="BF119" s="140">
        <f t="shared" ref="BF119:BF126" si="5">IF(N119="snížená",J119,0)</f>
        <v>0</v>
      </c>
      <c r="BG119" s="140">
        <f t="shared" ref="BG119:BG126" si="6">IF(N119="zákl. přenesená",J119,0)</f>
        <v>0</v>
      </c>
      <c r="BH119" s="140">
        <f t="shared" ref="BH119:BH126" si="7">IF(N119="sníž. přenesená",J119,0)</f>
        <v>0</v>
      </c>
      <c r="BI119" s="140">
        <f t="shared" ref="BI119:BI126" si="8">IF(N119="nulová",J119,0)</f>
        <v>0</v>
      </c>
      <c r="BJ119" s="14" t="s">
        <v>84</v>
      </c>
      <c r="BK119" s="140">
        <f t="shared" ref="BK119:BK126" si="9">ROUND(I119*H119,2)</f>
        <v>0</v>
      </c>
      <c r="BL119" s="14" t="s">
        <v>140</v>
      </c>
      <c r="BM119" s="139" t="s">
        <v>140</v>
      </c>
    </row>
    <row r="120" spans="2:65" s="1" customFormat="1" ht="16.5" customHeight="1" x14ac:dyDescent="0.2">
      <c r="B120" s="127"/>
      <c r="C120" s="128" t="s">
        <v>86</v>
      </c>
      <c r="D120" s="128" t="s">
        <v>135</v>
      </c>
      <c r="E120" s="129" t="s">
        <v>141</v>
      </c>
      <c r="F120" s="221" t="s">
        <v>1025</v>
      </c>
      <c r="G120" s="131" t="s">
        <v>138</v>
      </c>
      <c r="H120" s="132">
        <v>1</v>
      </c>
      <c r="I120" s="133"/>
      <c r="J120" s="134">
        <f t="shared" si="0"/>
        <v>0</v>
      </c>
      <c r="K120" s="130" t="s">
        <v>139</v>
      </c>
      <c r="L120" s="29"/>
      <c r="M120" s="135" t="s">
        <v>1</v>
      </c>
      <c r="N120" s="136" t="s">
        <v>41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140</v>
      </c>
      <c r="AT120" s="139" t="s">
        <v>135</v>
      </c>
      <c r="AU120" s="139" t="s">
        <v>84</v>
      </c>
      <c r="AY120" s="14" t="s">
        <v>134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4" t="s">
        <v>84</v>
      </c>
      <c r="BK120" s="140">
        <f t="shared" si="9"/>
        <v>0</v>
      </c>
      <c r="BL120" s="14" t="s">
        <v>140</v>
      </c>
      <c r="BM120" s="139" t="s">
        <v>142</v>
      </c>
    </row>
    <row r="121" spans="2:65" s="1" customFormat="1" ht="24.15" customHeight="1" x14ac:dyDescent="0.2">
      <c r="B121" s="127"/>
      <c r="C121" s="128" t="s">
        <v>143</v>
      </c>
      <c r="D121" s="128" t="s">
        <v>135</v>
      </c>
      <c r="E121" s="129" t="s">
        <v>144</v>
      </c>
      <c r="F121" s="130" t="s">
        <v>145</v>
      </c>
      <c r="G121" s="131" t="s">
        <v>146</v>
      </c>
      <c r="H121" s="132">
        <v>2</v>
      </c>
      <c r="I121" s="133"/>
      <c r="J121" s="134">
        <f t="shared" si="0"/>
        <v>0</v>
      </c>
      <c r="K121" s="130" t="s">
        <v>139</v>
      </c>
      <c r="L121" s="29"/>
      <c r="M121" s="135" t="s">
        <v>1</v>
      </c>
      <c r="N121" s="136" t="s">
        <v>41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140</v>
      </c>
      <c r="AT121" s="139" t="s">
        <v>135</v>
      </c>
      <c r="AU121" s="139" t="s">
        <v>84</v>
      </c>
      <c r="AY121" s="14" t="s">
        <v>134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4" t="s">
        <v>84</v>
      </c>
      <c r="BK121" s="140">
        <f t="shared" si="9"/>
        <v>0</v>
      </c>
      <c r="BL121" s="14" t="s">
        <v>140</v>
      </c>
      <c r="BM121" s="139" t="s">
        <v>147</v>
      </c>
    </row>
    <row r="122" spans="2:65" s="1" customFormat="1" ht="16.5" customHeight="1" x14ac:dyDescent="0.2">
      <c r="B122" s="127"/>
      <c r="C122" s="128" t="s">
        <v>140</v>
      </c>
      <c r="D122" s="128" t="s">
        <v>135</v>
      </c>
      <c r="E122" s="129" t="s">
        <v>148</v>
      </c>
      <c r="F122" s="130" t="s">
        <v>149</v>
      </c>
      <c r="G122" s="131" t="s">
        <v>138</v>
      </c>
      <c r="H122" s="132">
        <v>1</v>
      </c>
      <c r="I122" s="133"/>
      <c r="J122" s="134">
        <f t="shared" si="0"/>
        <v>0</v>
      </c>
      <c r="K122" s="130" t="s">
        <v>139</v>
      </c>
      <c r="L122" s="29"/>
      <c r="M122" s="135" t="s">
        <v>1</v>
      </c>
      <c r="N122" s="136" t="s">
        <v>41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140</v>
      </c>
      <c r="AT122" s="139" t="s">
        <v>135</v>
      </c>
      <c r="AU122" s="139" t="s">
        <v>84</v>
      </c>
      <c r="AY122" s="14" t="s">
        <v>134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4" t="s">
        <v>84</v>
      </c>
      <c r="BK122" s="140">
        <f t="shared" si="9"/>
        <v>0</v>
      </c>
      <c r="BL122" s="14" t="s">
        <v>140</v>
      </c>
      <c r="BM122" s="139" t="s">
        <v>150</v>
      </c>
    </row>
    <row r="123" spans="2:65" s="1" customFormat="1" ht="24.15" customHeight="1" x14ac:dyDescent="0.2">
      <c r="B123" s="127"/>
      <c r="C123" s="128" t="s">
        <v>133</v>
      </c>
      <c r="D123" s="128" t="s">
        <v>135</v>
      </c>
      <c r="E123" s="129" t="s">
        <v>151</v>
      </c>
      <c r="F123" s="130" t="s">
        <v>152</v>
      </c>
      <c r="G123" s="131" t="s">
        <v>146</v>
      </c>
      <c r="H123" s="132">
        <v>1</v>
      </c>
      <c r="I123" s="133"/>
      <c r="J123" s="134">
        <f t="shared" si="0"/>
        <v>0</v>
      </c>
      <c r="K123" s="130" t="s">
        <v>139</v>
      </c>
      <c r="L123" s="29"/>
      <c r="M123" s="135" t="s">
        <v>1</v>
      </c>
      <c r="N123" s="136" t="s">
        <v>41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140</v>
      </c>
      <c r="AT123" s="139" t="s">
        <v>135</v>
      </c>
      <c r="AU123" s="139" t="s">
        <v>84</v>
      </c>
      <c r="AY123" s="14" t="s">
        <v>134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4" t="s">
        <v>84</v>
      </c>
      <c r="BK123" s="140">
        <f t="shared" si="9"/>
        <v>0</v>
      </c>
      <c r="BL123" s="14" t="s">
        <v>140</v>
      </c>
      <c r="BM123" s="139" t="s">
        <v>8</v>
      </c>
    </row>
    <row r="124" spans="2:65" s="1" customFormat="1" ht="24.15" customHeight="1" x14ac:dyDescent="0.2">
      <c r="B124" s="127"/>
      <c r="C124" s="128" t="s">
        <v>142</v>
      </c>
      <c r="D124" s="128" t="s">
        <v>135</v>
      </c>
      <c r="E124" s="129" t="s">
        <v>153</v>
      </c>
      <c r="F124" s="130" t="s">
        <v>154</v>
      </c>
      <c r="G124" s="131" t="s">
        <v>146</v>
      </c>
      <c r="H124" s="132">
        <v>1</v>
      </c>
      <c r="I124" s="133"/>
      <c r="J124" s="134">
        <f t="shared" si="0"/>
        <v>0</v>
      </c>
      <c r="K124" s="130" t="s">
        <v>139</v>
      </c>
      <c r="L124" s="29"/>
      <c r="M124" s="135" t="s">
        <v>1</v>
      </c>
      <c r="N124" s="136" t="s">
        <v>41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140</v>
      </c>
      <c r="AT124" s="139" t="s">
        <v>135</v>
      </c>
      <c r="AU124" s="139" t="s">
        <v>84</v>
      </c>
      <c r="AY124" s="14" t="s">
        <v>134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4" t="s">
        <v>84</v>
      </c>
      <c r="BK124" s="140">
        <f t="shared" si="9"/>
        <v>0</v>
      </c>
      <c r="BL124" s="14" t="s">
        <v>140</v>
      </c>
      <c r="BM124" s="139" t="s">
        <v>155</v>
      </c>
    </row>
    <row r="125" spans="2:65" s="1" customFormat="1" ht="22.8" x14ac:dyDescent="0.2">
      <c r="B125" s="127"/>
      <c r="C125" s="128" t="s">
        <v>156</v>
      </c>
      <c r="D125" s="128" t="s">
        <v>135</v>
      </c>
      <c r="E125" s="129" t="s">
        <v>157</v>
      </c>
      <c r="F125" s="130" t="s">
        <v>158</v>
      </c>
      <c r="G125" s="131" t="s">
        <v>146</v>
      </c>
      <c r="H125" s="132">
        <v>1</v>
      </c>
      <c r="I125" s="133"/>
      <c r="J125" s="134">
        <f t="shared" si="0"/>
        <v>0</v>
      </c>
      <c r="K125" s="130" t="s">
        <v>159</v>
      </c>
      <c r="L125" s="29"/>
      <c r="M125" s="135" t="s">
        <v>1</v>
      </c>
      <c r="N125" s="136" t="s">
        <v>41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140</v>
      </c>
      <c r="AT125" s="139" t="s">
        <v>135</v>
      </c>
      <c r="AU125" s="139" t="s">
        <v>84</v>
      </c>
      <c r="AY125" s="14" t="s">
        <v>134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4" t="s">
        <v>84</v>
      </c>
      <c r="BK125" s="140">
        <f t="shared" si="9"/>
        <v>0</v>
      </c>
      <c r="BL125" s="14" t="s">
        <v>140</v>
      </c>
      <c r="BM125" s="139" t="s">
        <v>160</v>
      </c>
    </row>
    <row r="126" spans="2:65" s="1" customFormat="1" ht="24.15" customHeight="1" x14ac:dyDescent="0.2">
      <c r="B126" s="127"/>
      <c r="C126" s="128" t="s">
        <v>147</v>
      </c>
      <c r="D126" s="128" t="s">
        <v>135</v>
      </c>
      <c r="E126" s="129" t="s">
        <v>161</v>
      </c>
      <c r="F126" s="130" t="s">
        <v>162</v>
      </c>
      <c r="G126" s="131" t="s">
        <v>146</v>
      </c>
      <c r="H126" s="132">
        <v>1</v>
      </c>
      <c r="I126" s="133"/>
      <c r="J126" s="134">
        <f t="shared" si="0"/>
        <v>0</v>
      </c>
      <c r="K126" s="130" t="s">
        <v>139</v>
      </c>
      <c r="L126" s="29"/>
      <c r="M126" s="141" t="s">
        <v>1</v>
      </c>
      <c r="N126" s="142" t="s">
        <v>41</v>
      </c>
      <c r="O126" s="143"/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AR126" s="139" t="s">
        <v>140</v>
      </c>
      <c r="AT126" s="139" t="s">
        <v>135</v>
      </c>
      <c r="AU126" s="139" t="s">
        <v>84</v>
      </c>
      <c r="AY126" s="14" t="s">
        <v>134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4" t="s">
        <v>84</v>
      </c>
      <c r="BK126" s="140">
        <f t="shared" si="9"/>
        <v>0</v>
      </c>
      <c r="BL126" s="14" t="s">
        <v>140</v>
      </c>
      <c r="BM126" s="139" t="s">
        <v>163</v>
      </c>
    </row>
    <row r="127" spans="2:65" s="1" customFormat="1" ht="6.9" customHeight="1" x14ac:dyDescent="0.2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9"/>
    </row>
  </sheetData>
  <autoFilter ref="C116:K126" xr:uid="{00000000-0009-0000-0000-00000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7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93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166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ROUND(J123,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ROUND((SUM(BE123:BE146)),  2)</f>
        <v>0</v>
      </c>
      <c r="I35" s="93">
        <v>0.21</v>
      </c>
      <c r="J35" s="83">
        <f>ROUND(((SUM(BE123:BE146))*I35),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ROUND((SUM(BF123:BF146)),  2)</f>
        <v>0</v>
      </c>
      <c r="I36" s="93">
        <v>0.12</v>
      </c>
      <c r="J36" s="83">
        <f>ROUND(((SUM(BF123:BF146))*I36),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ROUND((SUM(BG123:BG146)),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ROUND((SUM(BH123:BH146)),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ROUND((SUM(BI123:BI146)),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10-A - D.01 - Příprava území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J123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J124</f>
        <v>0</v>
      </c>
      <c r="L99" s="105"/>
    </row>
    <row r="100" spans="2:47" s="11" customFormat="1" ht="19.95" customHeight="1" x14ac:dyDescent="0.2">
      <c r="B100" s="146"/>
      <c r="D100" s="147" t="s">
        <v>168</v>
      </c>
      <c r="E100" s="148"/>
      <c r="F100" s="148"/>
      <c r="G100" s="148"/>
      <c r="H100" s="148"/>
      <c r="I100" s="148"/>
      <c r="J100" s="149">
        <f>J125</f>
        <v>0</v>
      </c>
      <c r="L100" s="146"/>
    </row>
    <row r="101" spans="2:47" s="11" customFormat="1" ht="19.95" customHeight="1" x14ac:dyDescent="0.2">
      <c r="B101" s="146"/>
      <c r="D101" s="147" t="s">
        <v>169</v>
      </c>
      <c r="E101" s="148"/>
      <c r="F101" s="148"/>
      <c r="G101" s="148"/>
      <c r="H101" s="148"/>
      <c r="I101" s="148"/>
      <c r="J101" s="149">
        <f>J139</f>
        <v>0</v>
      </c>
      <c r="L101" s="146"/>
    </row>
    <row r="102" spans="2:47" s="1" customFormat="1" ht="21.75" customHeight="1" x14ac:dyDescent="0.2">
      <c r="B102" s="29"/>
      <c r="L102" s="29"/>
    </row>
    <row r="103" spans="2:47" s="1" customFormat="1" ht="6.9" customHeight="1" x14ac:dyDescent="0.2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29"/>
    </row>
    <row r="107" spans="2:47" s="1" customFormat="1" ht="6.9" customHeight="1" x14ac:dyDescent="0.2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9"/>
    </row>
    <row r="108" spans="2:47" s="1" customFormat="1" ht="24.9" customHeight="1" x14ac:dyDescent="0.2">
      <c r="B108" s="29"/>
      <c r="C108" s="18" t="s">
        <v>120</v>
      </c>
      <c r="L108" s="29"/>
    </row>
    <row r="109" spans="2:47" s="1" customFormat="1" ht="6.9" customHeight="1" x14ac:dyDescent="0.2">
      <c r="B109" s="29"/>
      <c r="L109" s="29"/>
    </row>
    <row r="110" spans="2:47" s="1" customFormat="1" ht="12" customHeight="1" x14ac:dyDescent="0.2">
      <c r="B110" s="29"/>
      <c r="C110" s="24" t="s">
        <v>16</v>
      </c>
      <c r="L110" s="29"/>
    </row>
    <row r="111" spans="2:47" s="1" customFormat="1" ht="16.5" customHeight="1" x14ac:dyDescent="0.2">
      <c r="B111" s="29"/>
      <c r="E111" s="217" t="str">
        <f>E7</f>
        <v>Rekonstrukce parku Mírové náměstí, M.lázně</v>
      </c>
      <c r="F111" s="218"/>
      <c r="G111" s="218"/>
      <c r="H111" s="218"/>
      <c r="L111" s="29"/>
    </row>
    <row r="112" spans="2:47" ht="12" customHeight="1" x14ac:dyDescent="0.2">
      <c r="B112" s="17"/>
      <c r="C112" s="24" t="s">
        <v>113</v>
      </c>
      <c r="L112" s="17"/>
    </row>
    <row r="113" spans="2:65" s="1" customFormat="1" ht="16.5" customHeight="1" x14ac:dyDescent="0.2">
      <c r="B113" s="29"/>
      <c r="E113" s="217" t="s">
        <v>164</v>
      </c>
      <c r="F113" s="219"/>
      <c r="G113" s="219"/>
      <c r="H113" s="219"/>
      <c r="L113" s="29"/>
    </row>
    <row r="114" spans="2:65" s="1" customFormat="1" ht="12" customHeight="1" x14ac:dyDescent="0.2">
      <c r="B114" s="29"/>
      <c r="C114" s="24" t="s">
        <v>165</v>
      </c>
      <c r="L114" s="29"/>
    </row>
    <row r="115" spans="2:65" s="1" customFormat="1" ht="16.5" customHeight="1" x14ac:dyDescent="0.2">
      <c r="B115" s="29"/>
      <c r="E115" s="174" t="str">
        <f>E11</f>
        <v>10-A - D.01 - Příprava území</v>
      </c>
      <c r="F115" s="219"/>
      <c r="G115" s="219"/>
      <c r="H115" s="219"/>
      <c r="L115" s="29"/>
    </row>
    <row r="116" spans="2:65" s="1" customFormat="1" ht="6.9" customHeight="1" x14ac:dyDescent="0.2">
      <c r="B116" s="29"/>
      <c r="L116" s="29"/>
    </row>
    <row r="117" spans="2:65" s="1" customFormat="1" ht="12" customHeight="1" x14ac:dyDescent="0.2">
      <c r="B117" s="29"/>
      <c r="C117" s="24" t="s">
        <v>20</v>
      </c>
      <c r="F117" s="22" t="str">
        <f>F14</f>
        <v>Mariánské Lázně</v>
      </c>
      <c r="I117" s="24" t="s">
        <v>22</v>
      </c>
      <c r="J117" s="49" t="str">
        <f>IF(J14="","",J14)</f>
        <v>14. 2. 2025</v>
      </c>
      <c r="L117" s="29"/>
    </row>
    <row r="118" spans="2:65" s="1" customFormat="1" ht="6.9" customHeight="1" x14ac:dyDescent="0.2">
      <c r="B118" s="29"/>
      <c r="L118" s="29"/>
    </row>
    <row r="119" spans="2:65" s="1" customFormat="1" ht="15.15" customHeight="1" x14ac:dyDescent="0.2">
      <c r="B119" s="29"/>
      <c r="C119" s="24" t="s">
        <v>24</v>
      </c>
      <c r="F119" s="22" t="str">
        <f>E17</f>
        <v>Město Mariánské Lázně</v>
      </c>
      <c r="I119" s="24" t="s">
        <v>30</v>
      </c>
      <c r="J119" s="27" t="str">
        <f>E23</f>
        <v>ing.Rákos Tomáš</v>
      </c>
      <c r="L119" s="29"/>
    </row>
    <row r="120" spans="2:65" s="1" customFormat="1" ht="15.15" customHeight="1" x14ac:dyDescent="0.2">
      <c r="B120" s="29"/>
      <c r="C120" s="24" t="s">
        <v>28</v>
      </c>
      <c r="F120" s="22" t="str">
        <f>IF(E20="","",E20)</f>
        <v>Vyplň údaj</v>
      </c>
      <c r="I120" s="24" t="s">
        <v>33</v>
      </c>
      <c r="J120" s="27" t="str">
        <f>E26</f>
        <v>Milan Hájek</v>
      </c>
      <c r="L120" s="29"/>
    </row>
    <row r="121" spans="2:65" s="1" customFormat="1" ht="10.35" customHeight="1" x14ac:dyDescent="0.2">
      <c r="B121" s="29"/>
      <c r="L121" s="29"/>
    </row>
    <row r="122" spans="2:65" s="9" customFormat="1" ht="29.25" customHeight="1" x14ac:dyDescent="0.2">
      <c r="B122" s="109"/>
      <c r="C122" s="110" t="s">
        <v>121</v>
      </c>
      <c r="D122" s="111" t="s">
        <v>61</v>
      </c>
      <c r="E122" s="111" t="s">
        <v>57</v>
      </c>
      <c r="F122" s="111" t="s">
        <v>58</v>
      </c>
      <c r="G122" s="111" t="s">
        <v>122</v>
      </c>
      <c r="H122" s="111" t="s">
        <v>123</v>
      </c>
      <c r="I122" s="111" t="s">
        <v>124</v>
      </c>
      <c r="J122" s="111" t="s">
        <v>117</v>
      </c>
      <c r="K122" s="112" t="s">
        <v>125</v>
      </c>
      <c r="L122" s="109"/>
      <c r="M122" s="56" t="s">
        <v>1</v>
      </c>
      <c r="N122" s="57" t="s">
        <v>40</v>
      </c>
      <c r="O122" s="57" t="s">
        <v>126</v>
      </c>
      <c r="P122" s="57" t="s">
        <v>127</v>
      </c>
      <c r="Q122" s="57" t="s">
        <v>128</v>
      </c>
      <c r="R122" s="57" t="s">
        <v>129</v>
      </c>
      <c r="S122" s="57" t="s">
        <v>130</v>
      </c>
      <c r="T122" s="58" t="s">
        <v>131</v>
      </c>
    </row>
    <row r="123" spans="2:65" s="1" customFormat="1" ht="22.8" customHeight="1" x14ac:dyDescent="0.3">
      <c r="B123" s="29"/>
      <c r="C123" s="61" t="s">
        <v>132</v>
      </c>
      <c r="J123" s="113">
        <f>BK123</f>
        <v>0</v>
      </c>
      <c r="L123" s="29"/>
      <c r="M123" s="59"/>
      <c r="N123" s="50"/>
      <c r="O123" s="50"/>
      <c r="P123" s="114">
        <f>P124</f>
        <v>0</v>
      </c>
      <c r="Q123" s="50"/>
      <c r="R123" s="114">
        <f>R124</f>
        <v>0</v>
      </c>
      <c r="S123" s="50"/>
      <c r="T123" s="115">
        <f>T124</f>
        <v>81.938799999999986</v>
      </c>
      <c r="AT123" s="14" t="s">
        <v>75</v>
      </c>
      <c r="AU123" s="14" t="s">
        <v>119</v>
      </c>
      <c r="BK123" s="116">
        <f>BK124</f>
        <v>0</v>
      </c>
    </row>
    <row r="124" spans="2:65" s="10" customFormat="1" ht="25.95" customHeight="1" x14ac:dyDescent="0.25">
      <c r="B124" s="117"/>
      <c r="D124" s="118" t="s">
        <v>75</v>
      </c>
      <c r="E124" s="119" t="s">
        <v>170</v>
      </c>
      <c r="F124" s="119" t="s">
        <v>171</v>
      </c>
      <c r="I124" s="120"/>
      <c r="J124" s="121">
        <f>BK124</f>
        <v>0</v>
      </c>
      <c r="L124" s="117"/>
      <c r="M124" s="122"/>
      <c r="P124" s="123">
        <f>P125+P139</f>
        <v>0</v>
      </c>
      <c r="R124" s="123">
        <f>R125+R139</f>
        <v>0</v>
      </c>
      <c r="T124" s="124">
        <f>T125+T139</f>
        <v>81.938799999999986</v>
      </c>
      <c r="AR124" s="118" t="s">
        <v>84</v>
      </c>
      <c r="AT124" s="125" t="s">
        <v>75</v>
      </c>
      <c r="AU124" s="125" t="s">
        <v>76</v>
      </c>
      <c r="AY124" s="118" t="s">
        <v>134</v>
      </c>
      <c r="BK124" s="126">
        <f>BK125+BK139</f>
        <v>0</v>
      </c>
    </row>
    <row r="125" spans="2:65" s="10" customFormat="1" ht="22.8" customHeight="1" x14ac:dyDescent="0.25">
      <c r="B125" s="117"/>
      <c r="D125" s="118" t="s">
        <v>75</v>
      </c>
      <c r="E125" s="150" t="s">
        <v>84</v>
      </c>
      <c r="F125" s="150" t="s">
        <v>172</v>
      </c>
      <c r="I125" s="120"/>
      <c r="J125" s="151">
        <f>BK125</f>
        <v>0</v>
      </c>
      <c r="L125" s="117"/>
      <c r="M125" s="122"/>
      <c r="P125" s="123">
        <f>SUM(P126:P138)</f>
        <v>0</v>
      </c>
      <c r="R125" s="123">
        <f>SUM(R126:R138)</f>
        <v>0</v>
      </c>
      <c r="T125" s="124">
        <f>SUM(T126:T138)</f>
        <v>81.490799999999993</v>
      </c>
      <c r="AR125" s="118" t="s">
        <v>84</v>
      </c>
      <c r="AT125" s="125" t="s">
        <v>75</v>
      </c>
      <c r="AU125" s="125" t="s">
        <v>84</v>
      </c>
      <c r="AY125" s="118" t="s">
        <v>134</v>
      </c>
      <c r="BK125" s="126">
        <f>SUM(BK126:BK138)</f>
        <v>0</v>
      </c>
    </row>
    <row r="126" spans="2:65" s="1" customFormat="1" ht="24.15" customHeight="1" x14ac:dyDescent="0.2">
      <c r="B126" s="127"/>
      <c r="C126" s="128" t="s">
        <v>84</v>
      </c>
      <c r="D126" s="128" t="s">
        <v>135</v>
      </c>
      <c r="E126" s="129" t="s">
        <v>173</v>
      </c>
      <c r="F126" s="130" t="s">
        <v>174</v>
      </c>
      <c r="G126" s="131" t="s">
        <v>175</v>
      </c>
      <c r="H126" s="132">
        <v>6.24</v>
      </c>
      <c r="I126" s="133"/>
      <c r="J126" s="134">
        <f>ROUND(I126*H126,2)</f>
        <v>0</v>
      </c>
      <c r="K126" s="130" t="s">
        <v>176</v>
      </c>
      <c r="L126" s="29"/>
      <c r="M126" s="135" t="s">
        <v>1</v>
      </c>
      <c r="N126" s="136" t="s">
        <v>41</v>
      </c>
      <c r="P126" s="137">
        <f>O126*H126</f>
        <v>0</v>
      </c>
      <c r="Q126" s="137">
        <v>0</v>
      </c>
      <c r="R126" s="137">
        <f>Q126*H126</f>
        <v>0</v>
      </c>
      <c r="S126" s="137">
        <v>0.32</v>
      </c>
      <c r="T126" s="138">
        <f>S126*H126</f>
        <v>1.9968000000000001</v>
      </c>
      <c r="AR126" s="139" t="s">
        <v>140</v>
      </c>
      <c r="AT126" s="139" t="s">
        <v>135</v>
      </c>
      <c r="AU126" s="139" t="s">
        <v>86</v>
      </c>
      <c r="AY126" s="14" t="s">
        <v>134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4" t="s">
        <v>84</v>
      </c>
      <c r="BK126" s="140">
        <f>ROUND(I126*H126,2)</f>
        <v>0</v>
      </c>
      <c r="BL126" s="14" t="s">
        <v>140</v>
      </c>
      <c r="BM126" s="139" t="s">
        <v>177</v>
      </c>
    </row>
    <row r="127" spans="2:65" s="12" customFormat="1" ht="10.199999999999999" x14ac:dyDescent="0.2">
      <c r="B127" s="152"/>
      <c r="D127" s="153" t="s">
        <v>178</v>
      </c>
      <c r="E127" s="154" t="s">
        <v>1</v>
      </c>
      <c r="F127" s="155" t="s">
        <v>179</v>
      </c>
      <c r="H127" s="156">
        <v>6.24</v>
      </c>
      <c r="I127" s="157"/>
      <c r="L127" s="152"/>
      <c r="M127" s="158"/>
      <c r="T127" s="159"/>
      <c r="AT127" s="154" t="s">
        <v>178</v>
      </c>
      <c r="AU127" s="154" t="s">
        <v>86</v>
      </c>
      <c r="AV127" s="12" t="s">
        <v>86</v>
      </c>
      <c r="AW127" s="12" t="s">
        <v>32</v>
      </c>
      <c r="AX127" s="12" t="s">
        <v>84</v>
      </c>
      <c r="AY127" s="154" t="s">
        <v>134</v>
      </c>
    </row>
    <row r="128" spans="2:65" s="1" customFormat="1" ht="24.15" customHeight="1" x14ac:dyDescent="0.2">
      <c r="B128" s="127"/>
      <c r="C128" s="128" t="s">
        <v>86</v>
      </c>
      <c r="D128" s="128" t="s">
        <v>135</v>
      </c>
      <c r="E128" s="129" t="s">
        <v>180</v>
      </c>
      <c r="F128" s="130" t="s">
        <v>181</v>
      </c>
      <c r="G128" s="131" t="s">
        <v>175</v>
      </c>
      <c r="H128" s="132">
        <v>240.5</v>
      </c>
      <c r="I128" s="133"/>
      <c r="J128" s="134">
        <f>ROUND(I128*H128,2)</f>
        <v>0</v>
      </c>
      <c r="K128" s="130" t="s">
        <v>176</v>
      </c>
      <c r="L128" s="29"/>
      <c r="M128" s="135" t="s">
        <v>1</v>
      </c>
      <c r="N128" s="136" t="s">
        <v>41</v>
      </c>
      <c r="P128" s="137">
        <f>O128*H128</f>
        <v>0</v>
      </c>
      <c r="Q128" s="137">
        <v>0</v>
      </c>
      <c r="R128" s="137">
        <f>Q128*H128</f>
        <v>0</v>
      </c>
      <c r="S128" s="137">
        <v>0.316</v>
      </c>
      <c r="T128" s="138">
        <f>S128*H128</f>
        <v>75.998000000000005</v>
      </c>
      <c r="AR128" s="139" t="s">
        <v>140</v>
      </c>
      <c r="AT128" s="139" t="s">
        <v>135</v>
      </c>
      <c r="AU128" s="139" t="s">
        <v>86</v>
      </c>
      <c r="AY128" s="14" t="s">
        <v>134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4" t="s">
        <v>84</v>
      </c>
      <c r="BK128" s="140">
        <f>ROUND(I128*H128,2)</f>
        <v>0</v>
      </c>
      <c r="BL128" s="14" t="s">
        <v>140</v>
      </c>
      <c r="BM128" s="139" t="s">
        <v>140</v>
      </c>
    </row>
    <row r="129" spans="2:65" s="1" customFormat="1" ht="16.5" customHeight="1" x14ac:dyDescent="0.2">
      <c r="B129" s="127"/>
      <c r="C129" s="128" t="s">
        <v>143</v>
      </c>
      <c r="D129" s="128" t="s">
        <v>135</v>
      </c>
      <c r="E129" s="129" t="s">
        <v>182</v>
      </c>
      <c r="F129" s="130" t="s">
        <v>183</v>
      </c>
      <c r="G129" s="131" t="s">
        <v>184</v>
      </c>
      <c r="H129" s="132">
        <v>15.2</v>
      </c>
      <c r="I129" s="133"/>
      <c r="J129" s="134">
        <f>ROUND(I129*H129,2)</f>
        <v>0</v>
      </c>
      <c r="K129" s="130" t="s">
        <v>176</v>
      </c>
      <c r="L129" s="29"/>
      <c r="M129" s="135" t="s">
        <v>1</v>
      </c>
      <c r="N129" s="136" t="s">
        <v>41</v>
      </c>
      <c r="P129" s="137">
        <f>O129*H129</f>
        <v>0</v>
      </c>
      <c r="Q129" s="137">
        <v>0</v>
      </c>
      <c r="R129" s="137">
        <f>Q129*H129</f>
        <v>0</v>
      </c>
      <c r="S129" s="137">
        <v>0.23</v>
      </c>
      <c r="T129" s="138">
        <f>S129*H129</f>
        <v>3.496</v>
      </c>
      <c r="AR129" s="139" t="s">
        <v>140</v>
      </c>
      <c r="AT129" s="139" t="s">
        <v>135</v>
      </c>
      <c r="AU129" s="139" t="s">
        <v>86</v>
      </c>
      <c r="AY129" s="14" t="s">
        <v>134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4" t="s">
        <v>84</v>
      </c>
      <c r="BK129" s="140">
        <f>ROUND(I129*H129,2)</f>
        <v>0</v>
      </c>
      <c r="BL129" s="14" t="s">
        <v>140</v>
      </c>
      <c r="BM129" s="139" t="s">
        <v>185</v>
      </c>
    </row>
    <row r="130" spans="2:65" s="12" customFormat="1" ht="10.199999999999999" x14ac:dyDescent="0.2">
      <c r="B130" s="152"/>
      <c r="D130" s="153" t="s">
        <v>178</v>
      </c>
      <c r="E130" s="154" t="s">
        <v>1</v>
      </c>
      <c r="F130" s="155" t="s">
        <v>186</v>
      </c>
      <c r="H130" s="156">
        <v>15.2</v>
      </c>
      <c r="I130" s="157"/>
      <c r="L130" s="152"/>
      <c r="M130" s="158"/>
      <c r="T130" s="159"/>
      <c r="AT130" s="154" t="s">
        <v>178</v>
      </c>
      <c r="AU130" s="154" t="s">
        <v>86</v>
      </c>
      <c r="AV130" s="12" t="s">
        <v>86</v>
      </c>
      <c r="AW130" s="12" t="s">
        <v>32</v>
      </c>
      <c r="AX130" s="12" t="s">
        <v>84</v>
      </c>
      <c r="AY130" s="154" t="s">
        <v>134</v>
      </c>
    </row>
    <row r="131" spans="2:65" s="1" customFormat="1" ht="33" customHeight="1" x14ac:dyDescent="0.2">
      <c r="B131" s="127"/>
      <c r="C131" s="128" t="s">
        <v>140</v>
      </c>
      <c r="D131" s="128" t="s">
        <v>135</v>
      </c>
      <c r="E131" s="129" t="s">
        <v>187</v>
      </c>
      <c r="F131" s="130" t="s">
        <v>188</v>
      </c>
      <c r="G131" s="131" t="s">
        <v>189</v>
      </c>
      <c r="H131" s="132">
        <v>87.5</v>
      </c>
      <c r="I131" s="133"/>
      <c r="J131" s="134">
        <f>ROUND(I131*H131,2)</f>
        <v>0</v>
      </c>
      <c r="K131" s="130" t="s">
        <v>176</v>
      </c>
      <c r="L131" s="29"/>
      <c r="M131" s="135" t="s">
        <v>1</v>
      </c>
      <c r="N131" s="136" t="s">
        <v>41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140</v>
      </c>
      <c r="AT131" s="139" t="s">
        <v>135</v>
      </c>
      <c r="AU131" s="139" t="s">
        <v>86</v>
      </c>
      <c r="AY131" s="14" t="s">
        <v>134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4" t="s">
        <v>84</v>
      </c>
      <c r="BK131" s="140">
        <f>ROUND(I131*H131,2)</f>
        <v>0</v>
      </c>
      <c r="BL131" s="14" t="s">
        <v>140</v>
      </c>
      <c r="BM131" s="139" t="s">
        <v>155</v>
      </c>
    </row>
    <row r="132" spans="2:65" s="12" customFormat="1" ht="10.199999999999999" x14ac:dyDescent="0.2">
      <c r="B132" s="152"/>
      <c r="D132" s="153" t="s">
        <v>178</v>
      </c>
      <c r="E132" s="154" t="s">
        <v>1</v>
      </c>
      <c r="F132" s="155" t="s">
        <v>190</v>
      </c>
      <c r="H132" s="156">
        <v>87.5</v>
      </c>
      <c r="I132" s="157"/>
      <c r="L132" s="152"/>
      <c r="M132" s="158"/>
      <c r="T132" s="159"/>
      <c r="AT132" s="154" t="s">
        <v>178</v>
      </c>
      <c r="AU132" s="154" t="s">
        <v>86</v>
      </c>
      <c r="AV132" s="12" t="s">
        <v>86</v>
      </c>
      <c r="AW132" s="12" t="s">
        <v>32</v>
      </c>
      <c r="AX132" s="12" t="s">
        <v>84</v>
      </c>
      <c r="AY132" s="154" t="s">
        <v>134</v>
      </c>
    </row>
    <row r="133" spans="2:65" s="1" customFormat="1" ht="33" customHeight="1" x14ac:dyDescent="0.2">
      <c r="B133" s="127"/>
      <c r="C133" s="128" t="s">
        <v>133</v>
      </c>
      <c r="D133" s="128" t="s">
        <v>135</v>
      </c>
      <c r="E133" s="129" t="s">
        <v>191</v>
      </c>
      <c r="F133" s="130" t="s">
        <v>192</v>
      </c>
      <c r="G133" s="131" t="s">
        <v>189</v>
      </c>
      <c r="H133" s="132">
        <v>252.5</v>
      </c>
      <c r="I133" s="133"/>
      <c r="J133" s="134">
        <f>ROUND(I133*H133,2)</f>
        <v>0</v>
      </c>
      <c r="K133" s="130" t="s">
        <v>176</v>
      </c>
      <c r="L133" s="29"/>
      <c r="M133" s="135" t="s">
        <v>1</v>
      </c>
      <c r="N133" s="136" t="s">
        <v>41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140</v>
      </c>
      <c r="AT133" s="139" t="s">
        <v>135</v>
      </c>
      <c r="AU133" s="139" t="s">
        <v>86</v>
      </c>
      <c r="AY133" s="14" t="s">
        <v>134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4" t="s">
        <v>84</v>
      </c>
      <c r="BK133" s="140">
        <f>ROUND(I133*H133,2)</f>
        <v>0</v>
      </c>
      <c r="BL133" s="14" t="s">
        <v>140</v>
      </c>
      <c r="BM133" s="139" t="s">
        <v>160</v>
      </c>
    </row>
    <row r="134" spans="2:65" s="12" customFormat="1" ht="10.199999999999999" x14ac:dyDescent="0.2">
      <c r="B134" s="152"/>
      <c r="D134" s="153" t="s">
        <v>178</v>
      </c>
      <c r="E134" s="154" t="s">
        <v>1</v>
      </c>
      <c r="F134" s="155" t="s">
        <v>193</v>
      </c>
      <c r="H134" s="156">
        <v>252.5</v>
      </c>
      <c r="I134" s="157"/>
      <c r="L134" s="152"/>
      <c r="M134" s="158"/>
      <c r="T134" s="159"/>
      <c r="AT134" s="154" t="s">
        <v>178</v>
      </c>
      <c r="AU134" s="154" t="s">
        <v>86</v>
      </c>
      <c r="AV134" s="12" t="s">
        <v>86</v>
      </c>
      <c r="AW134" s="12" t="s">
        <v>32</v>
      </c>
      <c r="AX134" s="12" t="s">
        <v>84</v>
      </c>
      <c r="AY134" s="154" t="s">
        <v>134</v>
      </c>
    </row>
    <row r="135" spans="2:65" s="1" customFormat="1" ht="37.799999999999997" customHeight="1" x14ac:dyDescent="0.2">
      <c r="B135" s="127"/>
      <c r="C135" s="128" t="s">
        <v>142</v>
      </c>
      <c r="D135" s="128" t="s">
        <v>135</v>
      </c>
      <c r="E135" s="129" t="s">
        <v>194</v>
      </c>
      <c r="F135" s="130" t="s">
        <v>195</v>
      </c>
      <c r="G135" s="131" t="s">
        <v>189</v>
      </c>
      <c r="H135" s="132">
        <v>397.1</v>
      </c>
      <c r="I135" s="133"/>
      <c r="J135" s="134">
        <f>ROUND(I135*H135,2)</f>
        <v>0</v>
      </c>
      <c r="K135" s="130" t="s">
        <v>176</v>
      </c>
      <c r="L135" s="29"/>
      <c r="M135" s="135" t="s">
        <v>1</v>
      </c>
      <c r="N135" s="136" t="s">
        <v>41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140</v>
      </c>
      <c r="AT135" s="139" t="s">
        <v>135</v>
      </c>
      <c r="AU135" s="139" t="s">
        <v>86</v>
      </c>
      <c r="AY135" s="14" t="s">
        <v>134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84</v>
      </c>
      <c r="BK135" s="140">
        <f>ROUND(I135*H135,2)</f>
        <v>0</v>
      </c>
      <c r="BL135" s="14" t="s">
        <v>140</v>
      </c>
      <c r="BM135" s="139" t="s">
        <v>163</v>
      </c>
    </row>
    <row r="136" spans="2:65" s="12" customFormat="1" ht="10.199999999999999" x14ac:dyDescent="0.2">
      <c r="B136" s="152"/>
      <c r="D136" s="153" t="s">
        <v>178</v>
      </c>
      <c r="E136" s="154" t="s">
        <v>1</v>
      </c>
      <c r="F136" s="155" t="s">
        <v>196</v>
      </c>
      <c r="H136" s="156">
        <v>397.1</v>
      </c>
      <c r="I136" s="157"/>
      <c r="L136" s="152"/>
      <c r="M136" s="158"/>
      <c r="T136" s="159"/>
      <c r="AT136" s="154" t="s">
        <v>178</v>
      </c>
      <c r="AU136" s="154" t="s">
        <v>86</v>
      </c>
      <c r="AV136" s="12" t="s">
        <v>86</v>
      </c>
      <c r="AW136" s="12" t="s">
        <v>32</v>
      </c>
      <c r="AX136" s="12" t="s">
        <v>84</v>
      </c>
      <c r="AY136" s="154" t="s">
        <v>134</v>
      </c>
    </row>
    <row r="137" spans="2:65" s="1" customFormat="1" ht="33" customHeight="1" x14ac:dyDescent="0.2">
      <c r="B137" s="127"/>
      <c r="C137" s="128" t="s">
        <v>156</v>
      </c>
      <c r="D137" s="128" t="s">
        <v>135</v>
      </c>
      <c r="E137" s="129" t="s">
        <v>197</v>
      </c>
      <c r="F137" s="130" t="s">
        <v>198</v>
      </c>
      <c r="G137" s="131" t="s">
        <v>199</v>
      </c>
      <c r="H137" s="132">
        <v>794.1</v>
      </c>
      <c r="I137" s="133"/>
      <c r="J137" s="134">
        <f>ROUND(I137*H137,2)</f>
        <v>0</v>
      </c>
      <c r="K137" s="130" t="s">
        <v>176</v>
      </c>
      <c r="L137" s="29"/>
      <c r="M137" s="135" t="s">
        <v>1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140</v>
      </c>
      <c r="AT137" s="139" t="s">
        <v>135</v>
      </c>
      <c r="AU137" s="139" t="s">
        <v>86</v>
      </c>
      <c r="AY137" s="14" t="s">
        <v>134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4" t="s">
        <v>84</v>
      </c>
      <c r="BK137" s="140">
        <f>ROUND(I137*H137,2)</f>
        <v>0</v>
      </c>
      <c r="BL137" s="14" t="s">
        <v>140</v>
      </c>
      <c r="BM137" s="139" t="s">
        <v>200</v>
      </c>
    </row>
    <row r="138" spans="2:65" s="12" customFormat="1" ht="10.199999999999999" x14ac:dyDescent="0.2">
      <c r="B138" s="152"/>
      <c r="D138" s="153" t="s">
        <v>178</v>
      </c>
      <c r="E138" s="154" t="s">
        <v>1</v>
      </c>
      <c r="F138" s="155" t="s">
        <v>201</v>
      </c>
      <c r="H138" s="156">
        <v>794.1</v>
      </c>
      <c r="I138" s="157"/>
      <c r="L138" s="152"/>
      <c r="M138" s="158"/>
      <c r="T138" s="159"/>
      <c r="AT138" s="154" t="s">
        <v>178</v>
      </c>
      <c r="AU138" s="154" t="s">
        <v>86</v>
      </c>
      <c r="AV138" s="12" t="s">
        <v>86</v>
      </c>
      <c r="AW138" s="12" t="s">
        <v>32</v>
      </c>
      <c r="AX138" s="12" t="s">
        <v>84</v>
      </c>
      <c r="AY138" s="154" t="s">
        <v>134</v>
      </c>
    </row>
    <row r="139" spans="2:65" s="10" customFormat="1" ht="22.8" customHeight="1" x14ac:dyDescent="0.25">
      <c r="B139" s="117"/>
      <c r="D139" s="118" t="s">
        <v>75</v>
      </c>
      <c r="E139" s="150" t="s">
        <v>202</v>
      </c>
      <c r="F139" s="150" t="s">
        <v>203</v>
      </c>
      <c r="I139" s="120"/>
      <c r="J139" s="151">
        <f>BK139</f>
        <v>0</v>
      </c>
      <c r="L139" s="117"/>
      <c r="M139" s="122"/>
      <c r="P139" s="123">
        <f>SUM(P140:P146)</f>
        <v>0</v>
      </c>
      <c r="R139" s="123">
        <f>SUM(R140:R146)</f>
        <v>0</v>
      </c>
      <c r="T139" s="124">
        <f>SUM(T140:T146)</f>
        <v>0.44800000000000001</v>
      </c>
      <c r="AR139" s="118" t="s">
        <v>84</v>
      </c>
      <c r="AT139" s="125" t="s">
        <v>75</v>
      </c>
      <c r="AU139" s="125" t="s">
        <v>84</v>
      </c>
      <c r="AY139" s="118" t="s">
        <v>134</v>
      </c>
      <c r="BK139" s="126">
        <f>SUM(BK140:BK146)</f>
        <v>0</v>
      </c>
    </row>
    <row r="140" spans="2:65" s="1" customFormat="1" ht="24.15" customHeight="1" x14ac:dyDescent="0.2">
      <c r="B140" s="127"/>
      <c r="C140" s="128" t="s">
        <v>147</v>
      </c>
      <c r="D140" s="128" t="s">
        <v>135</v>
      </c>
      <c r="E140" s="129" t="s">
        <v>204</v>
      </c>
      <c r="F140" s="130" t="s">
        <v>205</v>
      </c>
      <c r="G140" s="131" t="s">
        <v>184</v>
      </c>
      <c r="H140" s="132">
        <v>4</v>
      </c>
      <c r="I140" s="133"/>
      <c r="J140" s="134">
        <f>ROUND(I140*H140,2)</f>
        <v>0</v>
      </c>
      <c r="K140" s="130" t="s">
        <v>176</v>
      </c>
      <c r="L140" s="29"/>
      <c r="M140" s="135" t="s">
        <v>1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0.112</v>
      </c>
      <c r="T140" s="138">
        <f>S140*H140</f>
        <v>0.44800000000000001</v>
      </c>
      <c r="AR140" s="139" t="s">
        <v>140</v>
      </c>
      <c r="AT140" s="139" t="s">
        <v>135</v>
      </c>
      <c r="AU140" s="139" t="s">
        <v>86</v>
      </c>
      <c r="AY140" s="14" t="s">
        <v>134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4" t="s">
        <v>84</v>
      </c>
      <c r="BK140" s="140">
        <f>ROUND(I140*H140,2)</f>
        <v>0</v>
      </c>
      <c r="BL140" s="14" t="s">
        <v>140</v>
      </c>
      <c r="BM140" s="139" t="s">
        <v>206</v>
      </c>
    </row>
    <row r="141" spans="2:65" s="12" customFormat="1" ht="10.199999999999999" x14ac:dyDescent="0.2">
      <c r="B141" s="152"/>
      <c r="D141" s="153" t="s">
        <v>178</v>
      </c>
      <c r="E141" s="154" t="s">
        <v>1</v>
      </c>
      <c r="F141" s="155" t="s">
        <v>207</v>
      </c>
      <c r="H141" s="156">
        <v>4</v>
      </c>
      <c r="I141" s="157"/>
      <c r="L141" s="152"/>
      <c r="M141" s="158"/>
      <c r="T141" s="159"/>
      <c r="AT141" s="154" t="s">
        <v>178</v>
      </c>
      <c r="AU141" s="154" t="s">
        <v>86</v>
      </c>
      <c r="AV141" s="12" t="s">
        <v>86</v>
      </c>
      <c r="AW141" s="12" t="s">
        <v>32</v>
      </c>
      <c r="AX141" s="12" t="s">
        <v>84</v>
      </c>
      <c r="AY141" s="154" t="s">
        <v>134</v>
      </c>
    </row>
    <row r="142" spans="2:65" s="1" customFormat="1" ht="21.75" customHeight="1" x14ac:dyDescent="0.2">
      <c r="B142" s="127"/>
      <c r="C142" s="128" t="s">
        <v>202</v>
      </c>
      <c r="D142" s="128" t="s">
        <v>135</v>
      </c>
      <c r="E142" s="129" t="s">
        <v>208</v>
      </c>
      <c r="F142" s="130" t="s">
        <v>209</v>
      </c>
      <c r="G142" s="131" t="s">
        <v>199</v>
      </c>
      <c r="H142" s="132">
        <v>81.92</v>
      </c>
      <c r="I142" s="133"/>
      <c r="J142" s="134">
        <f>ROUND(I142*H142,2)</f>
        <v>0</v>
      </c>
      <c r="K142" s="130" t="s">
        <v>176</v>
      </c>
      <c r="L142" s="29"/>
      <c r="M142" s="135" t="s">
        <v>1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140</v>
      </c>
      <c r="AT142" s="139" t="s">
        <v>135</v>
      </c>
      <c r="AU142" s="139" t="s">
        <v>86</v>
      </c>
      <c r="AY142" s="14" t="s">
        <v>134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4" t="s">
        <v>84</v>
      </c>
      <c r="BK142" s="140">
        <f>ROUND(I142*H142,2)</f>
        <v>0</v>
      </c>
      <c r="BL142" s="14" t="s">
        <v>140</v>
      </c>
      <c r="BM142" s="139" t="s">
        <v>210</v>
      </c>
    </row>
    <row r="143" spans="2:65" s="1" customFormat="1" ht="24.15" customHeight="1" x14ac:dyDescent="0.2">
      <c r="B143" s="127"/>
      <c r="C143" s="128" t="s">
        <v>150</v>
      </c>
      <c r="D143" s="128" t="s">
        <v>135</v>
      </c>
      <c r="E143" s="129" t="s">
        <v>211</v>
      </c>
      <c r="F143" s="130" t="s">
        <v>212</v>
      </c>
      <c r="G143" s="131" t="s">
        <v>199</v>
      </c>
      <c r="H143" s="132">
        <v>737.28</v>
      </c>
      <c r="I143" s="133"/>
      <c r="J143" s="134">
        <f>ROUND(I143*H143,2)</f>
        <v>0</v>
      </c>
      <c r="K143" s="130" t="s">
        <v>176</v>
      </c>
      <c r="L143" s="29"/>
      <c r="M143" s="135" t="s">
        <v>1</v>
      </c>
      <c r="N143" s="136" t="s">
        <v>41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140</v>
      </c>
      <c r="AT143" s="139" t="s">
        <v>135</v>
      </c>
      <c r="AU143" s="139" t="s">
        <v>86</v>
      </c>
      <c r="AY143" s="14" t="s">
        <v>134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4" t="s">
        <v>84</v>
      </c>
      <c r="BK143" s="140">
        <f>ROUND(I143*H143,2)</f>
        <v>0</v>
      </c>
      <c r="BL143" s="14" t="s">
        <v>140</v>
      </c>
      <c r="BM143" s="139" t="s">
        <v>213</v>
      </c>
    </row>
    <row r="144" spans="2:65" s="12" customFormat="1" ht="10.199999999999999" x14ac:dyDescent="0.2">
      <c r="B144" s="152"/>
      <c r="D144" s="153" t="s">
        <v>178</v>
      </c>
      <c r="F144" s="155" t="s">
        <v>214</v>
      </c>
      <c r="H144" s="156">
        <v>737.28</v>
      </c>
      <c r="I144" s="157"/>
      <c r="L144" s="152"/>
      <c r="M144" s="158"/>
      <c r="T144" s="159"/>
      <c r="AT144" s="154" t="s">
        <v>178</v>
      </c>
      <c r="AU144" s="154" t="s">
        <v>86</v>
      </c>
      <c r="AV144" s="12" t="s">
        <v>86</v>
      </c>
      <c r="AW144" s="12" t="s">
        <v>3</v>
      </c>
      <c r="AX144" s="12" t="s">
        <v>84</v>
      </c>
      <c r="AY144" s="154" t="s">
        <v>134</v>
      </c>
    </row>
    <row r="145" spans="2:65" s="1" customFormat="1" ht="44.25" customHeight="1" x14ac:dyDescent="0.2">
      <c r="B145" s="127"/>
      <c r="C145" s="128" t="s">
        <v>215</v>
      </c>
      <c r="D145" s="128" t="s">
        <v>135</v>
      </c>
      <c r="E145" s="129" t="s">
        <v>216</v>
      </c>
      <c r="F145" s="130" t="s">
        <v>217</v>
      </c>
      <c r="G145" s="131" t="s">
        <v>199</v>
      </c>
      <c r="H145" s="132">
        <v>5.9</v>
      </c>
      <c r="I145" s="133"/>
      <c r="J145" s="134">
        <f>ROUND(I145*H145,2)</f>
        <v>0</v>
      </c>
      <c r="K145" s="130" t="s">
        <v>176</v>
      </c>
      <c r="L145" s="29"/>
      <c r="M145" s="135" t="s">
        <v>1</v>
      </c>
      <c r="N145" s="136" t="s">
        <v>41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140</v>
      </c>
      <c r="AT145" s="139" t="s">
        <v>135</v>
      </c>
      <c r="AU145" s="139" t="s">
        <v>86</v>
      </c>
      <c r="AY145" s="14" t="s">
        <v>134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4" t="s">
        <v>84</v>
      </c>
      <c r="BK145" s="140">
        <f>ROUND(I145*H145,2)</f>
        <v>0</v>
      </c>
      <c r="BL145" s="14" t="s">
        <v>140</v>
      </c>
      <c r="BM145" s="139" t="s">
        <v>218</v>
      </c>
    </row>
    <row r="146" spans="2:65" s="1" customFormat="1" ht="44.25" customHeight="1" x14ac:dyDescent="0.2">
      <c r="B146" s="127"/>
      <c r="C146" s="128" t="s">
        <v>8</v>
      </c>
      <c r="D146" s="128" t="s">
        <v>135</v>
      </c>
      <c r="E146" s="129" t="s">
        <v>219</v>
      </c>
      <c r="F146" s="130" t="s">
        <v>220</v>
      </c>
      <c r="G146" s="131" t="s">
        <v>199</v>
      </c>
      <c r="H146" s="132">
        <v>75.989999999999995</v>
      </c>
      <c r="I146" s="133"/>
      <c r="J146" s="134">
        <f>ROUND(I146*H146,2)</f>
        <v>0</v>
      </c>
      <c r="K146" s="130" t="s">
        <v>176</v>
      </c>
      <c r="L146" s="29"/>
      <c r="M146" s="141" t="s">
        <v>1</v>
      </c>
      <c r="N146" s="142" t="s">
        <v>41</v>
      </c>
      <c r="O146" s="143"/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39" t="s">
        <v>140</v>
      </c>
      <c r="AT146" s="139" t="s">
        <v>135</v>
      </c>
      <c r="AU146" s="139" t="s">
        <v>86</v>
      </c>
      <c r="AY146" s="14" t="s">
        <v>134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4" t="s">
        <v>84</v>
      </c>
      <c r="BK146" s="140">
        <f>ROUND(I146*H146,2)</f>
        <v>0</v>
      </c>
      <c r="BL146" s="14" t="s">
        <v>140</v>
      </c>
      <c r="BM146" s="139" t="s">
        <v>221</v>
      </c>
    </row>
    <row r="147" spans="2:65" s="1" customFormat="1" ht="6.9" customHeight="1" x14ac:dyDescent="0.2"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29"/>
    </row>
  </sheetData>
  <autoFilter ref="C122:K146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8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96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222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ROUND(J131,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ROUND((SUM(BE131:BE187)),  2)</f>
        <v>0</v>
      </c>
      <c r="I35" s="93">
        <v>0.21</v>
      </c>
      <c r="J35" s="83">
        <f>ROUND(((SUM(BE131:BE187))*I35),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ROUND((SUM(BF131:BF187)),  2)</f>
        <v>0</v>
      </c>
      <c r="I36" s="93">
        <v>0.12</v>
      </c>
      <c r="J36" s="83">
        <f>ROUND(((SUM(BF131:BF187))*I36),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ROUND((SUM(BG131:BG187)),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ROUND((SUM(BH131:BH187)),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ROUND((SUM(BI131:BI187)),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20-A - D.02 - Zpevněné plochy a parkové komunikace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J131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47" s="11" customFormat="1" ht="19.95" customHeight="1" x14ac:dyDescent="0.2">
      <c r="B100" s="146"/>
      <c r="D100" s="147" t="s">
        <v>168</v>
      </c>
      <c r="E100" s="148"/>
      <c r="F100" s="148"/>
      <c r="G100" s="148"/>
      <c r="H100" s="148"/>
      <c r="I100" s="148"/>
      <c r="J100" s="149">
        <f>J133</f>
        <v>0</v>
      </c>
      <c r="L100" s="146"/>
    </row>
    <row r="101" spans="2:47" s="11" customFormat="1" ht="19.95" customHeight="1" x14ac:dyDescent="0.2">
      <c r="B101" s="146"/>
      <c r="D101" s="147" t="s">
        <v>223</v>
      </c>
      <c r="E101" s="148"/>
      <c r="F101" s="148"/>
      <c r="G101" s="148"/>
      <c r="H101" s="148"/>
      <c r="I101" s="148"/>
      <c r="J101" s="149">
        <f>J143</f>
        <v>0</v>
      </c>
      <c r="L101" s="146"/>
    </row>
    <row r="102" spans="2:47" s="11" customFormat="1" ht="19.95" customHeight="1" x14ac:dyDescent="0.2">
      <c r="B102" s="146"/>
      <c r="D102" s="147" t="s">
        <v>224</v>
      </c>
      <c r="E102" s="148"/>
      <c r="F102" s="148"/>
      <c r="G102" s="148"/>
      <c r="H102" s="148"/>
      <c r="I102" s="148"/>
      <c r="J102" s="149">
        <f>J151</f>
        <v>0</v>
      </c>
      <c r="L102" s="146"/>
    </row>
    <row r="103" spans="2:47" s="11" customFormat="1" ht="19.95" customHeight="1" x14ac:dyDescent="0.2">
      <c r="B103" s="146"/>
      <c r="D103" s="147" t="s">
        <v>225</v>
      </c>
      <c r="E103" s="148"/>
      <c r="F103" s="148"/>
      <c r="G103" s="148"/>
      <c r="H103" s="148"/>
      <c r="I103" s="148"/>
      <c r="J103" s="149">
        <f>J156</f>
        <v>0</v>
      </c>
      <c r="L103" s="146"/>
    </row>
    <row r="104" spans="2:47" s="11" customFormat="1" ht="19.95" customHeight="1" x14ac:dyDescent="0.2">
      <c r="B104" s="146"/>
      <c r="D104" s="147" t="s">
        <v>226</v>
      </c>
      <c r="E104" s="148"/>
      <c r="F104" s="148"/>
      <c r="G104" s="148"/>
      <c r="H104" s="148"/>
      <c r="I104" s="148"/>
      <c r="J104" s="149">
        <f>J159</f>
        <v>0</v>
      </c>
      <c r="L104" s="146"/>
    </row>
    <row r="105" spans="2:47" s="11" customFormat="1" ht="19.95" customHeight="1" x14ac:dyDescent="0.2">
      <c r="B105" s="146"/>
      <c r="D105" s="147" t="s">
        <v>227</v>
      </c>
      <c r="E105" s="148"/>
      <c r="F105" s="148"/>
      <c r="G105" s="148"/>
      <c r="H105" s="148"/>
      <c r="I105" s="148"/>
      <c r="J105" s="149">
        <f>J171</f>
        <v>0</v>
      </c>
      <c r="L105" s="146"/>
    </row>
    <row r="106" spans="2:47" s="11" customFormat="1" ht="19.95" customHeight="1" x14ac:dyDescent="0.2">
      <c r="B106" s="146"/>
      <c r="D106" s="147" t="s">
        <v>169</v>
      </c>
      <c r="E106" s="148"/>
      <c r="F106" s="148"/>
      <c r="G106" s="148"/>
      <c r="H106" s="148"/>
      <c r="I106" s="148"/>
      <c r="J106" s="149">
        <f>J173</f>
        <v>0</v>
      </c>
      <c r="L106" s="146"/>
    </row>
    <row r="107" spans="2:47" s="11" customFormat="1" ht="19.95" customHeight="1" x14ac:dyDescent="0.2">
      <c r="B107" s="146"/>
      <c r="D107" s="147" t="s">
        <v>228</v>
      </c>
      <c r="E107" s="148"/>
      <c r="F107" s="148"/>
      <c r="G107" s="148"/>
      <c r="H107" s="148"/>
      <c r="I107" s="148"/>
      <c r="J107" s="149">
        <f>J181</f>
        <v>0</v>
      </c>
      <c r="L107" s="146"/>
    </row>
    <row r="108" spans="2:47" s="8" customFormat="1" ht="24.9" customHeight="1" x14ac:dyDescent="0.2">
      <c r="B108" s="105"/>
      <c r="D108" s="106" t="s">
        <v>229</v>
      </c>
      <c r="E108" s="107"/>
      <c r="F108" s="107"/>
      <c r="G108" s="107"/>
      <c r="H108" s="107"/>
      <c r="I108" s="107"/>
      <c r="J108" s="108">
        <f>J183</f>
        <v>0</v>
      </c>
      <c r="L108" s="105"/>
    </row>
    <row r="109" spans="2:47" s="11" customFormat="1" ht="19.95" customHeight="1" x14ac:dyDescent="0.2">
      <c r="B109" s="146"/>
      <c r="D109" s="147" t="s">
        <v>230</v>
      </c>
      <c r="E109" s="148"/>
      <c r="F109" s="148"/>
      <c r="G109" s="148"/>
      <c r="H109" s="148"/>
      <c r="I109" s="148"/>
      <c r="J109" s="149">
        <f>J184</f>
        <v>0</v>
      </c>
      <c r="L109" s="146"/>
    </row>
    <row r="110" spans="2:47" s="1" customFormat="1" ht="21.75" customHeight="1" x14ac:dyDescent="0.2">
      <c r="B110" s="29"/>
      <c r="L110" s="29"/>
    </row>
    <row r="111" spans="2:47" s="1" customFormat="1" ht="6.9" customHeight="1" x14ac:dyDescent="0.2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9"/>
    </row>
    <row r="115" spans="2:12" s="1" customFormat="1" ht="6.9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9"/>
    </row>
    <row r="116" spans="2:12" s="1" customFormat="1" ht="24.9" customHeight="1" x14ac:dyDescent="0.2">
      <c r="B116" s="29"/>
      <c r="C116" s="18" t="s">
        <v>120</v>
      </c>
      <c r="L116" s="29"/>
    </row>
    <row r="117" spans="2:12" s="1" customFormat="1" ht="6.9" customHeight="1" x14ac:dyDescent="0.2">
      <c r="B117" s="29"/>
      <c r="L117" s="29"/>
    </row>
    <row r="118" spans="2:12" s="1" customFormat="1" ht="12" customHeight="1" x14ac:dyDescent="0.2">
      <c r="B118" s="29"/>
      <c r="C118" s="24" t="s">
        <v>16</v>
      </c>
      <c r="L118" s="29"/>
    </row>
    <row r="119" spans="2:12" s="1" customFormat="1" ht="16.5" customHeight="1" x14ac:dyDescent="0.2">
      <c r="B119" s="29"/>
      <c r="E119" s="217" t="str">
        <f>E7</f>
        <v>Rekonstrukce parku Mírové náměstí, M.lázně</v>
      </c>
      <c r="F119" s="218"/>
      <c r="G119" s="218"/>
      <c r="H119" s="218"/>
      <c r="L119" s="29"/>
    </row>
    <row r="120" spans="2:12" ht="12" customHeight="1" x14ac:dyDescent="0.2">
      <c r="B120" s="17"/>
      <c r="C120" s="24" t="s">
        <v>113</v>
      </c>
      <c r="L120" s="17"/>
    </row>
    <row r="121" spans="2:12" s="1" customFormat="1" ht="16.5" customHeight="1" x14ac:dyDescent="0.2">
      <c r="B121" s="29"/>
      <c r="E121" s="217" t="s">
        <v>164</v>
      </c>
      <c r="F121" s="219"/>
      <c r="G121" s="219"/>
      <c r="H121" s="219"/>
      <c r="L121" s="29"/>
    </row>
    <row r="122" spans="2:12" s="1" customFormat="1" ht="12" customHeight="1" x14ac:dyDescent="0.2">
      <c r="B122" s="29"/>
      <c r="C122" s="24" t="s">
        <v>165</v>
      </c>
      <c r="L122" s="29"/>
    </row>
    <row r="123" spans="2:12" s="1" customFormat="1" ht="16.5" customHeight="1" x14ac:dyDescent="0.2">
      <c r="B123" s="29"/>
      <c r="E123" s="174" t="str">
        <f>E11</f>
        <v>20-A - D.02 - Zpevněné plochy a parkové komunikace</v>
      </c>
      <c r="F123" s="219"/>
      <c r="G123" s="219"/>
      <c r="H123" s="219"/>
      <c r="L123" s="29"/>
    </row>
    <row r="124" spans="2:12" s="1" customFormat="1" ht="6.9" customHeight="1" x14ac:dyDescent="0.2">
      <c r="B124" s="29"/>
      <c r="L124" s="29"/>
    </row>
    <row r="125" spans="2:12" s="1" customFormat="1" ht="12" customHeight="1" x14ac:dyDescent="0.2">
      <c r="B125" s="29"/>
      <c r="C125" s="24" t="s">
        <v>20</v>
      </c>
      <c r="F125" s="22" t="str">
        <f>F14</f>
        <v>Mariánské Lázně</v>
      </c>
      <c r="I125" s="24" t="s">
        <v>22</v>
      </c>
      <c r="J125" s="49" t="str">
        <f>IF(J14="","",J14)</f>
        <v>14. 2. 2025</v>
      </c>
      <c r="L125" s="29"/>
    </row>
    <row r="126" spans="2:12" s="1" customFormat="1" ht="6.9" customHeight="1" x14ac:dyDescent="0.2">
      <c r="B126" s="29"/>
      <c r="L126" s="29"/>
    </row>
    <row r="127" spans="2:12" s="1" customFormat="1" ht="15.15" customHeight="1" x14ac:dyDescent="0.2">
      <c r="B127" s="29"/>
      <c r="C127" s="24" t="s">
        <v>24</v>
      </c>
      <c r="F127" s="22" t="str">
        <f>E17</f>
        <v>Město Mariánské Lázně</v>
      </c>
      <c r="I127" s="24" t="s">
        <v>30</v>
      </c>
      <c r="J127" s="27" t="str">
        <f>E23</f>
        <v>ing.Rákos Tomáš</v>
      </c>
      <c r="L127" s="29"/>
    </row>
    <row r="128" spans="2:12" s="1" customFormat="1" ht="15.15" customHeight="1" x14ac:dyDescent="0.2">
      <c r="B128" s="29"/>
      <c r="C128" s="24" t="s">
        <v>28</v>
      </c>
      <c r="F128" s="22" t="str">
        <f>IF(E20="","",E20)</f>
        <v>Vyplň údaj</v>
      </c>
      <c r="I128" s="24" t="s">
        <v>33</v>
      </c>
      <c r="J128" s="27" t="str">
        <f>E26</f>
        <v>Milan Hájek</v>
      </c>
      <c r="L128" s="29"/>
    </row>
    <row r="129" spans="2:65" s="1" customFormat="1" ht="10.35" customHeight="1" x14ac:dyDescent="0.2">
      <c r="B129" s="29"/>
      <c r="L129" s="29"/>
    </row>
    <row r="130" spans="2:65" s="9" customFormat="1" ht="29.25" customHeight="1" x14ac:dyDescent="0.2">
      <c r="B130" s="109"/>
      <c r="C130" s="110" t="s">
        <v>121</v>
      </c>
      <c r="D130" s="111" t="s">
        <v>61</v>
      </c>
      <c r="E130" s="111" t="s">
        <v>57</v>
      </c>
      <c r="F130" s="111" t="s">
        <v>58</v>
      </c>
      <c r="G130" s="111" t="s">
        <v>122</v>
      </c>
      <c r="H130" s="111" t="s">
        <v>123</v>
      </c>
      <c r="I130" s="111" t="s">
        <v>124</v>
      </c>
      <c r="J130" s="111" t="s">
        <v>117</v>
      </c>
      <c r="K130" s="112" t="s">
        <v>125</v>
      </c>
      <c r="L130" s="109"/>
      <c r="M130" s="56" t="s">
        <v>1</v>
      </c>
      <c r="N130" s="57" t="s">
        <v>40</v>
      </c>
      <c r="O130" s="57" t="s">
        <v>126</v>
      </c>
      <c r="P130" s="57" t="s">
        <v>127</v>
      </c>
      <c r="Q130" s="57" t="s">
        <v>128</v>
      </c>
      <c r="R130" s="57" t="s">
        <v>129</v>
      </c>
      <c r="S130" s="57" t="s">
        <v>130</v>
      </c>
      <c r="T130" s="58" t="s">
        <v>131</v>
      </c>
    </row>
    <row r="131" spans="2:65" s="1" customFormat="1" ht="22.8" customHeight="1" x14ac:dyDescent="0.3">
      <c r="B131" s="29"/>
      <c r="C131" s="61" t="s">
        <v>132</v>
      </c>
      <c r="J131" s="113">
        <f>BK131</f>
        <v>0</v>
      </c>
      <c r="L131" s="29"/>
      <c r="M131" s="59"/>
      <c r="N131" s="50"/>
      <c r="O131" s="50"/>
      <c r="P131" s="114">
        <f>P132+P183</f>
        <v>0</v>
      </c>
      <c r="Q131" s="50"/>
      <c r="R131" s="114">
        <f>R132+R183</f>
        <v>279.07408620000001</v>
      </c>
      <c r="S131" s="50"/>
      <c r="T131" s="115">
        <f>T132+T183</f>
        <v>0</v>
      </c>
      <c r="AT131" s="14" t="s">
        <v>75</v>
      </c>
      <c r="AU131" s="14" t="s">
        <v>119</v>
      </c>
      <c r="BK131" s="116">
        <f>BK132+BK183</f>
        <v>0</v>
      </c>
    </row>
    <row r="132" spans="2:65" s="10" customFormat="1" ht="25.95" customHeight="1" x14ac:dyDescent="0.25">
      <c r="B132" s="117"/>
      <c r="D132" s="118" t="s">
        <v>75</v>
      </c>
      <c r="E132" s="119" t="s">
        <v>170</v>
      </c>
      <c r="F132" s="119" t="s">
        <v>171</v>
      </c>
      <c r="I132" s="120"/>
      <c r="J132" s="121">
        <f>BK132</f>
        <v>0</v>
      </c>
      <c r="L132" s="117"/>
      <c r="M132" s="122"/>
      <c r="P132" s="123">
        <f>P133+P143+P151+P156+P159+P171+P173+P181</f>
        <v>0</v>
      </c>
      <c r="R132" s="123">
        <f>R133+R143+R151+R156+R159+R171+R173+R181</f>
        <v>279.06890220000003</v>
      </c>
      <c r="T132" s="124">
        <f>T133+T143+T151+T156+T159+T171+T173+T181</f>
        <v>0</v>
      </c>
      <c r="AR132" s="118" t="s">
        <v>84</v>
      </c>
      <c r="AT132" s="125" t="s">
        <v>75</v>
      </c>
      <c r="AU132" s="125" t="s">
        <v>76</v>
      </c>
      <c r="AY132" s="118" t="s">
        <v>134</v>
      </c>
      <c r="BK132" s="126">
        <f>BK133+BK143+BK151+BK156+BK159+BK171+BK173+BK181</f>
        <v>0</v>
      </c>
    </row>
    <row r="133" spans="2:65" s="10" customFormat="1" ht="22.8" customHeight="1" x14ac:dyDescent="0.25">
      <c r="B133" s="117"/>
      <c r="D133" s="118" t="s">
        <v>75</v>
      </c>
      <c r="E133" s="150" t="s">
        <v>84</v>
      </c>
      <c r="F133" s="150" t="s">
        <v>172</v>
      </c>
      <c r="I133" s="120"/>
      <c r="J133" s="151">
        <f>BK133</f>
        <v>0</v>
      </c>
      <c r="L133" s="117"/>
      <c r="M133" s="122"/>
      <c r="P133" s="123">
        <f>SUM(P134:P142)</f>
        <v>0</v>
      </c>
      <c r="R133" s="123">
        <f>SUM(R134:R142)</f>
        <v>0</v>
      </c>
      <c r="T133" s="124">
        <f>SUM(T134:T142)</f>
        <v>0</v>
      </c>
      <c r="AR133" s="118" t="s">
        <v>84</v>
      </c>
      <c r="AT133" s="125" t="s">
        <v>75</v>
      </c>
      <c r="AU133" s="125" t="s">
        <v>84</v>
      </c>
      <c r="AY133" s="118" t="s">
        <v>134</v>
      </c>
      <c r="BK133" s="126">
        <f>SUM(BK134:BK142)</f>
        <v>0</v>
      </c>
    </row>
    <row r="134" spans="2:65" s="1" customFormat="1" ht="33" customHeight="1" x14ac:dyDescent="0.2">
      <c r="B134" s="127"/>
      <c r="C134" s="128" t="s">
        <v>84</v>
      </c>
      <c r="D134" s="128" t="s">
        <v>135</v>
      </c>
      <c r="E134" s="129" t="s">
        <v>231</v>
      </c>
      <c r="F134" s="130" t="s">
        <v>232</v>
      </c>
      <c r="G134" s="131" t="s">
        <v>189</v>
      </c>
      <c r="H134" s="132">
        <v>49.695999999999998</v>
      </c>
      <c r="I134" s="133"/>
      <c r="J134" s="134">
        <f>ROUND(I134*H134,2)</f>
        <v>0</v>
      </c>
      <c r="K134" s="130" t="s">
        <v>176</v>
      </c>
      <c r="L134" s="29"/>
      <c r="M134" s="135" t="s">
        <v>1</v>
      </c>
      <c r="N134" s="136" t="s">
        <v>41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140</v>
      </c>
      <c r="AT134" s="139" t="s">
        <v>135</v>
      </c>
      <c r="AU134" s="139" t="s">
        <v>86</v>
      </c>
      <c r="AY134" s="14" t="s">
        <v>134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4" t="s">
        <v>84</v>
      </c>
      <c r="BK134" s="140">
        <f>ROUND(I134*H134,2)</f>
        <v>0</v>
      </c>
      <c r="BL134" s="14" t="s">
        <v>140</v>
      </c>
      <c r="BM134" s="139" t="s">
        <v>86</v>
      </c>
    </row>
    <row r="135" spans="2:65" s="1" customFormat="1" ht="33" customHeight="1" x14ac:dyDescent="0.2">
      <c r="B135" s="127"/>
      <c r="C135" s="128" t="s">
        <v>86</v>
      </c>
      <c r="D135" s="128" t="s">
        <v>135</v>
      </c>
      <c r="E135" s="129" t="s">
        <v>233</v>
      </c>
      <c r="F135" s="130" t="s">
        <v>234</v>
      </c>
      <c r="G135" s="131" t="s">
        <v>189</v>
      </c>
      <c r="H135" s="132">
        <v>3.24</v>
      </c>
      <c r="I135" s="133"/>
      <c r="J135" s="134">
        <f>ROUND(I135*H135,2)</f>
        <v>0</v>
      </c>
      <c r="K135" s="130" t="s">
        <v>176</v>
      </c>
      <c r="L135" s="29"/>
      <c r="M135" s="135" t="s">
        <v>1</v>
      </c>
      <c r="N135" s="136" t="s">
        <v>41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140</v>
      </c>
      <c r="AT135" s="139" t="s">
        <v>135</v>
      </c>
      <c r="AU135" s="139" t="s">
        <v>86</v>
      </c>
      <c r="AY135" s="14" t="s">
        <v>134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84</v>
      </c>
      <c r="BK135" s="140">
        <f>ROUND(I135*H135,2)</f>
        <v>0</v>
      </c>
      <c r="BL135" s="14" t="s">
        <v>140</v>
      </c>
      <c r="BM135" s="139" t="s">
        <v>235</v>
      </c>
    </row>
    <row r="136" spans="2:65" s="12" customFormat="1" ht="10.199999999999999" x14ac:dyDescent="0.2">
      <c r="B136" s="152"/>
      <c r="D136" s="153" t="s">
        <v>178</v>
      </c>
      <c r="E136" s="154" t="s">
        <v>1</v>
      </c>
      <c r="F136" s="155" t="s">
        <v>236</v>
      </c>
      <c r="H136" s="156">
        <v>3.24</v>
      </c>
      <c r="I136" s="157"/>
      <c r="L136" s="152"/>
      <c r="M136" s="158"/>
      <c r="T136" s="159"/>
      <c r="AT136" s="154" t="s">
        <v>178</v>
      </c>
      <c r="AU136" s="154" t="s">
        <v>86</v>
      </c>
      <c r="AV136" s="12" t="s">
        <v>86</v>
      </c>
      <c r="AW136" s="12" t="s">
        <v>32</v>
      </c>
      <c r="AX136" s="12" t="s">
        <v>84</v>
      </c>
      <c r="AY136" s="154" t="s">
        <v>134</v>
      </c>
    </row>
    <row r="137" spans="2:65" s="1" customFormat="1" ht="37.799999999999997" customHeight="1" x14ac:dyDescent="0.2">
      <c r="B137" s="127"/>
      <c r="C137" s="128" t="s">
        <v>143</v>
      </c>
      <c r="D137" s="128" t="s">
        <v>135</v>
      </c>
      <c r="E137" s="129" t="s">
        <v>194</v>
      </c>
      <c r="F137" s="130" t="s">
        <v>195</v>
      </c>
      <c r="G137" s="131" t="s">
        <v>189</v>
      </c>
      <c r="H137" s="132">
        <v>52.9</v>
      </c>
      <c r="I137" s="133"/>
      <c r="J137" s="134">
        <f>ROUND(I137*H137,2)</f>
        <v>0</v>
      </c>
      <c r="K137" s="130" t="s">
        <v>176</v>
      </c>
      <c r="L137" s="29"/>
      <c r="M137" s="135" t="s">
        <v>1</v>
      </c>
      <c r="N137" s="136" t="s">
        <v>41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140</v>
      </c>
      <c r="AT137" s="139" t="s">
        <v>135</v>
      </c>
      <c r="AU137" s="139" t="s">
        <v>86</v>
      </c>
      <c r="AY137" s="14" t="s">
        <v>134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4" t="s">
        <v>84</v>
      </c>
      <c r="BK137" s="140">
        <f>ROUND(I137*H137,2)</f>
        <v>0</v>
      </c>
      <c r="BL137" s="14" t="s">
        <v>140</v>
      </c>
      <c r="BM137" s="139" t="s">
        <v>140</v>
      </c>
    </row>
    <row r="138" spans="2:65" s="12" customFormat="1" ht="10.199999999999999" x14ac:dyDescent="0.2">
      <c r="B138" s="152"/>
      <c r="D138" s="153" t="s">
        <v>178</v>
      </c>
      <c r="E138" s="154" t="s">
        <v>1</v>
      </c>
      <c r="F138" s="155" t="s">
        <v>237</v>
      </c>
      <c r="H138" s="156">
        <v>52.9</v>
      </c>
      <c r="I138" s="157"/>
      <c r="L138" s="152"/>
      <c r="M138" s="158"/>
      <c r="T138" s="159"/>
      <c r="AT138" s="154" t="s">
        <v>178</v>
      </c>
      <c r="AU138" s="154" t="s">
        <v>86</v>
      </c>
      <c r="AV138" s="12" t="s">
        <v>86</v>
      </c>
      <c r="AW138" s="12" t="s">
        <v>32</v>
      </c>
      <c r="AX138" s="12" t="s">
        <v>84</v>
      </c>
      <c r="AY138" s="154" t="s">
        <v>134</v>
      </c>
    </row>
    <row r="139" spans="2:65" s="1" customFormat="1" ht="33" customHeight="1" x14ac:dyDescent="0.2">
      <c r="B139" s="127"/>
      <c r="C139" s="128" t="s">
        <v>140</v>
      </c>
      <c r="D139" s="128" t="s">
        <v>135</v>
      </c>
      <c r="E139" s="129" t="s">
        <v>197</v>
      </c>
      <c r="F139" s="130" t="s">
        <v>198</v>
      </c>
      <c r="G139" s="131" t="s">
        <v>199</v>
      </c>
      <c r="H139" s="132">
        <v>105.8</v>
      </c>
      <c r="I139" s="133"/>
      <c r="J139" s="134">
        <f>ROUND(I139*H139,2)</f>
        <v>0</v>
      </c>
      <c r="K139" s="130" t="s">
        <v>176</v>
      </c>
      <c r="L139" s="29"/>
      <c r="M139" s="135" t="s">
        <v>1</v>
      </c>
      <c r="N139" s="136" t="s">
        <v>41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140</v>
      </c>
      <c r="AT139" s="139" t="s">
        <v>135</v>
      </c>
      <c r="AU139" s="139" t="s">
        <v>86</v>
      </c>
      <c r="AY139" s="14" t="s">
        <v>134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4" t="s">
        <v>84</v>
      </c>
      <c r="BK139" s="140">
        <f>ROUND(I139*H139,2)</f>
        <v>0</v>
      </c>
      <c r="BL139" s="14" t="s">
        <v>140</v>
      </c>
      <c r="BM139" s="139" t="s">
        <v>142</v>
      </c>
    </row>
    <row r="140" spans="2:65" s="12" customFormat="1" ht="10.199999999999999" x14ac:dyDescent="0.2">
      <c r="B140" s="152"/>
      <c r="D140" s="153" t="s">
        <v>178</v>
      </c>
      <c r="F140" s="155" t="s">
        <v>238</v>
      </c>
      <c r="H140" s="156">
        <v>105.8</v>
      </c>
      <c r="I140" s="157"/>
      <c r="L140" s="152"/>
      <c r="M140" s="158"/>
      <c r="T140" s="159"/>
      <c r="AT140" s="154" t="s">
        <v>178</v>
      </c>
      <c r="AU140" s="154" t="s">
        <v>86</v>
      </c>
      <c r="AV140" s="12" t="s">
        <v>86</v>
      </c>
      <c r="AW140" s="12" t="s">
        <v>3</v>
      </c>
      <c r="AX140" s="12" t="s">
        <v>84</v>
      </c>
      <c r="AY140" s="154" t="s">
        <v>134</v>
      </c>
    </row>
    <row r="141" spans="2:65" s="1" customFormat="1" ht="16.5" customHeight="1" x14ac:dyDescent="0.2">
      <c r="B141" s="127"/>
      <c r="C141" s="128" t="s">
        <v>133</v>
      </c>
      <c r="D141" s="128" t="s">
        <v>135</v>
      </c>
      <c r="E141" s="129" t="s">
        <v>239</v>
      </c>
      <c r="F141" s="130" t="s">
        <v>240</v>
      </c>
      <c r="G141" s="131" t="s">
        <v>189</v>
      </c>
      <c r="H141" s="132">
        <v>52.9</v>
      </c>
      <c r="I141" s="133"/>
      <c r="J141" s="134">
        <f>ROUND(I141*H141,2)</f>
        <v>0</v>
      </c>
      <c r="K141" s="130" t="s">
        <v>176</v>
      </c>
      <c r="L141" s="29"/>
      <c r="M141" s="135" t="s">
        <v>1</v>
      </c>
      <c r="N141" s="136" t="s">
        <v>41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140</v>
      </c>
      <c r="AT141" s="139" t="s">
        <v>135</v>
      </c>
      <c r="AU141" s="139" t="s">
        <v>86</v>
      </c>
      <c r="AY141" s="14" t="s">
        <v>134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4" t="s">
        <v>84</v>
      </c>
      <c r="BK141" s="140">
        <f>ROUND(I141*H141,2)</f>
        <v>0</v>
      </c>
      <c r="BL141" s="14" t="s">
        <v>140</v>
      </c>
      <c r="BM141" s="139" t="s">
        <v>147</v>
      </c>
    </row>
    <row r="142" spans="2:65" s="1" customFormat="1" ht="24.15" customHeight="1" x14ac:dyDescent="0.2">
      <c r="B142" s="127"/>
      <c r="C142" s="128" t="s">
        <v>142</v>
      </c>
      <c r="D142" s="128" t="s">
        <v>135</v>
      </c>
      <c r="E142" s="129" t="s">
        <v>241</v>
      </c>
      <c r="F142" s="130" t="s">
        <v>242</v>
      </c>
      <c r="G142" s="131" t="s">
        <v>175</v>
      </c>
      <c r="H142" s="132">
        <v>484.4</v>
      </c>
      <c r="I142" s="133"/>
      <c r="J142" s="134">
        <f>ROUND(I142*H142,2)</f>
        <v>0</v>
      </c>
      <c r="K142" s="130" t="s">
        <v>176</v>
      </c>
      <c r="L142" s="29"/>
      <c r="M142" s="135" t="s">
        <v>1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140</v>
      </c>
      <c r="AT142" s="139" t="s">
        <v>135</v>
      </c>
      <c r="AU142" s="139" t="s">
        <v>86</v>
      </c>
      <c r="AY142" s="14" t="s">
        <v>134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4" t="s">
        <v>84</v>
      </c>
      <c r="BK142" s="140">
        <f>ROUND(I142*H142,2)</f>
        <v>0</v>
      </c>
      <c r="BL142" s="14" t="s">
        <v>140</v>
      </c>
      <c r="BM142" s="139" t="s">
        <v>150</v>
      </c>
    </row>
    <row r="143" spans="2:65" s="10" customFormat="1" ht="22.8" customHeight="1" x14ac:dyDescent="0.25">
      <c r="B143" s="117"/>
      <c r="D143" s="118" t="s">
        <v>75</v>
      </c>
      <c r="E143" s="150" t="s">
        <v>86</v>
      </c>
      <c r="F143" s="150" t="s">
        <v>243</v>
      </c>
      <c r="I143" s="120"/>
      <c r="J143" s="151">
        <f>BK143</f>
        <v>0</v>
      </c>
      <c r="L143" s="117"/>
      <c r="M143" s="122"/>
      <c r="P143" s="123">
        <f>SUM(P144:P150)</f>
        <v>0</v>
      </c>
      <c r="R143" s="123">
        <f>SUM(R144:R150)</f>
        <v>7.3855024000000009</v>
      </c>
      <c r="T143" s="124">
        <f>SUM(T144:T150)</f>
        <v>0</v>
      </c>
      <c r="AR143" s="118" t="s">
        <v>84</v>
      </c>
      <c r="AT143" s="125" t="s">
        <v>75</v>
      </c>
      <c r="AU143" s="125" t="s">
        <v>84</v>
      </c>
      <c r="AY143" s="118" t="s">
        <v>134</v>
      </c>
      <c r="BK143" s="126">
        <f>SUM(BK144:BK150)</f>
        <v>0</v>
      </c>
    </row>
    <row r="144" spans="2:65" s="1" customFormat="1" ht="24.15" customHeight="1" x14ac:dyDescent="0.2">
      <c r="B144" s="127"/>
      <c r="C144" s="128" t="s">
        <v>156</v>
      </c>
      <c r="D144" s="128" t="s">
        <v>135</v>
      </c>
      <c r="E144" s="129" t="s">
        <v>244</v>
      </c>
      <c r="F144" s="130" t="s">
        <v>245</v>
      </c>
      <c r="G144" s="131" t="s">
        <v>189</v>
      </c>
      <c r="H144" s="132">
        <v>0.54</v>
      </c>
      <c r="I144" s="133"/>
      <c r="J144" s="134">
        <f>ROUND(I144*H144,2)</f>
        <v>0</v>
      </c>
      <c r="K144" s="130" t="s">
        <v>176</v>
      </c>
      <c r="L144" s="29"/>
      <c r="M144" s="135" t="s">
        <v>1</v>
      </c>
      <c r="N144" s="136" t="s">
        <v>41</v>
      </c>
      <c r="P144" s="137">
        <f>O144*H144</f>
        <v>0</v>
      </c>
      <c r="Q144" s="137">
        <v>2.16</v>
      </c>
      <c r="R144" s="137">
        <f>Q144*H144</f>
        <v>1.1664000000000001</v>
      </c>
      <c r="S144" s="137">
        <v>0</v>
      </c>
      <c r="T144" s="138">
        <f>S144*H144</f>
        <v>0</v>
      </c>
      <c r="AR144" s="139" t="s">
        <v>140</v>
      </c>
      <c r="AT144" s="139" t="s">
        <v>135</v>
      </c>
      <c r="AU144" s="139" t="s">
        <v>86</v>
      </c>
      <c r="AY144" s="14" t="s">
        <v>134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4" t="s">
        <v>84</v>
      </c>
      <c r="BK144" s="140">
        <f>ROUND(I144*H144,2)</f>
        <v>0</v>
      </c>
      <c r="BL144" s="14" t="s">
        <v>140</v>
      </c>
      <c r="BM144" s="139" t="s">
        <v>246</v>
      </c>
    </row>
    <row r="145" spans="2:65" s="12" customFormat="1" ht="10.199999999999999" x14ac:dyDescent="0.2">
      <c r="B145" s="152"/>
      <c r="D145" s="153" t="s">
        <v>178</v>
      </c>
      <c r="E145" s="154" t="s">
        <v>1</v>
      </c>
      <c r="F145" s="155" t="s">
        <v>247</v>
      </c>
      <c r="H145" s="156">
        <v>0.54</v>
      </c>
      <c r="I145" s="157"/>
      <c r="L145" s="152"/>
      <c r="M145" s="158"/>
      <c r="T145" s="159"/>
      <c r="AT145" s="154" t="s">
        <v>178</v>
      </c>
      <c r="AU145" s="154" t="s">
        <v>86</v>
      </c>
      <c r="AV145" s="12" t="s">
        <v>86</v>
      </c>
      <c r="AW145" s="12" t="s">
        <v>32</v>
      </c>
      <c r="AX145" s="12" t="s">
        <v>84</v>
      </c>
      <c r="AY145" s="154" t="s">
        <v>134</v>
      </c>
    </row>
    <row r="146" spans="2:65" s="1" customFormat="1" ht="16.5" customHeight="1" x14ac:dyDescent="0.2">
      <c r="B146" s="127"/>
      <c r="C146" s="128" t="s">
        <v>147</v>
      </c>
      <c r="D146" s="128" t="s">
        <v>135</v>
      </c>
      <c r="E146" s="129" t="s">
        <v>248</v>
      </c>
      <c r="F146" s="130" t="s">
        <v>249</v>
      </c>
      <c r="G146" s="131" t="s">
        <v>189</v>
      </c>
      <c r="H146" s="132">
        <v>2.7</v>
      </c>
      <c r="I146" s="133"/>
      <c r="J146" s="134">
        <f>ROUND(I146*H146,2)</f>
        <v>0</v>
      </c>
      <c r="K146" s="130" t="s">
        <v>176</v>
      </c>
      <c r="L146" s="29"/>
      <c r="M146" s="135" t="s">
        <v>1</v>
      </c>
      <c r="N146" s="136" t="s">
        <v>41</v>
      </c>
      <c r="P146" s="137">
        <f>O146*H146</f>
        <v>0</v>
      </c>
      <c r="Q146" s="137">
        <v>2.3010199999999998</v>
      </c>
      <c r="R146" s="137">
        <f>Q146*H146</f>
        <v>6.2127540000000003</v>
      </c>
      <c r="S146" s="137">
        <v>0</v>
      </c>
      <c r="T146" s="138">
        <f>S146*H146</f>
        <v>0</v>
      </c>
      <c r="AR146" s="139" t="s">
        <v>140</v>
      </c>
      <c r="AT146" s="139" t="s">
        <v>135</v>
      </c>
      <c r="AU146" s="139" t="s">
        <v>86</v>
      </c>
      <c r="AY146" s="14" t="s">
        <v>134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4" t="s">
        <v>84</v>
      </c>
      <c r="BK146" s="140">
        <f>ROUND(I146*H146,2)</f>
        <v>0</v>
      </c>
      <c r="BL146" s="14" t="s">
        <v>140</v>
      </c>
      <c r="BM146" s="139" t="s">
        <v>250</v>
      </c>
    </row>
    <row r="147" spans="2:65" s="12" customFormat="1" ht="10.199999999999999" x14ac:dyDescent="0.2">
      <c r="B147" s="152"/>
      <c r="D147" s="153" t="s">
        <v>178</v>
      </c>
      <c r="E147" s="154" t="s">
        <v>1</v>
      </c>
      <c r="F147" s="155" t="s">
        <v>251</v>
      </c>
      <c r="H147" s="156">
        <v>2.7</v>
      </c>
      <c r="I147" s="157"/>
      <c r="L147" s="152"/>
      <c r="M147" s="158"/>
      <c r="T147" s="159"/>
      <c r="AT147" s="154" t="s">
        <v>178</v>
      </c>
      <c r="AU147" s="154" t="s">
        <v>86</v>
      </c>
      <c r="AV147" s="12" t="s">
        <v>86</v>
      </c>
      <c r="AW147" s="12" t="s">
        <v>32</v>
      </c>
      <c r="AX147" s="12" t="s">
        <v>84</v>
      </c>
      <c r="AY147" s="154" t="s">
        <v>134</v>
      </c>
    </row>
    <row r="148" spans="2:65" s="1" customFormat="1" ht="16.5" customHeight="1" x14ac:dyDescent="0.2">
      <c r="B148" s="127"/>
      <c r="C148" s="128" t="s">
        <v>202</v>
      </c>
      <c r="D148" s="128" t="s">
        <v>135</v>
      </c>
      <c r="E148" s="129" t="s">
        <v>252</v>
      </c>
      <c r="F148" s="130" t="s">
        <v>253</v>
      </c>
      <c r="G148" s="131" t="s">
        <v>175</v>
      </c>
      <c r="H148" s="132">
        <v>2.36</v>
      </c>
      <c r="I148" s="133"/>
      <c r="J148" s="134">
        <f>ROUND(I148*H148,2)</f>
        <v>0</v>
      </c>
      <c r="K148" s="130" t="s">
        <v>176</v>
      </c>
      <c r="L148" s="29"/>
      <c r="M148" s="135" t="s">
        <v>1</v>
      </c>
      <c r="N148" s="136" t="s">
        <v>41</v>
      </c>
      <c r="P148" s="137">
        <f>O148*H148</f>
        <v>0</v>
      </c>
      <c r="Q148" s="137">
        <v>2.6900000000000001E-3</v>
      </c>
      <c r="R148" s="137">
        <f>Q148*H148</f>
        <v>6.3483999999999997E-3</v>
      </c>
      <c r="S148" s="137">
        <v>0</v>
      </c>
      <c r="T148" s="138">
        <f>S148*H148</f>
        <v>0</v>
      </c>
      <c r="AR148" s="139" t="s">
        <v>140</v>
      </c>
      <c r="AT148" s="139" t="s">
        <v>135</v>
      </c>
      <c r="AU148" s="139" t="s">
        <v>86</v>
      </c>
      <c r="AY148" s="14" t="s">
        <v>134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4" t="s">
        <v>84</v>
      </c>
      <c r="BK148" s="140">
        <f>ROUND(I148*H148,2)</f>
        <v>0</v>
      </c>
      <c r="BL148" s="14" t="s">
        <v>140</v>
      </c>
      <c r="BM148" s="139" t="s">
        <v>254</v>
      </c>
    </row>
    <row r="149" spans="2:65" s="12" customFormat="1" ht="10.199999999999999" x14ac:dyDescent="0.2">
      <c r="B149" s="152"/>
      <c r="D149" s="153" t="s">
        <v>178</v>
      </c>
      <c r="E149" s="154" t="s">
        <v>1</v>
      </c>
      <c r="F149" s="155" t="s">
        <v>255</v>
      </c>
      <c r="H149" s="156">
        <v>2.36</v>
      </c>
      <c r="I149" s="157"/>
      <c r="L149" s="152"/>
      <c r="M149" s="158"/>
      <c r="T149" s="159"/>
      <c r="AT149" s="154" t="s">
        <v>178</v>
      </c>
      <c r="AU149" s="154" t="s">
        <v>86</v>
      </c>
      <c r="AV149" s="12" t="s">
        <v>86</v>
      </c>
      <c r="AW149" s="12" t="s">
        <v>32</v>
      </c>
      <c r="AX149" s="12" t="s">
        <v>84</v>
      </c>
      <c r="AY149" s="154" t="s">
        <v>134</v>
      </c>
    </row>
    <row r="150" spans="2:65" s="1" customFormat="1" ht="16.5" customHeight="1" x14ac:dyDescent="0.2">
      <c r="B150" s="127"/>
      <c r="C150" s="128" t="s">
        <v>150</v>
      </c>
      <c r="D150" s="128" t="s">
        <v>135</v>
      </c>
      <c r="E150" s="129" t="s">
        <v>256</v>
      </c>
      <c r="F150" s="130" t="s">
        <v>257</v>
      </c>
      <c r="G150" s="131" t="s">
        <v>175</v>
      </c>
      <c r="H150" s="132">
        <v>2.4</v>
      </c>
      <c r="I150" s="133"/>
      <c r="J150" s="134">
        <f>ROUND(I150*H150,2)</f>
        <v>0</v>
      </c>
      <c r="K150" s="130" t="s">
        <v>176</v>
      </c>
      <c r="L150" s="29"/>
      <c r="M150" s="135" t="s">
        <v>1</v>
      </c>
      <c r="N150" s="136" t="s">
        <v>41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140</v>
      </c>
      <c r="AT150" s="139" t="s">
        <v>135</v>
      </c>
      <c r="AU150" s="139" t="s">
        <v>86</v>
      </c>
      <c r="AY150" s="14" t="s">
        <v>134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4" t="s">
        <v>84</v>
      </c>
      <c r="BK150" s="140">
        <f>ROUND(I150*H150,2)</f>
        <v>0</v>
      </c>
      <c r="BL150" s="14" t="s">
        <v>140</v>
      </c>
      <c r="BM150" s="139" t="s">
        <v>258</v>
      </c>
    </row>
    <row r="151" spans="2:65" s="10" customFormat="1" ht="22.8" customHeight="1" x14ac:dyDescent="0.25">
      <c r="B151" s="117"/>
      <c r="D151" s="118" t="s">
        <v>75</v>
      </c>
      <c r="E151" s="150" t="s">
        <v>143</v>
      </c>
      <c r="F151" s="150" t="s">
        <v>259</v>
      </c>
      <c r="I151" s="120"/>
      <c r="J151" s="151">
        <f>BK151</f>
        <v>0</v>
      </c>
      <c r="L151" s="117"/>
      <c r="M151" s="122"/>
      <c r="P151" s="123">
        <f>SUM(P152:P155)</f>
        <v>0</v>
      </c>
      <c r="R151" s="123">
        <f>SUM(R152:R155)</f>
        <v>9.3599712000000004</v>
      </c>
      <c r="T151" s="124">
        <f>SUM(T152:T155)</f>
        <v>0</v>
      </c>
      <c r="AR151" s="118" t="s">
        <v>84</v>
      </c>
      <c r="AT151" s="125" t="s">
        <v>75</v>
      </c>
      <c r="AU151" s="125" t="s">
        <v>84</v>
      </c>
      <c r="AY151" s="118" t="s">
        <v>134</v>
      </c>
      <c r="BK151" s="126">
        <f>SUM(BK152:BK155)</f>
        <v>0</v>
      </c>
    </row>
    <row r="152" spans="2:65" s="1" customFormat="1" ht="21.75" customHeight="1" x14ac:dyDescent="0.2">
      <c r="B152" s="127"/>
      <c r="C152" s="128" t="s">
        <v>215</v>
      </c>
      <c r="D152" s="128" t="s">
        <v>135</v>
      </c>
      <c r="E152" s="129" t="s">
        <v>260</v>
      </c>
      <c r="F152" s="130" t="s">
        <v>261</v>
      </c>
      <c r="G152" s="131" t="s">
        <v>189</v>
      </c>
      <c r="H152" s="132">
        <v>3.2</v>
      </c>
      <c r="I152" s="133"/>
      <c r="J152" s="134">
        <f>ROUND(I152*H152,2)</f>
        <v>0</v>
      </c>
      <c r="K152" s="130" t="s">
        <v>176</v>
      </c>
      <c r="L152" s="29"/>
      <c r="M152" s="135" t="s">
        <v>1</v>
      </c>
      <c r="N152" s="136" t="s">
        <v>41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140</v>
      </c>
      <c r="AT152" s="139" t="s">
        <v>135</v>
      </c>
      <c r="AU152" s="139" t="s">
        <v>86</v>
      </c>
      <c r="AY152" s="14" t="s">
        <v>134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4" t="s">
        <v>84</v>
      </c>
      <c r="BK152" s="140">
        <f>ROUND(I152*H152,2)</f>
        <v>0</v>
      </c>
      <c r="BL152" s="14" t="s">
        <v>140</v>
      </c>
      <c r="BM152" s="139" t="s">
        <v>262</v>
      </c>
    </row>
    <row r="153" spans="2:65" s="1" customFormat="1" ht="33" customHeight="1" x14ac:dyDescent="0.2">
      <c r="B153" s="127"/>
      <c r="C153" s="128" t="s">
        <v>8</v>
      </c>
      <c r="D153" s="128" t="s">
        <v>135</v>
      </c>
      <c r="E153" s="129" t="s">
        <v>263</v>
      </c>
      <c r="F153" s="130" t="s">
        <v>264</v>
      </c>
      <c r="G153" s="131" t="s">
        <v>189</v>
      </c>
      <c r="H153" s="132">
        <v>3.24</v>
      </c>
      <c r="I153" s="133"/>
      <c r="J153" s="134">
        <f>ROUND(I153*H153,2)</f>
        <v>0</v>
      </c>
      <c r="K153" s="130" t="s">
        <v>176</v>
      </c>
      <c r="L153" s="29"/>
      <c r="M153" s="135" t="s">
        <v>1</v>
      </c>
      <c r="N153" s="136" t="s">
        <v>41</v>
      </c>
      <c r="P153" s="137">
        <f>O153*H153</f>
        <v>0</v>
      </c>
      <c r="Q153" s="137">
        <v>2.8888799999999999</v>
      </c>
      <c r="R153" s="137">
        <f>Q153*H153</f>
        <v>9.3599712000000004</v>
      </c>
      <c r="S153" s="137">
        <v>0</v>
      </c>
      <c r="T153" s="138">
        <f>S153*H153</f>
        <v>0</v>
      </c>
      <c r="AR153" s="139" t="s">
        <v>140</v>
      </c>
      <c r="AT153" s="139" t="s">
        <v>135</v>
      </c>
      <c r="AU153" s="139" t="s">
        <v>86</v>
      </c>
      <c r="AY153" s="14" t="s">
        <v>134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4" t="s">
        <v>84</v>
      </c>
      <c r="BK153" s="140">
        <f>ROUND(I153*H153,2)</f>
        <v>0</v>
      </c>
      <c r="BL153" s="14" t="s">
        <v>140</v>
      </c>
      <c r="BM153" s="139" t="s">
        <v>265</v>
      </c>
    </row>
    <row r="154" spans="2:65" s="12" customFormat="1" ht="10.199999999999999" x14ac:dyDescent="0.2">
      <c r="B154" s="152"/>
      <c r="D154" s="153" t="s">
        <v>178</v>
      </c>
      <c r="E154" s="154" t="s">
        <v>1</v>
      </c>
      <c r="F154" s="155" t="s">
        <v>266</v>
      </c>
      <c r="H154" s="156">
        <v>3.24</v>
      </c>
      <c r="I154" s="157"/>
      <c r="L154" s="152"/>
      <c r="M154" s="158"/>
      <c r="T154" s="159"/>
      <c r="AT154" s="154" t="s">
        <v>178</v>
      </c>
      <c r="AU154" s="154" t="s">
        <v>86</v>
      </c>
      <c r="AV154" s="12" t="s">
        <v>86</v>
      </c>
      <c r="AW154" s="12" t="s">
        <v>32</v>
      </c>
      <c r="AX154" s="12" t="s">
        <v>84</v>
      </c>
      <c r="AY154" s="154" t="s">
        <v>134</v>
      </c>
    </row>
    <row r="155" spans="2:65" s="1" customFormat="1" ht="24.15" customHeight="1" x14ac:dyDescent="0.2">
      <c r="B155" s="127"/>
      <c r="C155" s="128" t="s">
        <v>267</v>
      </c>
      <c r="D155" s="128" t="s">
        <v>135</v>
      </c>
      <c r="E155" s="129" t="s">
        <v>268</v>
      </c>
      <c r="F155" s="130" t="s">
        <v>269</v>
      </c>
      <c r="G155" s="131" t="s">
        <v>189</v>
      </c>
      <c r="H155" s="132">
        <v>3.2</v>
      </c>
      <c r="I155" s="133"/>
      <c r="J155" s="134">
        <f>ROUND(I155*H155,2)</f>
        <v>0</v>
      </c>
      <c r="K155" s="130" t="s">
        <v>176</v>
      </c>
      <c r="L155" s="29"/>
      <c r="M155" s="135" t="s">
        <v>1</v>
      </c>
      <c r="N155" s="136" t="s">
        <v>41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140</v>
      </c>
      <c r="AT155" s="139" t="s">
        <v>135</v>
      </c>
      <c r="AU155" s="139" t="s">
        <v>86</v>
      </c>
      <c r="AY155" s="14" t="s">
        <v>134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4" t="s">
        <v>84</v>
      </c>
      <c r="BK155" s="140">
        <f>ROUND(I155*H155,2)</f>
        <v>0</v>
      </c>
      <c r="BL155" s="14" t="s">
        <v>140</v>
      </c>
      <c r="BM155" s="139" t="s">
        <v>270</v>
      </c>
    </row>
    <row r="156" spans="2:65" s="10" customFormat="1" ht="22.8" customHeight="1" x14ac:dyDescent="0.25">
      <c r="B156" s="117"/>
      <c r="D156" s="118" t="s">
        <v>75</v>
      </c>
      <c r="E156" s="150" t="s">
        <v>140</v>
      </c>
      <c r="F156" s="150" t="s">
        <v>271</v>
      </c>
      <c r="I156" s="120"/>
      <c r="J156" s="151">
        <f>BK156</f>
        <v>0</v>
      </c>
      <c r="L156" s="117"/>
      <c r="M156" s="122"/>
      <c r="P156" s="123">
        <f>SUM(P157:P158)</f>
        <v>0</v>
      </c>
      <c r="R156" s="123">
        <f>SUM(R157:R158)</f>
        <v>0</v>
      </c>
      <c r="T156" s="124">
        <f>SUM(T157:T158)</f>
        <v>0</v>
      </c>
      <c r="AR156" s="118" t="s">
        <v>84</v>
      </c>
      <c r="AT156" s="125" t="s">
        <v>75</v>
      </c>
      <c r="AU156" s="125" t="s">
        <v>84</v>
      </c>
      <c r="AY156" s="118" t="s">
        <v>134</v>
      </c>
      <c r="BK156" s="126">
        <f>SUM(BK157:BK158)</f>
        <v>0</v>
      </c>
    </row>
    <row r="157" spans="2:65" s="1" customFormat="1" ht="21.75" customHeight="1" x14ac:dyDescent="0.2">
      <c r="B157" s="127"/>
      <c r="C157" s="128" t="s">
        <v>155</v>
      </c>
      <c r="D157" s="128" t="s">
        <v>135</v>
      </c>
      <c r="E157" s="129" t="s">
        <v>272</v>
      </c>
      <c r="F157" s="130" t="s">
        <v>273</v>
      </c>
      <c r="G157" s="131" t="s">
        <v>274</v>
      </c>
      <c r="H157" s="132">
        <v>3</v>
      </c>
      <c r="I157" s="133"/>
      <c r="J157" s="134">
        <f>ROUND(I157*H157,2)</f>
        <v>0</v>
      </c>
      <c r="K157" s="130" t="s">
        <v>1</v>
      </c>
      <c r="L157" s="29"/>
      <c r="M157" s="135" t="s">
        <v>1</v>
      </c>
      <c r="N157" s="136" t="s">
        <v>41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140</v>
      </c>
      <c r="AT157" s="139" t="s">
        <v>135</v>
      </c>
      <c r="AU157" s="139" t="s">
        <v>86</v>
      </c>
      <c r="AY157" s="14" t="s">
        <v>134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4" t="s">
        <v>84</v>
      </c>
      <c r="BK157" s="140">
        <f>ROUND(I157*H157,2)</f>
        <v>0</v>
      </c>
      <c r="BL157" s="14" t="s">
        <v>140</v>
      </c>
      <c r="BM157" s="139" t="s">
        <v>8</v>
      </c>
    </row>
    <row r="158" spans="2:65" s="12" customFormat="1" ht="20.399999999999999" x14ac:dyDescent="0.2">
      <c r="B158" s="152"/>
      <c r="D158" s="153" t="s">
        <v>178</v>
      </c>
      <c r="E158" s="154" t="s">
        <v>1</v>
      </c>
      <c r="F158" s="155" t="s">
        <v>275</v>
      </c>
      <c r="H158" s="156">
        <v>3</v>
      </c>
      <c r="I158" s="157"/>
      <c r="L158" s="152"/>
      <c r="M158" s="158"/>
      <c r="T158" s="159"/>
      <c r="AT158" s="154" t="s">
        <v>178</v>
      </c>
      <c r="AU158" s="154" t="s">
        <v>86</v>
      </c>
      <c r="AV158" s="12" t="s">
        <v>86</v>
      </c>
      <c r="AW158" s="12" t="s">
        <v>32</v>
      </c>
      <c r="AX158" s="12" t="s">
        <v>84</v>
      </c>
      <c r="AY158" s="154" t="s">
        <v>134</v>
      </c>
    </row>
    <row r="159" spans="2:65" s="10" customFormat="1" ht="22.8" customHeight="1" x14ac:dyDescent="0.25">
      <c r="B159" s="117"/>
      <c r="D159" s="118" t="s">
        <v>75</v>
      </c>
      <c r="E159" s="150" t="s">
        <v>133</v>
      </c>
      <c r="F159" s="150" t="s">
        <v>276</v>
      </c>
      <c r="I159" s="120"/>
      <c r="J159" s="151">
        <f>BK159</f>
        <v>0</v>
      </c>
      <c r="L159" s="117"/>
      <c r="M159" s="122"/>
      <c r="P159" s="123">
        <f>SUM(P160:P170)</f>
        <v>0</v>
      </c>
      <c r="R159" s="123">
        <f>SUM(R160:R170)</f>
        <v>255.82867479999999</v>
      </c>
      <c r="T159" s="124">
        <f>SUM(T160:T170)</f>
        <v>0</v>
      </c>
      <c r="AR159" s="118" t="s">
        <v>84</v>
      </c>
      <c r="AT159" s="125" t="s">
        <v>75</v>
      </c>
      <c r="AU159" s="125" t="s">
        <v>84</v>
      </c>
      <c r="AY159" s="118" t="s">
        <v>134</v>
      </c>
      <c r="BK159" s="126">
        <f>SUM(BK160:BK170)</f>
        <v>0</v>
      </c>
    </row>
    <row r="160" spans="2:65" s="1" customFormat="1" ht="16.5" customHeight="1" x14ac:dyDescent="0.2">
      <c r="B160" s="127"/>
      <c r="C160" s="128" t="s">
        <v>277</v>
      </c>
      <c r="D160" s="128" t="s">
        <v>135</v>
      </c>
      <c r="E160" s="129" t="s">
        <v>278</v>
      </c>
      <c r="F160" s="130" t="s">
        <v>279</v>
      </c>
      <c r="G160" s="131" t="s">
        <v>175</v>
      </c>
      <c r="H160" s="132">
        <v>474.4</v>
      </c>
      <c r="I160" s="133"/>
      <c r="J160" s="134">
        <f>ROUND(I160*H160,2)</f>
        <v>0</v>
      </c>
      <c r="K160" s="130" t="s">
        <v>1</v>
      </c>
      <c r="L160" s="29"/>
      <c r="M160" s="135" t="s">
        <v>1</v>
      </c>
      <c r="N160" s="136" t="s">
        <v>41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140</v>
      </c>
      <c r="AT160" s="139" t="s">
        <v>135</v>
      </c>
      <c r="AU160" s="139" t="s">
        <v>86</v>
      </c>
      <c r="AY160" s="14" t="s">
        <v>134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4" t="s">
        <v>84</v>
      </c>
      <c r="BK160" s="140">
        <f>ROUND(I160*H160,2)</f>
        <v>0</v>
      </c>
      <c r="BL160" s="14" t="s">
        <v>140</v>
      </c>
      <c r="BM160" s="139" t="s">
        <v>155</v>
      </c>
    </row>
    <row r="161" spans="2:65" s="1" customFormat="1" ht="16.5" customHeight="1" x14ac:dyDescent="0.2">
      <c r="B161" s="127"/>
      <c r="C161" s="128" t="s">
        <v>160</v>
      </c>
      <c r="D161" s="128" t="s">
        <v>135</v>
      </c>
      <c r="E161" s="129" t="s">
        <v>280</v>
      </c>
      <c r="F161" s="130" t="s">
        <v>281</v>
      </c>
      <c r="G161" s="131" t="s">
        <v>175</v>
      </c>
      <c r="H161" s="132">
        <v>474.4</v>
      </c>
      <c r="I161" s="133"/>
      <c r="J161" s="134">
        <f>ROUND(I161*H161,2)</f>
        <v>0</v>
      </c>
      <c r="K161" s="130" t="s">
        <v>1</v>
      </c>
      <c r="L161" s="29"/>
      <c r="M161" s="135" t="s">
        <v>1</v>
      </c>
      <c r="N161" s="136" t="s">
        <v>41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140</v>
      </c>
      <c r="AT161" s="139" t="s">
        <v>135</v>
      </c>
      <c r="AU161" s="139" t="s">
        <v>86</v>
      </c>
      <c r="AY161" s="14" t="s">
        <v>134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4" t="s">
        <v>84</v>
      </c>
      <c r="BK161" s="140">
        <f>ROUND(I161*H161,2)</f>
        <v>0</v>
      </c>
      <c r="BL161" s="14" t="s">
        <v>140</v>
      </c>
      <c r="BM161" s="139" t="s">
        <v>160</v>
      </c>
    </row>
    <row r="162" spans="2:65" s="1" customFormat="1" ht="21.75" customHeight="1" x14ac:dyDescent="0.2">
      <c r="B162" s="127"/>
      <c r="C162" s="128" t="s">
        <v>282</v>
      </c>
      <c r="D162" s="128" t="s">
        <v>135</v>
      </c>
      <c r="E162" s="129" t="s">
        <v>283</v>
      </c>
      <c r="F162" s="130" t="s">
        <v>284</v>
      </c>
      <c r="G162" s="131" t="s">
        <v>175</v>
      </c>
      <c r="H162" s="132">
        <v>474.4</v>
      </c>
      <c r="I162" s="133"/>
      <c r="J162" s="134">
        <f>ROUND(I162*H162,2)</f>
        <v>0</v>
      </c>
      <c r="K162" s="130" t="s">
        <v>176</v>
      </c>
      <c r="L162" s="29"/>
      <c r="M162" s="135" t="s">
        <v>1</v>
      </c>
      <c r="N162" s="136" t="s">
        <v>41</v>
      </c>
      <c r="P162" s="137">
        <f>O162*H162</f>
        <v>0</v>
      </c>
      <c r="Q162" s="137">
        <v>0.184</v>
      </c>
      <c r="R162" s="137">
        <f>Q162*H162</f>
        <v>87.289599999999993</v>
      </c>
      <c r="S162" s="137">
        <v>0</v>
      </c>
      <c r="T162" s="138">
        <f>S162*H162</f>
        <v>0</v>
      </c>
      <c r="AR162" s="139" t="s">
        <v>140</v>
      </c>
      <c r="AT162" s="139" t="s">
        <v>135</v>
      </c>
      <c r="AU162" s="139" t="s">
        <v>86</v>
      </c>
      <c r="AY162" s="14" t="s">
        <v>134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4" t="s">
        <v>84</v>
      </c>
      <c r="BK162" s="140">
        <f>ROUND(I162*H162,2)</f>
        <v>0</v>
      </c>
      <c r="BL162" s="14" t="s">
        <v>140</v>
      </c>
      <c r="BM162" s="139" t="s">
        <v>163</v>
      </c>
    </row>
    <row r="163" spans="2:65" s="12" customFormat="1" ht="10.199999999999999" x14ac:dyDescent="0.2">
      <c r="B163" s="152"/>
      <c r="D163" s="153" t="s">
        <v>178</v>
      </c>
      <c r="E163" s="154" t="s">
        <v>1</v>
      </c>
      <c r="F163" s="155" t="s">
        <v>285</v>
      </c>
      <c r="H163" s="156">
        <v>474.4</v>
      </c>
      <c r="I163" s="157"/>
      <c r="L163" s="152"/>
      <c r="M163" s="158"/>
      <c r="T163" s="159"/>
      <c r="AT163" s="154" t="s">
        <v>178</v>
      </c>
      <c r="AU163" s="154" t="s">
        <v>86</v>
      </c>
      <c r="AV163" s="12" t="s">
        <v>86</v>
      </c>
      <c r="AW163" s="12" t="s">
        <v>32</v>
      </c>
      <c r="AX163" s="12" t="s">
        <v>84</v>
      </c>
      <c r="AY163" s="154" t="s">
        <v>134</v>
      </c>
    </row>
    <row r="164" spans="2:65" s="1" customFormat="1" ht="24.15" customHeight="1" x14ac:dyDescent="0.2">
      <c r="B164" s="127"/>
      <c r="C164" s="128" t="s">
        <v>163</v>
      </c>
      <c r="D164" s="128" t="s">
        <v>135</v>
      </c>
      <c r="E164" s="129" t="s">
        <v>286</v>
      </c>
      <c r="F164" s="130" t="s">
        <v>287</v>
      </c>
      <c r="G164" s="131" t="s">
        <v>175</v>
      </c>
      <c r="H164" s="132">
        <v>474</v>
      </c>
      <c r="I164" s="133"/>
      <c r="J164" s="134">
        <f>ROUND(I164*H164,2)</f>
        <v>0</v>
      </c>
      <c r="K164" s="130" t="s">
        <v>176</v>
      </c>
      <c r="L164" s="29"/>
      <c r="M164" s="135" t="s">
        <v>1</v>
      </c>
      <c r="N164" s="136" t="s">
        <v>41</v>
      </c>
      <c r="P164" s="137">
        <f>O164*H164</f>
        <v>0</v>
      </c>
      <c r="Q164" s="137">
        <v>0.34499999999999997</v>
      </c>
      <c r="R164" s="137">
        <f>Q164*H164</f>
        <v>163.53</v>
      </c>
      <c r="S164" s="137">
        <v>0</v>
      </c>
      <c r="T164" s="138">
        <f>S164*H164</f>
        <v>0</v>
      </c>
      <c r="AR164" s="139" t="s">
        <v>140</v>
      </c>
      <c r="AT164" s="139" t="s">
        <v>135</v>
      </c>
      <c r="AU164" s="139" t="s">
        <v>86</v>
      </c>
      <c r="AY164" s="14" t="s">
        <v>134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4" t="s">
        <v>84</v>
      </c>
      <c r="BK164" s="140">
        <f>ROUND(I164*H164,2)</f>
        <v>0</v>
      </c>
      <c r="BL164" s="14" t="s">
        <v>140</v>
      </c>
      <c r="BM164" s="139" t="s">
        <v>200</v>
      </c>
    </row>
    <row r="165" spans="2:65" s="12" customFormat="1" ht="10.199999999999999" x14ac:dyDescent="0.2">
      <c r="B165" s="152"/>
      <c r="D165" s="153" t="s">
        <v>178</v>
      </c>
      <c r="E165" s="154" t="s">
        <v>1</v>
      </c>
      <c r="F165" s="155" t="s">
        <v>288</v>
      </c>
      <c r="H165" s="156">
        <v>474</v>
      </c>
      <c r="I165" s="157"/>
      <c r="L165" s="152"/>
      <c r="M165" s="158"/>
      <c r="T165" s="159"/>
      <c r="AT165" s="154" t="s">
        <v>178</v>
      </c>
      <c r="AU165" s="154" t="s">
        <v>86</v>
      </c>
      <c r="AV165" s="12" t="s">
        <v>86</v>
      </c>
      <c r="AW165" s="12" t="s">
        <v>32</v>
      </c>
      <c r="AX165" s="12" t="s">
        <v>84</v>
      </c>
      <c r="AY165" s="154" t="s">
        <v>134</v>
      </c>
    </row>
    <row r="166" spans="2:65" s="1" customFormat="1" ht="24.15" customHeight="1" x14ac:dyDescent="0.2">
      <c r="B166" s="127"/>
      <c r="C166" s="128" t="s">
        <v>289</v>
      </c>
      <c r="D166" s="128" t="s">
        <v>135</v>
      </c>
      <c r="E166" s="129" t="s">
        <v>290</v>
      </c>
      <c r="F166" s="130" t="s">
        <v>291</v>
      </c>
      <c r="G166" s="131" t="s">
        <v>175</v>
      </c>
      <c r="H166" s="132">
        <v>11.68</v>
      </c>
      <c r="I166" s="133"/>
      <c r="J166" s="134">
        <f>ROUND(I166*H166,2)</f>
        <v>0</v>
      </c>
      <c r="K166" s="130" t="s">
        <v>176</v>
      </c>
      <c r="L166" s="29"/>
      <c r="M166" s="135" t="s">
        <v>1</v>
      </c>
      <c r="N166" s="136" t="s">
        <v>41</v>
      </c>
      <c r="P166" s="137">
        <f>O166*H166</f>
        <v>0</v>
      </c>
      <c r="Q166" s="137">
        <v>0.19536000000000001</v>
      </c>
      <c r="R166" s="137">
        <f>Q166*H166</f>
        <v>2.2818048000000002</v>
      </c>
      <c r="S166" s="137">
        <v>0</v>
      </c>
      <c r="T166" s="138">
        <f>S166*H166</f>
        <v>0</v>
      </c>
      <c r="AR166" s="139" t="s">
        <v>140</v>
      </c>
      <c r="AT166" s="139" t="s">
        <v>135</v>
      </c>
      <c r="AU166" s="139" t="s">
        <v>86</v>
      </c>
      <c r="AY166" s="14" t="s">
        <v>134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4" t="s">
        <v>84</v>
      </c>
      <c r="BK166" s="140">
        <f>ROUND(I166*H166,2)</f>
        <v>0</v>
      </c>
      <c r="BL166" s="14" t="s">
        <v>140</v>
      </c>
      <c r="BM166" s="139" t="s">
        <v>292</v>
      </c>
    </row>
    <row r="167" spans="2:65" s="12" customFormat="1" ht="10.199999999999999" x14ac:dyDescent="0.2">
      <c r="B167" s="152"/>
      <c r="D167" s="153" t="s">
        <v>178</v>
      </c>
      <c r="E167" s="154" t="s">
        <v>1</v>
      </c>
      <c r="F167" s="155" t="s">
        <v>150</v>
      </c>
      <c r="H167" s="156">
        <v>10</v>
      </c>
      <c r="I167" s="157"/>
      <c r="L167" s="152"/>
      <c r="M167" s="158"/>
      <c r="T167" s="159"/>
      <c r="AT167" s="154" t="s">
        <v>178</v>
      </c>
      <c r="AU167" s="154" t="s">
        <v>86</v>
      </c>
      <c r="AV167" s="12" t="s">
        <v>86</v>
      </c>
      <c r="AW167" s="12" t="s">
        <v>32</v>
      </c>
      <c r="AX167" s="12" t="s">
        <v>76</v>
      </c>
      <c r="AY167" s="154" t="s">
        <v>134</v>
      </c>
    </row>
    <row r="168" spans="2:65" s="12" customFormat="1" ht="10.199999999999999" x14ac:dyDescent="0.2">
      <c r="B168" s="152"/>
      <c r="D168" s="153" t="s">
        <v>178</v>
      </c>
      <c r="E168" s="154" t="s">
        <v>1</v>
      </c>
      <c r="F168" s="155" t="s">
        <v>293</v>
      </c>
      <c r="H168" s="156">
        <v>1.68</v>
      </c>
      <c r="I168" s="157"/>
      <c r="L168" s="152"/>
      <c r="M168" s="158"/>
      <c r="T168" s="159"/>
      <c r="AT168" s="154" t="s">
        <v>178</v>
      </c>
      <c r="AU168" s="154" t="s">
        <v>86</v>
      </c>
      <c r="AV168" s="12" t="s">
        <v>86</v>
      </c>
      <c r="AW168" s="12" t="s">
        <v>32</v>
      </c>
      <c r="AX168" s="12" t="s">
        <v>76</v>
      </c>
      <c r="AY168" s="154" t="s">
        <v>134</v>
      </c>
    </row>
    <row r="169" spans="2:65" s="1" customFormat="1" ht="16.5" customHeight="1" x14ac:dyDescent="0.2">
      <c r="B169" s="127"/>
      <c r="C169" s="160" t="s">
        <v>200</v>
      </c>
      <c r="D169" s="160" t="s">
        <v>294</v>
      </c>
      <c r="E169" s="161" t="s">
        <v>295</v>
      </c>
      <c r="F169" s="162" t="s">
        <v>296</v>
      </c>
      <c r="G169" s="163" t="s">
        <v>175</v>
      </c>
      <c r="H169" s="164">
        <v>12.285</v>
      </c>
      <c r="I169" s="165"/>
      <c r="J169" s="166">
        <f>ROUND(I169*H169,2)</f>
        <v>0</v>
      </c>
      <c r="K169" s="162" t="s">
        <v>176</v>
      </c>
      <c r="L169" s="167"/>
      <c r="M169" s="168" t="s">
        <v>1</v>
      </c>
      <c r="N169" s="169" t="s">
        <v>41</v>
      </c>
      <c r="P169" s="137">
        <f>O169*H169</f>
        <v>0</v>
      </c>
      <c r="Q169" s="137">
        <v>0.222</v>
      </c>
      <c r="R169" s="137">
        <f>Q169*H169</f>
        <v>2.7272699999999999</v>
      </c>
      <c r="S169" s="137">
        <v>0</v>
      </c>
      <c r="T169" s="138">
        <f>S169*H169</f>
        <v>0</v>
      </c>
      <c r="AR169" s="139" t="s">
        <v>147</v>
      </c>
      <c r="AT169" s="139" t="s">
        <v>294</v>
      </c>
      <c r="AU169" s="139" t="s">
        <v>86</v>
      </c>
      <c r="AY169" s="14" t="s">
        <v>134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4" t="s">
        <v>84</v>
      </c>
      <c r="BK169" s="140">
        <f>ROUND(I169*H169,2)</f>
        <v>0</v>
      </c>
      <c r="BL169" s="14" t="s">
        <v>140</v>
      </c>
      <c r="BM169" s="139" t="s">
        <v>297</v>
      </c>
    </row>
    <row r="170" spans="2:65" s="12" customFormat="1" ht="10.199999999999999" x14ac:dyDescent="0.2">
      <c r="B170" s="152"/>
      <c r="D170" s="153" t="s">
        <v>178</v>
      </c>
      <c r="F170" s="155" t="s">
        <v>298</v>
      </c>
      <c r="H170" s="156">
        <v>12.285</v>
      </c>
      <c r="I170" s="157"/>
      <c r="L170" s="152"/>
      <c r="M170" s="158"/>
      <c r="T170" s="159"/>
      <c r="AT170" s="154" t="s">
        <v>178</v>
      </c>
      <c r="AU170" s="154" t="s">
        <v>86</v>
      </c>
      <c r="AV170" s="12" t="s">
        <v>86</v>
      </c>
      <c r="AW170" s="12" t="s">
        <v>3</v>
      </c>
      <c r="AX170" s="12" t="s">
        <v>84</v>
      </c>
      <c r="AY170" s="154" t="s">
        <v>134</v>
      </c>
    </row>
    <row r="171" spans="2:65" s="10" customFormat="1" ht="22.8" customHeight="1" x14ac:dyDescent="0.25">
      <c r="B171" s="117"/>
      <c r="D171" s="118" t="s">
        <v>75</v>
      </c>
      <c r="E171" s="150" t="s">
        <v>142</v>
      </c>
      <c r="F171" s="150" t="s">
        <v>299</v>
      </c>
      <c r="I171" s="120"/>
      <c r="J171" s="151">
        <f>BK171</f>
        <v>0</v>
      </c>
      <c r="L171" s="117"/>
      <c r="M171" s="122"/>
      <c r="P171" s="123">
        <f>P172</f>
        <v>0</v>
      </c>
      <c r="R171" s="123">
        <f>R172</f>
        <v>3.7528049999999995</v>
      </c>
      <c r="T171" s="124">
        <f>T172</f>
        <v>0</v>
      </c>
      <c r="AR171" s="118" t="s">
        <v>84</v>
      </c>
      <c r="AT171" s="125" t="s">
        <v>75</v>
      </c>
      <c r="AU171" s="125" t="s">
        <v>84</v>
      </c>
      <c r="AY171" s="118" t="s">
        <v>134</v>
      </c>
      <c r="BK171" s="126">
        <f>BK172</f>
        <v>0</v>
      </c>
    </row>
    <row r="172" spans="2:65" s="1" customFormat="1" ht="33" customHeight="1" x14ac:dyDescent="0.2">
      <c r="B172" s="127"/>
      <c r="C172" s="128" t="s">
        <v>7</v>
      </c>
      <c r="D172" s="128" t="s">
        <v>135</v>
      </c>
      <c r="E172" s="129" t="s">
        <v>300</v>
      </c>
      <c r="F172" s="130" t="s">
        <v>301</v>
      </c>
      <c r="G172" s="131" t="s">
        <v>189</v>
      </c>
      <c r="H172" s="132">
        <v>1.5</v>
      </c>
      <c r="I172" s="133"/>
      <c r="J172" s="134">
        <f>ROUND(I172*H172,2)</f>
        <v>0</v>
      </c>
      <c r="K172" s="130" t="s">
        <v>176</v>
      </c>
      <c r="L172" s="29"/>
      <c r="M172" s="135" t="s">
        <v>1</v>
      </c>
      <c r="N172" s="136" t="s">
        <v>41</v>
      </c>
      <c r="P172" s="137">
        <f>O172*H172</f>
        <v>0</v>
      </c>
      <c r="Q172" s="137">
        <v>2.5018699999999998</v>
      </c>
      <c r="R172" s="137">
        <f>Q172*H172</f>
        <v>3.7528049999999995</v>
      </c>
      <c r="S172" s="137">
        <v>0</v>
      </c>
      <c r="T172" s="138">
        <f>S172*H172</f>
        <v>0</v>
      </c>
      <c r="AR172" s="139" t="s">
        <v>140</v>
      </c>
      <c r="AT172" s="139" t="s">
        <v>135</v>
      </c>
      <c r="AU172" s="139" t="s">
        <v>86</v>
      </c>
      <c r="AY172" s="14" t="s">
        <v>134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4" t="s">
        <v>84</v>
      </c>
      <c r="BK172" s="140">
        <f>ROUND(I172*H172,2)</f>
        <v>0</v>
      </c>
      <c r="BL172" s="14" t="s">
        <v>140</v>
      </c>
      <c r="BM172" s="139" t="s">
        <v>206</v>
      </c>
    </row>
    <row r="173" spans="2:65" s="10" customFormat="1" ht="22.8" customHeight="1" x14ac:dyDescent="0.25">
      <c r="B173" s="117"/>
      <c r="D173" s="118" t="s">
        <v>75</v>
      </c>
      <c r="E173" s="150" t="s">
        <v>202</v>
      </c>
      <c r="F173" s="150" t="s">
        <v>203</v>
      </c>
      <c r="I173" s="120"/>
      <c r="J173" s="151">
        <f>BK173</f>
        <v>0</v>
      </c>
      <c r="L173" s="117"/>
      <c r="M173" s="122"/>
      <c r="P173" s="123">
        <f>SUM(P174:P180)</f>
        <v>0</v>
      </c>
      <c r="R173" s="123">
        <f>SUM(R174:R180)</f>
        <v>2.7419488000000003</v>
      </c>
      <c r="T173" s="124">
        <f>SUM(T174:T180)</f>
        <v>0</v>
      </c>
      <c r="AR173" s="118" t="s">
        <v>84</v>
      </c>
      <c r="AT173" s="125" t="s">
        <v>75</v>
      </c>
      <c r="AU173" s="125" t="s">
        <v>84</v>
      </c>
      <c r="AY173" s="118" t="s">
        <v>134</v>
      </c>
      <c r="BK173" s="126">
        <f>SUM(BK174:BK180)</f>
        <v>0</v>
      </c>
    </row>
    <row r="174" spans="2:65" s="1" customFormat="1" ht="33" customHeight="1" x14ac:dyDescent="0.2">
      <c r="B174" s="127"/>
      <c r="C174" s="128" t="s">
        <v>292</v>
      </c>
      <c r="D174" s="128" t="s">
        <v>135</v>
      </c>
      <c r="E174" s="129" t="s">
        <v>302</v>
      </c>
      <c r="F174" s="130" t="s">
        <v>303</v>
      </c>
      <c r="G174" s="131" t="s">
        <v>184</v>
      </c>
      <c r="H174" s="132">
        <v>12</v>
      </c>
      <c r="I174" s="133"/>
      <c r="J174" s="134">
        <f>ROUND(I174*H174,2)</f>
        <v>0</v>
      </c>
      <c r="K174" s="130" t="s">
        <v>176</v>
      </c>
      <c r="L174" s="29"/>
      <c r="M174" s="135" t="s">
        <v>1</v>
      </c>
      <c r="N174" s="136" t="s">
        <v>41</v>
      </c>
      <c r="P174" s="137">
        <f>O174*H174</f>
        <v>0</v>
      </c>
      <c r="Q174" s="137">
        <v>0.14041999999999999</v>
      </c>
      <c r="R174" s="137">
        <f>Q174*H174</f>
        <v>1.6850399999999999</v>
      </c>
      <c r="S174" s="137">
        <v>0</v>
      </c>
      <c r="T174" s="138">
        <f>S174*H174</f>
        <v>0</v>
      </c>
      <c r="AR174" s="139" t="s">
        <v>140</v>
      </c>
      <c r="AT174" s="139" t="s">
        <v>135</v>
      </c>
      <c r="AU174" s="139" t="s">
        <v>86</v>
      </c>
      <c r="AY174" s="14" t="s">
        <v>134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4" t="s">
        <v>84</v>
      </c>
      <c r="BK174" s="140">
        <f>ROUND(I174*H174,2)</f>
        <v>0</v>
      </c>
      <c r="BL174" s="14" t="s">
        <v>140</v>
      </c>
      <c r="BM174" s="139" t="s">
        <v>304</v>
      </c>
    </row>
    <row r="175" spans="2:65" s="12" customFormat="1" ht="10.199999999999999" x14ac:dyDescent="0.2">
      <c r="B175" s="152"/>
      <c r="D175" s="153" t="s">
        <v>178</v>
      </c>
      <c r="E175" s="154" t="s">
        <v>1</v>
      </c>
      <c r="F175" s="155" t="s">
        <v>305</v>
      </c>
      <c r="H175" s="156">
        <v>12</v>
      </c>
      <c r="I175" s="157"/>
      <c r="L175" s="152"/>
      <c r="M175" s="158"/>
      <c r="T175" s="159"/>
      <c r="AT175" s="154" t="s">
        <v>178</v>
      </c>
      <c r="AU175" s="154" t="s">
        <v>86</v>
      </c>
      <c r="AV175" s="12" t="s">
        <v>86</v>
      </c>
      <c r="AW175" s="12" t="s">
        <v>32</v>
      </c>
      <c r="AX175" s="12" t="s">
        <v>84</v>
      </c>
      <c r="AY175" s="154" t="s">
        <v>134</v>
      </c>
    </row>
    <row r="176" spans="2:65" s="1" customFormat="1" ht="16.5" customHeight="1" x14ac:dyDescent="0.2">
      <c r="B176" s="127"/>
      <c r="C176" s="160" t="s">
        <v>306</v>
      </c>
      <c r="D176" s="160" t="s">
        <v>294</v>
      </c>
      <c r="E176" s="161" t="s">
        <v>307</v>
      </c>
      <c r="F176" s="162" t="s">
        <v>308</v>
      </c>
      <c r="G176" s="163" t="s">
        <v>184</v>
      </c>
      <c r="H176" s="164">
        <v>12.24</v>
      </c>
      <c r="I176" s="165"/>
      <c r="J176" s="166">
        <f>ROUND(I176*H176,2)</f>
        <v>0</v>
      </c>
      <c r="K176" s="162" t="s">
        <v>176</v>
      </c>
      <c r="L176" s="167"/>
      <c r="M176" s="168" t="s">
        <v>1</v>
      </c>
      <c r="N176" s="169" t="s">
        <v>41</v>
      </c>
      <c r="P176" s="137">
        <f>O176*H176</f>
        <v>0</v>
      </c>
      <c r="Q176" s="137">
        <v>5.6120000000000003E-2</v>
      </c>
      <c r="R176" s="137">
        <f>Q176*H176</f>
        <v>0.6869088000000001</v>
      </c>
      <c r="S176" s="137">
        <v>0</v>
      </c>
      <c r="T176" s="138">
        <f>S176*H176</f>
        <v>0</v>
      </c>
      <c r="AR176" s="139" t="s">
        <v>147</v>
      </c>
      <c r="AT176" s="139" t="s">
        <v>294</v>
      </c>
      <c r="AU176" s="139" t="s">
        <v>86</v>
      </c>
      <c r="AY176" s="14" t="s">
        <v>134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4" t="s">
        <v>84</v>
      </c>
      <c r="BK176" s="140">
        <f>ROUND(I176*H176,2)</f>
        <v>0</v>
      </c>
      <c r="BL176" s="14" t="s">
        <v>140</v>
      </c>
      <c r="BM176" s="139" t="s">
        <v>309</v>
      </c>
    </row>
    <row r="177" spans="2:65" s="12" customFormat="1" ht="10.199999999999999" x14ac:dyDescent="0.2">
      <c r="B177" s="152"/>
      <c r="D177" s="153" t="s">
        <v>178</v>
      </c>
      <c r="F177" s="155" t="s">
        <v>310</v>
      </c>
      <c r="H177" s="156">
        <v>12.24</v>
      </c>
      <c r="I177" s="157"/>
      <c r="L177" s="152"/>
      <c r="M177" s="158"/>
      <c r="T177" s="159"/>
      <c r="AT177" s="154" t="s">
        <v>178</v>
      </c>
      <c r="AU177" s="154" t="s">
        <v>86</v>
      </c>
      <c r="AV177" s="12" t="s">
        <v>86</v>
      </c>
      <c r="AW177" s="12" t="s">
        <v>3</v>
      </c>
      <c r="AX177" s="12" t="s">
        <v>84</v>
      </c>
      <c r="AY177" s="154" t="s">
        <v>134</v>
      </c>
    </row>
    <row r="178" spans="2:65" s="1" customFormat="1" ht="16.5" customHeight="1" x14ac:dyDescent="0.2">
      <c r="B178" s="127"/>
      <c r="C178" s="128" t="s">
        <v>297</v>
      </c>
      <c r="D178" s="128" t="s">
        <v>135</v>
      </c>
      <c r="E178" s="129" t="s">
        <v>311</v>
      </c>
      <c r="F178" s="130" t="s">
        <v>312</v>
      </c>
      <c r="G178" s="131" t="s">
        <v>184</v>
      </c>
      <c r="H178" s="132">
        <v>387.2</v>
      </c>
      <c r="I178" s="133"/>
      <c r="J178" s="134">
        <f>ROUND(I178*H178,2)</f>
        <v>0</v>
      </c>
      <c r="K178" s="130" t="s">
        <v>1</v>
      </c>
      <c r="L178" s="29"/>
      <c r="M178" s="135" t="s">
        <v>1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140</v>
      </c>
      <c r="AT178" s="139" t="s">
        <v>135</v>
      </c>
      <c r="AU178" s="139" t="s">
        <v>86</v>
      </c>
      <c r="AY178" s="14" t="s">
        <v>134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4" t="s">
        <v>84</v>
      </c>
      <c r="BK178" s="140">
        <f>ROUND(I178*H178,2)</f>
        <v>0</v>
      </c>
      <c r="BL178" s="14" t="s">
        <v>140</v>
      </c>
      <c r="BM178" s="139" t="s">
        <v>313</v>
      </c>
    </row>
    <row r="179" spans="2:65" s="1" customFormat="1" ht="16.5" customHeight="1" x14ac:dyDescent="0.2">
      <c r="B179" s="127"/>
      <c r="C179" s="160" t="s">
        <v>314</v>
      </c>
      <c r="D179" s="160" t="s">
        <v>294</v>
      </c>
      <c r="E179" s="161" t="s">
        <v>315</v>
      </c>
      <c r="F179" s="162" t="s">
        <v>316</v>
      </c>
      <c r="G179" s="163" t="s">
        <v>184</v>
      </c>
      <c r="H179" s="164">
        <v>387.2</v>
      </c>
      <c r="I179" s="165"/>
      <c r="J179" s="166">
        <f>ROUND(I179*H179,2)</f>
        <v>0</v>
      </c>
      <c r="K179" s="162" t="s">
        <v>1</v>
      </c>
      <c r="L179" s="167"/>
      <c r="M179" s="168" t="s">
        <v>1</v>
      </c>
      <c r="N179" s="169" t="s">
        <v>41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147</v>
      </c>
      <c r="AT179" s="139" t="s">
        <v>294</v>
      </c>
      <c r="AU179" s="139" t="s">
        <v>86</v>
      </c>
      <c r="AY179" s="14" t="s">
        <v>134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4" t="s">
        <v>84</v>
      </c>
      <c r="BK179" s="140">
        <f>ROUND(I179*H179,2)</f>
        <v>0</v>
      </c>
      <c r="BL179" s="14" t="s">
        <v>140</v>
      </c>
      <c r="BM179" s="139" t="s">
        <v>317</v>
      </c>
    </row>
    <row r="180" spans="2:65" s="1" customFormat="1" ht="24.15" customHeight="1" x14ac:dyDescent="0.2">
      <c r="B180" s="127"/>
      <c r="C180" s="160" t="s">
        <v>206</v>
      </c>
      <c r="D180" s="160" t="s">
        <v>294</v>
      </c>
      <c r="E180" s="161" t="s">
        <v>318</v>
      </c>
      <c r="F180" s="162" t="s">
        <v>319</v>
      </c>
      <c r="G180" s="163" t="s">
        <v>199</v>
      </c>
      <c r="H180" s="164">
        <v>0.37</v>
      </c>
      <c r="I180" s="165"/>
      <c r="J180" s="166">
        <f>ROUND(I180*H180,2)</f>
        <v>0</v>
      </c>
      <c r="K180" s="162" t="s">
        <v>176</v>
      </c>
      <c r="L180" s="167"/>
      <c r="M180" s="168" t="s">
        <v>1</v>
      </c>
      <c r="N180" s="169" t="s">
        <v>41</v>
      </c>
      <c r="P180" s="137">
        <f>O180*H180</f>
        <v>0</v>
      </c>
      <c r="Q180" s="137">
        <v>1</v>
      </c>
      <c r="R180" s="137">
        <f>Q180*H180</f>
        <v>0.37</v>
      </c>
      <c r="S180" s="137">
        <v>0</v>
      </c>
      <c r="T180" s="138">
        <f>S180*H180</f>
        <v>0</v>
      </c>
      <c r="AR180" s="139" t="s">
        <v>147</v>
      </c>
      <c r="AT180" s="139" t="s">
        <v>294</v>
      </c>
      <c r="AU180" s="139" t="s">
        <v>86</v>
      </c>
      <c r="AY180" s="14" t="s">
        <v>134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4" t="s">
        <v>84</v>
      </c>
      <c r="BK180" s="140">
        <f>ROUND(I180*H180,2)</f>
        <v>0</v>
      </c>
      <c r="BL180" s="14" t="s">
        <v>140</v>
      </c>
      <c r="BM180" s="139" t="s">
        <v>320</v>
      </c>
    </row>
    <row r="181" spans="2:65" s="10" customFormat="1" ht="22.8" customHeight="1" x14ac:dyDescent="0.25">
      <c r="B181" s="117"/>
      <c r="D181" s="118" t="s">
        <v>75</v>
      </c>
      <c r="E181" s="150" t="s">
        <v>321</v>
      </c>
      <c r="F181" s="150" t="s">
        <v>322</v>
      </c>
      <c r="I181" s="120"/>
      <c r="J181" s="151">
        <f>BK181</f>
        <v>0</v>
      </c>
      <c r="L181" s="117"/>
      <c r="M181" s="122"/>
      <c r="P181" s="123">
        <f>P182</f>
        <v>0</v>
      </c>
      <c r="R181" s="123">
        <f>R182</f>
        <v>0</v>
      </c>
      <c r="T181" s="124">
        <f>T182</f>
        <v>0</v>
      </c>
      <c r="AR181" s="118" t="s">
        <v>84</v>
      </c>
      <c r="AT181" s="125" t="s">
        <v>75</v>
      </c>
      <c r="AU181" s="125" t="s">
        <v>84</v>
      </c>
      <c r="AY181" s="118" t="s">
        <v>134</v>
      </c>
      <c r="BK181" s="126">
        <f>BK182</f>
        <v>0</v>
      </c>
    </row>
    <row r="182" spans="2:65" s="1" customFormat="1" ht="33" customHeight="1" x14ac:dyDescent="0.2">
      <c r="B182" s="127"/>
      <c r="C182" s="128" t="s">
        <v>323</v>
      </c>
      <c r="D182" s="128" t="s">
        <v>135</v>
      </c>
      <c r="E182" s="129" t="s">
        <v>324</v>
      </c>
      <c r="F182" s="130" t="s">
        <v>325</v>
      </c>
      <c r="G182" s="131" t="s">
        <v>199</v>
      </c>
      <c r="H182" s="132">
        <v>279.06900000000002</v>
      </c>
      <c r="I182" s="133"/>
      <c r="J182" s="134">
        <f>ROUND(I182*H182,2)</f>
        <v>0</v>
      </c>
      <c r="K182" s="130" t="s">
        <v>176</v>
      </c>
      <c r="L182" s="29"/>
      <c r="M182" s="135" t="s">
        <v>1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140</v>
      </c>
      <c r="AT182" s="139" t="s">
        <v>135</v>
      </c>
      <c r="AU182" s="139" t="s">
        <v>86</v>
      </c>
      <c r="AY182" s="14" t="s">
        <v>134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4" t="s">
        <v>84</v>
      </c>
      <c r="BK182" s="140">
        <f>ROUND(I182*H182,2)</f>
        <v>0</v>
      </c>
      <c r="BL182" s="14" t="s">
        <v>140</v>
      </c>
      <c r="BM182" s="139" t="s">
        <v>326</v>
      </c>
    </row>
    <row r="183" spans="2:65" s="10" customFormat="1" ht="25.95" customHeight="1" x14ac:dyDescent="0.25">
      <c r="B183" s="117"/>
      <c r="D183" s="118" t="s">
        <v>75</v>
      </c>
      <c r="E183" s="119" t="s">
        <v>327</v>
      </c>
      <c r="F183" s="119" t="s">
        <v>328</v>
      </c>
      <c r="I183" s="120"/>
      <c r="J183" s="121">
        <f>BK183</f>
        <v>0</v>
      </c>
      <c r="L183" s="117"/>
      <c r="M183" s="122"/>
      <c r="P183" s="123">
        <f>P184</f>
        <v>0</v>
      </c>
      <c r="R183" s="123">
        <f>R184</f>
        <v>5.1840000000000002E-3</v>
      </c>
      <c r="T183" s="124">
        <f>T184</f>
        <v>0</v>
      </c>
      <c r="AR183" s="118" t="s">
        <v>86</v>
      </c>
      <c r="AT183" s="125" t="s">
        <v>75</v>
      </c>
      <c r="AU183" s="125" t="s">
        <v>76</v>
      </c>
      <c r="AY183" s="118" t="s">
        <v>134</v>
      </c>
      <c r="BK183" s="126">
        <f>BK184</f>
        <v>0</v>
      </c>
    </row>
    <row r="184" spans="2:65" s="10" customFormat="1" ht="22.8" customHeight="1" x14ac:dyDescent="0.25">
      <c r="B184" s="117"/>
      <c r="D184" s="118" t="s">
        <v>75</v>
      </c>
      <c r="E184" s="150" t="s">
        <v>329</v>
      </c>
      <c r="F184" s="150" t="s">
        <v>330</v>
      </c>
      <c r="I184" s="120"/>
      <c r="J184" s="151">
        <f>BK184</f>
        <v>0</v>
      </c>
      <c r="L184" s="117"/>
      <c r="M184" s="122"/>
      <c r="P184" s="123">
        <f>SUM(P185:P187)</f>
        <v>0</v>
      </c>
      <c r="R184" s="123">
        <f>SUM(R185:R187)</f>
        <v>5.1840000000000002E-3</v>
      </c>
      <c r="T184" s="124">
        <f>SUM(T185:T187)</f>
        <v>0</v>
      </c>
      <c r="AR184" s="118" t="s">
        <v>86</v>
      </c>
      <c r="AT184" s="125" t="s">
        <v>75</v>
      </c>
      <c r="AU184" s="125" t="s">
        <v>84</v>
      </c>
      <c r="AY184" s="118" t="s">
        <v>134</v>
      </c>
      <c r="BK184" s="126">
        <f>SUM(BK185:BK187)</f>
        <v>0</v>
      </c>
    </row>
    <row r="185" spans="2:65" s="1" customFormat="1" ht="24.15" customHeight="1" x14ac:dyDescent="0.2">
      <c r="B185" s="127"/>
      <c r="C185" s="128" t="s">
        <v>313</v>
      </c>
      <c r="D185" s="128" t="s">
        <v>135</v>
      </c>
      <c r="E185" s="129" t="s">
        <v>331</v>
      </c>
      <c r="F185" s="130" t="s">
        <v>332</v>
      </c>
      <c r="G185" s="131" t="s">
        <v>175</v>
      </c>
      <c r="H185" s="132">
        <v>6.48</v>
      </c>
      <c r="I185" s="133"/>
      <c r="J185" s="134">
        <f>ROUND(I185*H185,2)</f>
        <v>0</v>
      </c>
      <c r="K185" s="130" t="s">
        <v>176</v>
      </c>
      <c r="L185" s="29"/>
      <c r="M185" s="135" t="s">
        <v>1</v>
      </c>
      <c r="N185" s="136" t="s">
        <v>41</v>
      </c>
      <c r="P185" s="137">
        <f>O185*H185</f>
        <v>0</v>
      </c>
      <c r="Q185" s="137">
        <v>8.0000000000000004E-4</v>
      </c>
      <c r="R185" s="137">
        <f>Q185*H185</f>
        <v>5.1840000000000002E-3</v>
      </c>
      <c r="S185" s="137">
        <v>0</v>
      </c>
      <c r="T185" s="138">
        <f>S185*H185</f>
        <v>0</v>
      </c>
      <c r="AR185" s="139" t="s">
        <v>160</v>
      </c>
      <c r="AT185" s="139" t="s">
        <v>135</v>
      </c>
      <c r="AU185" s="139" t="s">
        <v>86</v>
      </c>
      <c r="AY185" s="14" t="s">
        <v>134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4" t="s">
        <v>84</v>
      </c>
      <c r="BK185" s="140">
        <f>ROUND(I185*H185,2)</f>
        <v>0</v>
      </c>
      <c r="BL185" s="14" t="s">
        <v>160</v>
      </c>
      <c r="BM185" s="139" t="s">
        <v>333</v>
      </c>
    </row>
    <row r="186" spans="2:65" s="12" customFormat="1" ht="10.199999999999999" x14ac:dyDescent="0.2">
      <c r="B186" s="152"/>
      <c r="D186" s="153" t="s">
        <v>178</v>
      </c>
      <c r="E186" s="154" t="s">
        <v>1</v>
      </c>
      <c r="F186" s="155" t="s">
        <v>334</v>
      </c>
      <c r="H186" s="156">
        <v>6.48</v>
      </c>
      <c r="I186" s="157"/>
      <c r="L186" s="152"/>
      <c r="M186" s="158"/>
      <c r="T186" s="159"/>
      <c r="AT186" s="154" t="s">
        <v>178</v>
      </c>
      <c r="AU186" s="154" t="s">
        <v>86</v>
      </c>
      <c r="AV186" s="12" t="s">
        <v>86</v>
      </c>
      <c r="AW186" s="12" t="s">
        <v>32</v>
      </c>
      <c r="AX186" s="12" t="s">
        <v>84</v>
      </c>
      <c r="AY186" s="154" t="s">
        <v>134</v>
      </c>
    </row>
    <row r="187" spans="2:65" s="1" customFormat="1" ht="24.15" customHeight="1" x14ac:dyDescent="0.2">
      <c r="B187" s="127"/>
      <c r="C187" s="128" t="s">
        <v>335</v>
      </c>
      <c r="D187" s="128" t="s">
        <v>135</v>
      </c>
      <c r="E187" s="129" t="s">
        <v>336</v>
      </c>
      <c r="F187" s="130" t="s">
        <v>337</v>
      </c>
      <c r="G187" s="131" t="s">
        <v>338</v>
      </c>
      <c r="H187" s="170"/>
      <c r="I187" s="133"/>
      <c r="J187" s="134">
        <f>ROUND(I187*H187,2)</f>
        <v>0</v>
      </c>
      <c r="K187" s="130" t="s">
        <v>176</v>
      </c>
      <c r="L187" s="29"/>
      <c r="M187" s="141" t="s">
        <v>1</v>
      </c>
      <c r="N187" s="142" t="s">
        <v>41</v>
      </c>
      <c r="O187" s="143"/>
      <c r="P187" s="144">
        <f>O187*H187</f>
        <v>0</v>
      </c>
      <c r="Q187" s="144">
        <v>0</v>
      </c>
      <c r="R187" s="144">
        <f>Q187*H187</f>
        <v>0</v>
      </c>
      <c r="S187" s="144">
        <v>0</v>
      </c>
      <c r="T187" s="145">
        <f>S187*H187</f>
        <v>0</v>
      </c>
      <c r="AR187" s="139" t="s">
        <v>160</v>
      </c>
      <c r="AT187" s="139" t="s">
        <v>135</v>
      </c>
      <c r="AU187" s="139" t="s">
        <v>86</v>
      </c>
      <c r="AY187" s="14" t="s">
        <v>134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4" t="s">
        <v>84</v>
      </c>
      <c r="BK187" s="140">
        <f>ROUND(I187*H187,2)</f>
        <v>0</v>
      </c>
      <c r="BL187" s="14" t="s">
        <v>160</v>
      </c>
      <c r="BM187" s="139" t="s">
        <v>339</v>
      </c>
    </row>
    <row r="188" spans="2:65" s="1" customFormat="1" ht="6.9" customHeight="1" x14ac:dyDescent="0.2">
      <c r="B188" s="41"/>
      <c r="C188" s="42"/>
      <c r="D188" s="42"/>
      <c r="E188" s="42"/>
      <c r="F188" s="42"/>
      <c r="G188" s="42"/>
      <c r="H188" s="42"/>
      <c r="I188" s="42"/>
      <c r="J188" s="42"/>
      <c r="K188" s="42"/>
      <c r="L188" s="29"/>
    </row>
  </sheetData>
  <autoFilter ref="C130:K187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58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99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340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ROUND(J131,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ROUND((SUM(BE131:BE257)),  2)</f>
        <v>0</v>
      </c>
      <c r="I35" s="93">
        <v>0.21</v>
      </c>
      <c r="J35" s="83">
        <f>ROUND(((SUM(BE131:BE257))*I35),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ROUND((SUM(BF131:BF257)),  2)</f>
        <v>0</v>
      </c>
      <c r="I36" s="93">
        <v>0.12</v>
      </c>
      <c r="J36" s="83">
        <f>ROUND(((SUM(BF131:BF257))*I36),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ROUND((SUM(BG131:BG257)),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ROUND((SUM(BH131:BH257)),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ROUND((SUM(BI131:BI257)),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30-A - D.03 - Krajinářské úpravy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J131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341</v>
      </c>
      <c r="E99" s="107"/>
      <c r="F99" s="107"/>
      <c r="G99" s="107"/>
      <c r="H99" s="107"/>
      <c r="I99" s="107"/>
      <c r="J99" s="108">
        <f>J132</f>
        <v>0</v>
      </c>
      <c r="L99" s="105"/>
    </row>
    <row r="100" spans="2:47" s="11" customFormat="1" ht="19.95" customHeight="1" x14ac:dyDescent="0.2">
      <c r="B100" s="146"/>
      <c r="D100" s="147" t="s">
        <v>168</v>
      </c>
      <c r="E100" s="148"/>
      <c r="F100" s="148"/>
      <c r="G100" s="148"/>
      <c r="H100" s="148"/>
      <c r="I100" s="148"/>
      <c r="J100" s="149">
        <f>J133</f>
        <v>0</v>
      </c>
      <c r="L100" s="146"/>
    </row>
    <row r="101" spans="2:47" s="11" customFormat="1" ht="19.95" customHeight="1" x14ac:dyDescent="0.2">
      <c r="B101" s="146"/>
      <c r="D101" s="147" t="s">
        <v>342</v>
      </c>
      <c r="E101" s="148"/>
      <c r="F101" s="148"/>
      <c r="G101" s="148"/>
      <c r="H101" s="148"/>
      <c r="I101" s="148"/>
      <c r="J101" s="149">
        <f>J134</f>
        <v>0</v>
      </c>
      <c r="L101" s="146"/>
    </row>
    <row r="102" spans="2:47" s="11" customFormat="1" ht="19.95" customHeight="1" x14ac:dyDescent="0.2">
      <c r="B102" s="146"/>
      <c r="D102" s="147" t="s">
        <v>343</v>
      </c>
      <c r="E102" s="148"/>
      <c r="F102" s="148"/>
      <c r="G102" s="148"/>
      <c r="H102" s="148"/>
      <c r="I102" s="148"/>
      <c r="J102" s="149">
        <f>J139</f>
        <v>0</v>
      </c>
      <c r="L102" s="146"/>
    </row>
    <row r="103" spans="2:47" s="11" customFormat="1" ht="19.95" customHeight="1" x14ac:dyDescent="0.2">
      <c r="B103" s="146"/>
      <c r="D103" s="147" t="s">
        <v>344</v>
      </c>
      <c r="E103" s="148"/>
      <c r="F103" s="148"/>
      <c r="G103" s="148"/>
      <c r="H103" s="148"/>
      <c r="I103" s="148"/>
      <c r="J103" s="149">
        <f>J143</f>
        <v>0</v>
      </c>
      <c r="L103" s="146"/>
    </row>
    <row r="104" spans="2:47" s="11" customFormat="1" ht="19.95" customHeight="1" x14ac:dyDescent="0.2">
      <c r="B104" s="146"/>
      <c r="D104" s="147" t="s">
        <v>345</v>
      </c>
      <c r="E104" s="148"/>
      <c r="F104" s="148"/>
      <c r="G104" s="148"/>
      <c r="H104" s="148"/>
      <c r="I104" s="148"/>
      <c r="J104" s="149">
        <f>J173</f>
        <v>0</v>
      </c>
      <c r="L104" s="146"/>
    </row>
    <row r="105" spans="2:47" s="11" customFormat="1" ht="19.95" customHeight="1" x14ac:dyDescent="0.2">
      <c r="B105" s="146"/>
      <c r="D105" s="147" t="s">
        <v>346</v>
      </c>
      <c r="E105" s="148"/>
      <c r="F105" s="148"/>
      <c r="G105" s="148"/>
      <c r="H105" s="148"/>
      <c r="I105" s="148"/>
      <c r="J105" s="149">
        <f>J177</f>
        <v>0</v>
      </c>
      <c r="L105" s="146"/>
    </row>
    <row r="106" spans="2:47" s="11" customFormat="1" ht="19.95" customHeight="1" x14ac:dyDescent="0.2">
      <c r="B106" s="146"/>
      <c r="D106" s="147" t="s">
        <v>347</v>
      </c>
      <c r="E106" s="148"/>
      <c r="F106" s="148"/>
      <c r="G106" s="148"/>
      <c r="H106" s="148"/>
      <c r="I106" s="148"/>
      <c r="J106" s="149">
        <f>J193</f>
        <v>0</v>
      </c>
      <c r="L106" s="146"/>
    </row>
    <row r="107" spans="2:47" s="11" customFormat="1" ht="19.95" customHeight="1" x14ac:dyDescent="0.2">
      <c r="B107" s="146"/>
      <c r="D107" s="147" t="s">
        <v>348</v>
      </c>
      <c r="E107" s="148"/>
      <c r="F107" s="148"/>
      <c r="G107" s="148"/>
      <c r="H107" s="148"/>
      <c r="I107" s="148"/>
      <c r="J107" s="149">
        <f>J223</f>
        <v>0</v>
      </c>
      <c r="L107" s="146"/>
    </row>
    <row r="108" spans="2:47" s="11" customFormat="1" ht="19.95" customHeight="1" x14ac:dyDescent="0.2">
      <c r="B108" s="146"/>
      <c r="D108" s="147" t="s">
        <v>349</v>
      </c>
      <c r="E108" s="148"/>
      <c r="F108" s="148"/>
      <c r="G108" s="148"/>
      <c r="H108" s="148"/>
      <c r="I108" s="148"/>
      <c r="J108" s="149">
        <f>J243</f>
        <v>0</v>
      </c>
      <c r="L108" s="146"/>
    </row>
    <row r="109" spans="2:47" s="11" customFormat="1" ht="19.95" customHeight="1" x14ac:dyDescent="0.2">
      <c r="B109" s="146"/>
      <c r="D109" s="147" t="s">
        <v>350</v>
      </c>
      <c r="E109" s="148"/>
      <c r="F109" s="148"/>
      <c r="G109" s="148"/>
      <c r="H109" s="148"/>
      <c r="I109" s="148"/>
      <c r="J109" s="149">
        <f>J246</f>
        <v>0</v>
      </c>
      <c r="L109" s="146"/>
    </row>
    <row r="110" spans="2:47" s="1" customFormat="1" ht="21.75" customHeight="1" x14ac:dyDescent="0.2">
      <c r="B110" s="29"/>
      <c r="L110" s="29"/>
    </row>
    <row r="111" spans="2:47" s="1" customFormat="1" ht="6.9" customHeight="1" x14ac:dyDescent="0.2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29"/>
    </row>
    <row r="115" spans="2:12" s="1" customFormat="1" ht="6.9" customHeight="1" x14ac:dyDescent="0.2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29"/>
    </row>
    <row r="116" spans="2:12" s="1" customFormat="1" ht="24.9" customHeight="1" x14ac:dyDescent="0.2">
      <c r="B116" s="29"/>
      <c r="C116" s="18" t="s">
        <v>120</v>
      </c>
      <c r="L116" s="29"/>
    </row>
    <row r="117" spans="2:12" s="1" customFormat="1" ht="6.9" customHeight="1" x14ac:dyDescent="0.2">
      <c r="B117" s="29"/>
      <c r="L117" s="29"/>
    </row>
    <row r="118" spans="2:12" s="1" customFormat="1" ht="12" customHeight="1" x14ac:dyDescent="0.2">
      <c r="B118" s="29"/>
      <c r="C118" s="24" t="s">
        <v>16</v>
      </c>
      <c r="L118" s="29"/>
    </row>
    <row r="119" spans="2:12" s="1" customFormat="1" ht="16.5" customHeight="1" x14ac:dyDescent="0.2">
      <c r="B119" s="29"/>
      <c r="E119" s="217" t="str">
        <f>E7</f>
        <v>Rekonstrukce parku Mírové náměstí, M.lázně</v>
      </c>
      <c r="F119" s="218"/>
      <c r="G119" s="218"/>
      <c r="H119" s="218"/>
      <c r="L119" s="29"/>
    </row>
    <row r="120" spans="2:12" ht="12" customHeight="1" x14ac:dyDescent="0.2">
      <c r="B120" s="17"/>
      <c r="C120" s="24" t="s">
        <v>113</v>
      </c>
      <c r="L120" s="17"/>
    </row>
    <row r="121" spans="2:12" s="1" customFormat="1" ht="16.5" customHeight="1" x14ac:dyDescent="0.2">
      <c r="B121" s="29"/>
      <c r="E121" s="217" t="s">
        <v>164</v>
      </c>
      <c r="F121" s="219"/>
      <c r="G121" s="219"/>
      <c r="H121" s="219"/>
      <c r="L121" s="29"/>
    </row>
    <row r="122" spans="2:12" s="1" customFormat="1" ht="12" customHeight="1" x14ac:dyDescent="0.2">
      <c r="B122" s="29"/>
      <c r="C122" s="24" t="s">
        <v>165</v>
      </c>
      <c r="L122" s="29"/>
    </row>
    <row r="123" spans="2:12" s="1" customFormat="1" ht="16.5" customHeight="1" x14ac:dyDescent="0.2">
      <c r="B123" s="29"/>
      <c r="E123" s="174" t="str">
        <f>E11</f>
        <v>30-A - D.03 - Krajinářské úpravy</v>
      </c>
      <c r="F123" s="219"/>
      <c r="G123" s="219"/>
      <c r="H123" s="219"/>
      <c r="L123" s="29"/>
    </row>
    <row r="124" spans="2:12" s="1" customFormat="1" ht="6.9" customHeight="1" x14ac:dyDescent="0.2">
      <c r="B124" s="29"/>
      <c r="L124" s="29"/>
    </row>
    <row r="125" spans="2:12" s="1" customFormat="1" ht="12" customHeight="1" x14ac:dyDescent="0.2">
      <c r="B125" s="29"/>
      <c r="C125" s="24" t="s">
        <v>20</v>
      </c>
      <c r="F125" s="22" t="str">
        <f>F14</f>
        <v>Mariánské Lázně</v>
      </c>
      <c r="I125" s="24" t="s">
        <v>22</v>
      </c>
      <c r="J125" s="49" t="str">
        <f>IF(J14="","",J14)</f>
        <v>14. 2. 2025</v>
      </c>
      <c r="L125" s="29"/>
    </row>
    <row r="126" spans="2:12" s="1" customFormat="1" ht="6.9" customHeight="1" x14ac:dyDescent="0.2">
      <c r="B126" s="29"/>
      <c r="L126" s="29"/>
    </row>
    <row r="127" spans="2:12" s="1" customFormat="1" ht="15.15" customHeight="1" x14ac:dyDescent="0.2">
      <c r="B127" s="29"/>
      <c r="C127" s="24" t="s">
        <v>24</v>
      </c>
      <c r="F127" s="22" t="str">
        <f>E17</f>
        <v>Město Mariánské Lázně</v>
      </c>
      <c r="I127" s="24" t="s">
        <v>30</v>
      </c>
      <c r="J127" s="27" t="str">
        <f>E23</f>
        <v>ing.Rákos Tomáš</v>
      </c>
      <c r="L127" s="29"/>
    </row>
    <row r="128" spans="2:12" s="1" customFormat="1" ht="15.15" customHeight="1" x14ac:dyDescent="0.2">
      <c r="B128" s="29"/>
      <c r="C128" s="24" t="s">
        <v>28</v>
      </c>
      <c r="F128" s="22" t="str">
        <f>IF(E20="","",E20)</f>
        <v>Vyplň údaj</v>
      </c>
      <c r="I128" s="24" t="s">
        <v>33</v>
      </c>
      <c r="J128" s="27" t="str">
        <f>E26</f>
        <v>Milan Hájek</v>
      </c>
      <c r="L128" s="29"/>
    </row>
    <row r="129" spans="2:65" s="1" customFormat="1" ht="10.35" customHeight="1" x14ac:dyDescent="0.2">
      <c r="B129" s="29"/>
      <c r="L129" s="29"/>
    </row>
    <row r="130" spans="2:65" s="9" customFormat="1" ht="29.25" customHeight="1" x14ac:dyDescent="0.2">
      <c r="B130" s="109"/>
      <c r="C130" s="110" t="s">
        <v>121</v>
      </c>
      <c r="D130" s="111" t="s">
        <v>61</v>
      </c>
      <c r="E130" s="111" t="s">
        <v>57</v>
      </c>
      <c r="F130" s="111" t="s">
        <v>58</v>
      </c>
      <c r="G130" s="111" t="s">
        <v>122</v>
      </c>
      <c r="H130" s="111" t="s">
        <v>123</v>
      </c>
      <c r="I130" s="111" t="s">
        <v>124</v>
      </c>
      <c r="J130" s="111" t="s">
        <v>117</v>
      </c>
      <c r="K130" s="112" t="s">
        <v>125</v>
      </c>
      <c r="L130" s="109"/>
      <c r="M130" s="56" t="s">
        <v>1</v>
      </c>
      <c r="N130" s="57" t="s">
        <v>40</v>
      </c>
      <c r="O130" s="57" t="s">
        <v>126</v>
      </c>
      <c r="P130" s="57" t="s">
        <v>127</v>
      </c>
      <c r="Q130" s="57" t="s">
        <v>128</v>
      </c>
      <c r="R130" s="57" t="s">
        <v>129</v>
      </c>
      <c r="S130" s="57" t="s">
        <v>130</v>
      </c>
      <c r="T130" s="58" t="s">
        <v>131</v>
      </c>
    </row>
    <row r="131" spans="2:65" s="1" customFormat="1" ht="22.8" customHeight="1" x14ac:dyDescent="0.3">
      <c r="B131" s="29"/>
      <c r="C131" s="61" t="s">
        <v>132</v>
      </c>
      <c r="J131" s="113">
        <f>BK131</f>
        <v>0</v>
      </c>
      <c r="L131" s="29"/>
      <c r="M131" s="59"/>
      <c r="N131" s="50"/>
      <c r="O131" s="50"/>
      <c r="P131" s="114">
        <f>P132</f>
        <v>0</v>
      </c>
      <c r="Q131" s="50"/>
      <c r="R131" s="114">
        <f>R132</f>
        <v>76.880219760000003</v>
      </c>
      <c r="S131" s="50"/>
      <c r="T131" s="115">
        <f>T132</f>
        <v>1.1840000000000002</v>
      </c>
      <c r="AT131" s="14" t="s">
        <v>75</v>
      </c>
      <c r="AU131" s="14" t="s">
        <v>119</v>
      </c>
      <c r="BK131" s="116">
        <f>BK132</f>
        <v>0</v>
      </c>
    </row>
    <row r="132" spans="2:65" s="10" customFormat="1" ht="25.95" customHeight="1" x14ac:dyDescent="0.25">
      <c r="B132" s="117"/>
      <c r="D132" s="118" t="s">
        <v>75</v>
      </c>
      <c r="E132" s="119" t="s">
        <v>170</v>
      </c>
      <c r="F132" s="119" t="s">
        <v>170</v>
      </c>
      <c r="I132" s="120"/>
      <c r="J132" s="121">
        <f>BK132</f>
        <v>0</v>
      </c>
      <c r="L132" s="117"/>
      <c r="M132" s="122"/>
      <c r="P132" s="123">
        <f>P133+P134+P139+P143+P173+P177+P193+P223+P243+P246</f>
        <v>0</v>
      </c>
      <c r="R132" s="123">
        <f>R133+R134+R139+R143+R173+R177+R193+R223+R243+R246</f>
        <v>76.880219760000003</v>
      </c>
      <c r="T132" s="124">
        <f>T133+T134+T139+T143+T173+T177+T193+T223+T243+T246</f>
        <v>1.1840000000000002</v>
      </c>
      <c r="AR132" s="118" t="s">
        <v>84</v>
      </c>
      <c r="AT132" s="125" t="s">
        <v>75</v>
      </c>
      <c r="AU132" s="125" t="s">
        <v>76</v>
      </c>
      <c r="AY132" s="118" t="s">
        <v>134</v>
      </c>
      <c r="BK132" s="126">
        <f>BK133+BK134+BK139+BK143+BK173+BK177+BK193+BK223+BK243+BK246</f>
        <v>0</v>
      </c>
    </row>
    <row r="133" spans="2:65" s="10" customFormat="1" ht="22.8" customHeight="1" x14ac:dyDescent="0.25">
      <c r="B133" s="117"/>
      <c r="D133" s="118" t="s">
        <v>75</v>
      </c>
      <c r="E133" s="150" t="s">
        <v>84</v>
      </c>
      <c r="F133" s="150" t="s">
        <v>172</v>
      </c>
      <c r="I133" s="120"/>
      <c r="J133" s="151">
        <f>BK133</f>
        <v>0</v>
      </c>
      <c r="L133" s="117"/>
      <c r="M133" s="122"/>
      <c r="P133" s="123">
        <v>0</v>
      </c>
      <c r="R133" s="123">
        <v>0</v>
      </c>
      <c r="T133" s="124">
        <v>0</v>
      </c>
      <c r="AR133" s="118" t="s">
        <v>84</v>
      </c>
      <c r="AT133" s="125" t="s">
        <v>75</v>
      </c>
      <c r="AU133" s="125" t="s">
        <v>84</v>
      </c>
      <c r="AY133" s="118" t="s">
        <v>134</v>
      </c>
      <c r="BK133" s="126">
        <v>0</v>
      </c>
    </row>
    <row r="134" spans="2:65" s="10" customFormat="1" ht="22.8" customHeight="1" x14ac:dyDescent="0.25">
      <c r="B134" s="117"/>
      <c r="D134" s="118" t="s">
        <v>75</v>
      </c>
      <c r="E134" s="150" t="s">
        <v>351</v>
      </c>
      <c r="F134" s="150" t="s">
        <v>352</v>
      </c>
      <c r="I134" s="120"/>
      <c r="J134" s="151">
        <f>BK134</f>
        <v>0</v>
      </c>
      <c r="L134" s="117"/>
      <c r="M134" s="122"/>
      <c r="P134" s="123">
        <f>SUM(P135:P138)</f>
        <v>0</v>
      </c>
      <c r="R134" s="123">
        <f>SUM(R135:R138)</f>
        <v>0.6</v>
      </c>
      <c r="T134" s="124">
        <f>SUM(T135:T138)</f>
        <v>0</v>
      </c>
      <c r="AR134" s="118" t="s">
        <v>84</v>
      </c>
      <c r="AT134" s="125" t="s">
        <v>75</v>
      </c>
      <c r="AU134" s="125" t="s">
        <v>84</v>
      </c>
      <c r="AY134" s="118" t="s">
        <v>134</v>
      </c>
      <c r="BK134" s="126">
        <f>SUM(BK135:BK138)</f>
        <v>0</v>
      </c>
    </row>
    <row r="135" spans="2:65" s="1" customFormat="1" ht="21.75" customHeight="1" x14ac:dyDescent="0.2">
      <c r="B135" s="127"/>
      <c r="C135" s="128" t="s">
        <v>84</v>
      </c>
      <c r="D135" s="128" t="s">
        <v>135</v>
      </c>
      <c r="E135" s="129" t="s">
        <v>353</v>
      </c>
      <c r="F135" s="130" t="s">
        <v>354</v>
      </c>
      <c r="G135" s="131" t="s">
        <v>274</v>
      </c>
      <c r="H135" s="132">
        <v>1</v>
      </c>
      <c r="I135" s="133"/>
      <c r="J135" s="134">
        <f>ROUND(I135*H135,2)</f>
        <v>0</v>
      </c>
      <c r="K135" s="130" t="s">
        <v>176</v>
      </c>
      <c r="L135" s="29"/>
      <c r="M135" s="135" t="s">
        <v>1</v>
      </c>
      <c r="N135" s="136" t="s">
        <v>41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140</v>
      </c>
      <c r="AT135" s="139" t="s">
        <v>135</v>
      </c>
      <c r="AU135" s="139" t="s">
        <v>86</v>
      </c>
      <c r="AY135" s="14" t="s">
        <v>134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4" t="s">
        <v>84</v>
      </c>
      <c r="BK135" s="140">
        <f>ROUND(I135*H135,2)</f>
        <v>0</v>
      </c>
      <c r="BL135" s="14" t="s">
        <v>140</v>
      </c>
      <c r="BM135" s="139" t="s">
        <v>155</v>
      </c>
    </row>
    <row r="136" spans="2:65" s="1" customFormat="1" ht="24.15" customHeight="1" x14ac:dyDescent="0.2">
      <c r="B136" s="127"/>
      <c r="C136" s="128" t="s">
        <v>86</v>
      </c>
      <c r="D136" s="128" t="s">
        <v>135</v>
      </c>
      <c r="E136" s="129" t="s">
        <v>355</v>
      </c>
      <c r="F136" s="130" t="s">
        <v>356</v>
      </c>
      <c r="G136" s="131" t="s">
        <v>274</v>
      </c>
      <c r="H136" s="132">
        <v>3</v>
      </c>
      <c r="I136" s="133"/>
      <c r="J136" s="134">
        <f>ROUND(I136*H136,2)</f>
        <v>0</v>
      </c>
      <c r="K136" s="130" t="s">
        <v>176</v>
      </c>
      <c r="L136" s="29"/>
      <c r="M136" s="135" t="s">
        <v>1</v>
      </c>
      <c r="N136" s="136" t="s">
        <v>41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140</v>
      </c>
      <c r="AT136" s="139" t="s">
        <v>135</v>
      </c>
      <c r="AU136" s="139" t="s">
        <v>86</v>
      </c>
      <c r="AY136" s="14" t="s">
        <v>134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4" t="s">
        <v>84</v>
      </c>
      <c r="BK136" s="140">
        <f>ROUND(I136*H136,2)</f>
        <v>0</v>
      </c>
      <c r="BL136" s="14" t="s">
        <v>140</v>
      </c>
      <c r="BM136" s="139" t="s">
        <v>160</v>
      </c>
    </row>
    <row r="137" spans="2:65" s="12" customFormat="1" ht="10.199999999999999" x14ac:dyDescent="0.2">
      <c r="B137" s="152"/>
      <c r="D137" s="153" t="s">
        <v>178</v>
      </c>
      <c r="E137" s="154" t="s">
        <v>1</v>
      </c>
      <c r="F137" s="155" t="s">
        <v>143</v>
      </c>
      <c r="H137" s="156">
        <v>3</v>
      </c>
      <c r="I137" s="157"/>
      <c r="L137" s="152"/>
      <c r="M137" s="158"/>
      <c r="T137" s="159"/>
      <c r="AT137" s="154" t="s">
        <v>178</v>
      </c>
      <c r="AU137" s="154" t="s">
        <v>86</v>
      </c>
      <c r="AV137" s="12" t="s">
        <v>86</v>
      </c>
      <c r="AW137" s="12" t="s">
        <v>32</v>
      </c>
      <c r="AX137" s="12" t="s">
        <v>84</v>
      </c>
      <c r="AY137" s="154" t="s">
        <v>134</v>
      </c>
    </row>
    <row r="138" spans="2:65" s="1" customFormat="1" ht="16.5" customHeight="1" x14ac:dyDescent="0.2">
      <c r="B138" s="127"/>
      <c r="C138" s="160" t="s">
        <v>143</v>
      </c>
      <c r="D138" s="160" t="s">
        <v>294</v>
      </c>
      <c r="E138" s="161" t="s">
        <v>357</v>
      </c>
      <c r="F138" s="162" t="s">
        <v>358</v>
      </c>
      <c r="G138" s="163" t="s">
        <v>199</v>
      </c>
      <c r="H138" s="164">
        <v>0.6</v>
      </c>
      <c r="I138" s="165"/>
      <c r="J138" s="166">
        <f>ROUND(I138*H138,2)</f>
        <v>0</v>
      </c>
      <c r="K138" s="162" t="s">
        <v>176</v>
      </c>
      <c r="L138" s="167"/>
      <c r="M138" s="168" t="s">
        <v>1</v>
      </c>
      <c r="N138" s="169" t="s">
        <v>41</v>
      </c>
      <c r="P138" s="137">
        <f>O138*H138</f>
        <v>0</v>
      </c>
      <c r="Q138" s="137">
        <v>1</v>
      </c>
      <c r="R138" s="137">
        <f>Q138*H138</f>
        <v>0.6</v>
      </c>
      <c r="S138" s="137">
        <v>0</v>
      </c>
      <c r="T138" s="138">
        <f>S138*H138</f>
        <v>0</v>
      </c>
      <c r="AR138" s="139" t="s">
        <v>147</v>
      </c>
      <c r="AT138" s="139" t="s">
        <v>294</v>
      </c>
      <c r="AU138" s="139" t="s">
        <v>86</v>
      </c>
      <c r="AY138" s="14" t="s">
        <v>134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4" t="s">
        <v>84</v>
      </c>
      <c r="BK138" s="140">
        <f>ROUND(I138*H138,2)</f>
        <v>0</v>
      </c>
      <c r="BL138" s="14" t="s">
        <v>140</v>
      </c>
      <c r="BM138" s="139" t="s">
        <v>359</v>
      </c>
    </row>
    <row r="139" spans="2:65" s="10" customFormat="1" ht="22.8" customHeight="1" x14ac:dyDescent="0.25">
      <c r="B139" s="117"/>
      <c r="D139" s="118" t="s">
        <v>75</v>
      </c>
      <c r="E139" s="150" t="s">
        <v>360</v>
      </c>
      <c r="F139" s="150" t="s">
        <v>361</v>
      </c>
      <c r="I139" s="120"/>
      <c r="J139" s="151">
        <f>BK139</f>
        <v>0</v>
      </c>
      <c r="L139" s="117"/>
      <c r="M139" s="122"/>
      <c r="P139" s="123">
        <f>SUM(P140:P142)</f>
        <v>0</v>
      </c>
      <c r="R139" s="123">
        <f>SUM(R140:R142)</f>
        <v>0</v>
      </c>
      <c r="T139" s="124">
        <f>SUM(T140:T142)</f>
        <v>1.1840000000000002</v>
      </c>
      <c r="AR139" s="118" t="s">
        <v>84</v>
      </c>
      <c r="AT139" s="125" t="s">
        <v>75</v>
      </c>
      <c r="AU139" s="125" t="s">
        <v>84</v>
      </c>
      <c r="AY139" s="118" t="s">
        <v>134</v>
      </c>
      <c r="BK139" s="126">
        <f>SUM(BK140:BK142)</f>
        <v>0</v>
      </c>
    </row>
    <row r="140" spans="2:65" s="1" customFormat="1" ht="24.15" customHeight="1" x14ac:dyDescent="0.2">
      <c r="B140" s="127"/>
      <c r="C140" s="128" t="s">
        <v>140</v>
      </c>
      <c r="D140" s="128" t="s">
        <v>135</v>
      </c>
      <c r="E140" s="129" t="s">
        <v>173</v>
      </c>
      <c r="F140" s="130" t="s">
        <v>174</v>
      </c>
      <c r="G140" s="131" t="s">
        <v>175</v>
      </c>
      <c r="H140" s="132">
        <v>3.7</v>
      </c>
      <c r="I140" s="133"/>
      <c r="J140" s="134">
        <f>ROUND(I140*H140,2)</f>
        <v>0</v>
      </c>
      <c r="K140" s="130" t="s">
        <v>176</v>
      </c>
      <c r="L140" s="29"/>
      <c r="M140" s="135" t="s">
        <v>1</v>
      </c>
      <c r="N140" s="136" t="s">
        <v>41</v>
      </c>
      <c r="P140" s="137">
        <f>O140*H140</f>
        <v>0</v>
      </c>
      <c r="Q140" s="137">
        <v>0</v>
      </c>
      <c r="R140" s="137">
        <f>Q140*H140</f>
        <v>0</v>
      </c>
      <c r="S140" s="137">
        <v>0.32</v>
      </c>
      <c r="T140" s="138">
        <f>S140*H140</f>
        <v>1.1840000000000002</v>
      </c>
      <c r="AR140" s="139" t="s">
        <v>140</v>
      </c>
      <c r="AT140" s="139" t="s">
        <v>135</v>
      </c>
      <c r="AU140" s="139" t="s">
        <v>86</v>
      </c>
      <c r="AY140" s="14" t="s">
        <v>134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4" t="s">
        <v>84</v>
      </c>
      <c r="BK140" s="140">
        <f>ROUND(I140*H140,2)</f>
        <v>0</v>
      </c>
      <c r="BL140" s="14" t="s">
        <v>140</v>
      </c>
      <c r="BM140" s="139" t="s">
        <v>362</v>
      </c>
    </row>
    <row r="141" spans="2:65" s="1" customFormat="1" ht="24.15" customHeight="1" x14ac:dyDescent="0.2">
      <c r="B141" s="127"/>
      <c r="C141" s="128" t="s">
        <v>133</v>
      </c>
      <c r="D141" s="128" t="s">
        <v>135</v>
      </c>
      <c r="E141" s="129" t="s">
        <v>363</v>
      </c>
      <c r="F141" s="130" t="s">
        <v>364</v>
      </c>
      <c r="G141" s="131" t="s">
        <v>274</v>
      </c>
      <c r="H141" s="132">
        <v>1</v>
      </c>
      <c r="I141" s="133"/>
      <c r="J141" s="134">
        <f>ROUND(I141*H141,2)</f>
        <v>0</v>
      </c>
      <c r="K141" s="130" t="s">
        <v>176</v>
      </c>
      <c r="L141" s="29"/>
      <c r="M141" s="135" t="s">
        <v>1</v>
      </c>
      <c r="N141" s="136" t="s">
        <v>41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140</v>
      </c>
      <c r="AT141" s="139" t="s">
        <v>135</v>
      </c>
      <c r="AU141" s="139" t="s">
        <v>86</v>
      </c>
      <c r="AY141" s="14" t="s">
        <v>134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4" t="s">
        <v>84</v>
      </c>
      <c r="BK141" s="140">
        <f>ROUND(I141*H141,2)</f>
        <v>0</v>
      </c>
      <c r="BL141" s="14" t="s">
        <v>140</v>
      </c>
      <c r="BM141" s="139" t="s">
        <v>297</v>
      </c>
    </row>
    <row r="142" spans="2:65" s="1" customFormat="1" ht="24.15" customHeight="1" x14ac:dyDescent="0.2">
      <c r="B142" s="127"/>
      <c r="C142" s="128" t="s">
        <v>142</v>
      </c>
      <c r="D142" s="128" t="s">
        <v>135</v>
      </c>
      <c r="E142" s="129" t="s">
        <v>365</v>
      </c>
      <c r="F142" s="130" t="s">
        <v>366</v>
      </c>
      <c r="G142" s="131" t="s">
        <v>274</v>
      </c>
      <c r="H142" s="132">
        <v>1</v>
      </c>
      <c r="I142" s="133"/>
      <c r="J142" s="134">
        <f>ROUND(I142*H142,2)</f>
        <v>0</v>
      </c>
      <c r="K142" s="130" t="s">
        <v>176</v>
      </c>
      <c r="L142" s="29"/>
      <c r="M142" s="135" t="s">
        <v>1</v>
      </c>
      <c r="N142" s="136" t="s">
        <v>41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140</v>
      </c>
      <c r="AT142" s="139" t="s">
        <v>135</v>
      </c>
      <c r="AU142" s="139" t="s">
        <v>86</v>
      </c>
      <c r="AY142" s="14" t="s">
        <v>134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4" t="s">
        <v>84</v>
      </c>
      <c r="BK142" s="140">
        <f>ROUND(I142*H142,2)</f>
        <v>0</v>
      </c>
      <c r="BL142" s="14" t="s">
        <v>140</v>
      </c>
      <c r="BM142" s="139" t="s">
        <v>206</v>
      </c>
    </row>
    <row r="143" spans="2:65" s="10" customFormat="1" ht="22.8" customHeight="1" x14ac:dyDescent="0.25">
      <c r="B143" s="117"/>
      <c r="D143" s="118" t="s">
        <v>75</v>
      </c>
      <c r="E143" s="150" t="s">
        <v>367</v>
      </c>
      <c r="F143" s="150" t="s">
        <v>368</v>
      </c>
      <c r="I143" s="120"/>
      <c r="J143" s="151">
        <f>BK143</f>
        <v>0</v>
      </c>
      <c r="L143" s="117"/>
      <c r="M143" s="122"/>
      <c r="P143" s="123">
        <f>SUM(P144:P172)</f>
        <v>0</v>
      </c>
      <c r="R143" s="123">
        <f>SUM(R144:R172)</f>
        <v>11.933150000000001</v>
      </c>
      <c r="T143" s="124">
        <f>SUM(T144:T172)</f>
        <v>0</v>
      </c>
      <c r="AR143" s="118" t="s">
        <v>84</v>
      </c>
      <c r="AT143" s="125" t="s">
        <v>75</v>
      </c>
      <c r="AU143" s="125" t="s">
        <v>84</v>
      </c>
      <c r="AY143" s="118" t="s">
        <v>134</v>
      </c>
      <c r="BK143" s="126">
        <f>SUM(BK144:BK172)</f>
        <v>0</v>
      </c>
    </row>
    <row r="144" spans="2:65" s="1" customFormat="1" ht="33" customHeight="1" x14ac:dyDescent="0.2">
      <c r="B144" s="127"/>
      <c r="C144" s="128" t="s">
        <v>156</v>
      </c>
      <c r="D144" s="128" t="s">
        <v>135</v>
      </c>
      <c r="E144" s="129" t="s">
        <v>369</v>
      </c>
      <c r="F144" s="130" t="s">
        <v>370</v>
      </c>
      <c r="G144" s="131" t="s">
        <v>274</v>
      </c>
      <c r="H144" s="132">
        <v>396</v>
      </c>
      <c r="I144" s="133"/>
      <c r="J144" s="134">
        <f>ROUND(I144*H144,2)</f>
        <v>0</v>
      </c>
      <c r="K144" s="130" t="s">
        <v>176</v>
      </c>
      <c r="L144" s="29"/>
      <c r="M144" s="135" t="s">
        <v>1</v>
      </c>
      <c r="N144" s="136" t="s">
        <v>41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140</v>
      </c>
      <c r="AT144" s="139" t="s">
        <v>135</v>
      </c>
      <c r="AU144" s="139" t="s">
        <v>86</v>
      </c>
      <c r="AY144" s="14" t="s">
        <v>134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4" t="s">
        <v>84</v>
      </c>
      <c r="BK144" s="140">
        <f>ROUND(I144*H144,2)</f>
        <v>0</v>
      </c>
      <c r="BL144" s="14" t="s">
        <v>140</v>
      </c>
      <c r="BM144" s="139" t="s">
        <v>371</v>
      </c>
    </row>
    <row r="145" spans="2:65" s="1" customFormat="1" ht="33" customHeight="1" x14ac:dyDescent="0.2">
      <c r="B145" s="127"/>
      <c r="C145" s="128" t="s">
        <v>147</v>
      </c>
      <c r="D145" s="128" t="s">
        <v>135</v>
      </c>
      <c r="E145" s="129" t="s">
        <v>372</v>
      </c>
      <c r="F145" s="130" t="s">
        <v>373</v>
      </c>
      <c r="G145" s="131" t="s">
        <v>274</v>
      </c>
      <c r="H145" s="132">
        <v>933</v>
      </c>
      <c r="I145" s="133"/>
      <c r="J145" s="134">
        <f>ROUND(I145*H145,2)</f>
        <v>0</v>
      </c>
      <c r="K145" s="130" t="s">
        <v>176</v>
      </c>
      <c r="L145" s="29"/>
      <c r="M145" s="135" t="s">
        <v>1</v>
      </c>
      <c r="N145" s="136" t="s">
        <v>41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140</v>
      </c>
      <c r="AT145" s="139" t="s">
        <v>135</v>
      </c>
      <c r="AU145" s="139" t="s">
        <v>86</v>
      </c>
      <c r="AY145" s="14" t="s">
        <v>134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4" t="s">
        <v>84</v>
      </c>
      <c r="BK145" s="140">
        <f>ROUND(I145*H145,2)</f>
        <v>0</v>
      </c>
      <c r="BL145" s="14" t="s">
        <v>140</v>
      </c>
      <c r="BM145" s="139" t="s">
        <v>374</v>
      </c>
    </row>
    <row r="146" spans="2:65" s="12" customFormat="1" ht="10.199999999999999" x14ac:dyDescent="0.2">
      <c r="B146" s="152"/>
      <c r="D146" s="153" t="s">
        <v>178</v>
      </c>
      <c r="E146" s="154" t="s">
        <v>1</v>
      </c>
      <c r="F146" s="155" t="s">
        <v>375</v>
      </c>
      <c r="H146" s="156">
        <v>933</v>
      </c>
      <c r="I146" s="157"/>
      <c r="L146" s="152"/>
      <c r="M146" s="158"/>
      <c r="T146" s="159"/>
      <c r="AT146" s="154" t="s">
        <v>178</v>
      </c>
      <c r="AU146" s="154" t="s">
        <v>86</v>
      </c>
      <c r="AV146" s="12" t="s">
        <v>86</v>
      </c>
      <c r="AW146" s="12" t="s">
        <v>32</v>
      </c>
      <c r="AX146" s="12" t="s">
        <v>84</v>
      </c>
      <c r="AY146" s="154" t="s">
        <v>134</v>
      </c>
    </row>
    <row r="147" spans="2:65" s="1" customFormat="1" ht="24.15" customHeight="1" x14ac:dyDescent="0.2">
      <c r="B147" s="127"/>
      <c r="C147" s="128" t="s">
        <v>202</v>
      </c>
      <c r="D147" s="128" t="s">
        <v>135</v>
      </c>
      <c r="E147" s="129" t="s">
        <v>376</v>
      </c>
      <c r="F147" s="130" t="s">
        <v>377</v>
      </c>
      <c r="G147" s="131" t="s">
        <v>175</v>
      </c>
      <c r="H147" s="132">
        <v>207.73</v>
      </c>
      <c r="I147" s="133"/>
      <c r="J147" s="134">
        <f>ROUND(I147*H147,2)</f>
        <v>0</v>
      </c>
      <c r="K147" s="130" t="s">
        <v>176</v>
      </c>
      <c r="L147" s="29"/>
      <c r="M147" s="135" t="s">
        <v>1</v>
      </c>
      <c r="N147" s="136" t="s">
        <v>41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140</v>
      </c>
      <c r="AT147" s="139" t="s">
        <v>135</v>
      </c>
      <c r="AU147" s="139" t="s">
        <v>86</v>
      </c>
      <c r="AY147" s="14" t="s">
        <v>134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4" t="s">
        <v>84</v>
      </c>
      <c r="BK147" s="140">
        <f>ROUND(I147*H147,2)</f>
        <v>0</v>
      </c>
      <c r="BL147" s="14" t="s">
        <v>140</v>
      </c>
      <c r="BM147" s="139" t="s">
        <v>313</v>
      </c>
    </row>
    <row r="148" spans="2:65" s="1" customFormat="1" ht="16.5" customHeight="1" x14ac:dyDescent="0.2">
      <c r="B148" s="127"/>
      <c r="C148" s="160" t="s">
        <v>150</v>
      </c>
      <c r="D148" s="160" t="s">
        <v>294</v>
      </c>
      <c r="E148" s="161" t="s">
        <v>378</v>
      </c>
      <c r="F148" s="162" t="s">
        <v>379</v>
      </c>
      <c r="G148" s="163" t="s">
        <v>189</v>
      </c>
      <c r="H148" s="164">
        <v>32.094999999999999</v>
      </c>
      <c r="I148" s="165"/>
      <c r="J148" s="166">
        <f>ROUND(I148*H148,2)</f>
        <v>0</v>
      </c>
      <c r="K148" s="162" t="s">
        <v>176</v>
      </c>
      <c r="L148" s="167"/>
      <c r="M148" s="168" t="s">
        <v>1</v>
      </c>
      <c r="N148" s="169" t="s">
        <v>41</v>
      </c>
      <c r="P148" s="137">
        <f>O148*H148</f>
        <v>0</v>
      </c>
      <c r="Q148" s="137">
        <v>0.21</v>
      </c>
      <c r="R148" s="137">
        <f>Q148*H148</f>
        <v>6.7399499999999994</v>
      </c>
      <c r="S148" s="137">
        <v>0</v>
      </c>
      <c r="T148" s="138">
        <f>S148*H148</f>
        <v>0</v>
      </c>
      <c r="AR148" s="139" t="s">
        <v>147</v>
      </c>
      <c r="AT148" s="139" t="s">
        <v>294</v>
      </c>
      <c r="AU148" s="139" t="s">
        <v>86</v>
      </c>
      <c r="AY148" s="14" t="s">
        <v>134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4" t="s">
        <v>84</v>
      </c>
      <c r="BK148" s="140">
        <f>ROUND(I148*H148,2)</f>
        <v>0</v>
      </c>
      <c r="BL148" s="14" t="s">
        <v>140</v>
      </c>
      <c r="BM148" s="139" t="s">
        <v>380</v>
      </c>
    </row>
    <row r="149" spans="2:65" s="12" customFormat="1" ht="10.199999999999999" x14ac:dyDescent="0.2">
      <c r="B149" s="152"/>
      <c r="D149" s="153" t="s">
        <v>178</v>
      </c>
      <c r="E149" s="154" t="s">
        <v>1</v>
      </c>
      <c r="F149" s="155" t="s">
        <v>381</v>
      </c>
      <c r="H149" s="156">
        <v>31.16</v>
      </c>
      <c r="I149" s="157"/>
      <c r="L149" s="152"/>
      <c r="M149" s="158"/>
      <c r="T149" s="159"/>
      <c r="AT149" s="154" t="s">
        <v>178</v>
      </c>
      <c r="AU149" s="154" t="s">
        <v>86</v>
      </c>
      <c r="AV149" s="12" t="s">
        <v>86</v>
      </c>
      <c r="AW149" s="12" t="s">
        <v>32</v>
      </c>
      <c r="AX149" s="12" t="s">
        <v>84</v>
      </c>
      <c r="AY149" s="154" t="s">
        <v>134</v>
      </c>
    </row>
    <row r="150" spans="2:65" s="12" customFormat="1" ht="10.199999999999999" x14ac:dyDescent="0.2">
      <c r="B150" s="152"/>
      <c r="D150" s="153" t="s">
        <v>178</v>
      </c>
      <c r="F150" s="155" t="s">
        <v>382</v>
      </c>
      <c r="H150" s="156">
        <v>32.094999999999999</v>
      </c>
      <c r="I150" s="157"/>
      <c r="L150" s="152"/>
      <c r="M150" s="158"/>
      <c r="T150" s="159"/>
      <c r="AT150" s="154" t="s">
        <v>178</v>
      </c>
      <c r="AU150" s="154" t="s">
        <v>86</v>
      </c>
      <c r="AV150" s="12" t="s">
        <v>86</v>
      </c>
      <c r="AW150" s="12" t="s">
        <v>3</v>
      </c>
      <c r="AX150" s="12" t="s">
        <v>84</v>
      </c>
      <c r="AY150" s="154" t="s">
        <v>134</v>
      </c>
    </row>
    <row r="151" spans="2:65" s="1" customFormat="1" ht="24.15" customHeight="1" x14ac:dyDescent="0.2">
      <c r="B151" s="127"/>
      <c r="C151" s="128" t="s">
        <v>215</v>
      </c>
      <c r="D151" s="128" t="s">
        <v>135</v>
      </c>
      <c r="E151" s="129" t="s">
        <v>383</v>
      </c>
      <c r="F151" s="130" t="s">
        <v>384</v>
      </c>
      <c r="G151" s="131" t="s">
        <v>175</v>
      </c>
      <c r="H151" s="132">
        <v>207.7</v>
      </c>
      <c r="I151" s="133"/>
      <c r="J151" s="134">
        <f>ROUND(I151*H151,2)</f>
        <v>0</v>
      </c>
      <c r="K151" s="130" t="s">
        <v>1</v>
      </c>
      <c r="L151" s="29"/>
      <c r="M151" s="135" t="s">
        <v>1</v>
      </c>
      <c r="N151" s="136" t="s">
        <v>41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140</v>
      </c>
      <c r="AT151" s="139" t="s">
        <v>135</v>
      </c>
      <c r="AU151" s="139" t="s">
        <v>86</v>
      </c>
      <c r="AY151" s="14" t="s">
        <v>134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4" t="s">
        <v>84</v>
      </c>
      <c r="BK151" s="140">
        <f>ROUND(I151*H151,2)</f>
        <v>0</v>
      </c>
      <c r="BL151" s="14" t="s">
        <v>140</v>
      </c>
      <c r="BM151" s="139" t="s">
        <v>385</v>
      </c>
    </row>
    <row r="152" spans="2:65" s="1" customFormat="1" ht="24.15" customHeight="1" x14ac:dyDescent="0.2">
      <c r="B152" s="127"/>
      <c r="C152" s="128" t="s">
        <v>8</v>
      </c>
      <c r="D152" s="128" t="s">
        <v>135</v>
      </c>
      <c r="E152" s="129" t="s">
        <v>386</v>
      </c>
      <c r="F152" s="130" t="s">
        <v>387</v>
      </c>
      <c r="G152" s="131" t="s">
        <v>274</v>
      </c>
      <c r="H152" s="132">
        <v>396</v>
      </c>
      <c r="I152" s="133"/>
      <c r="J152" s="134">
        <f>ROUND(I152*H152,2)</f>
        <v>0</v>
      </c>
      <c r="K152" s="130" t="s">
        <v>176</v>
      </c>
      <c r="L152" s="29"/>
      <c r="M152" s="135" t="s">
        <v>1</v>
      </c>
      <c r="N152" s="136" t="s">
        <v>41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140</v>
      </c>
      <c r="AT152" s="139" t="s">
        <v>135</v>
      </c>
      <c r="AU152" s="139" t="s">
        <v>86</v>
      </c>
      <c r="AY152" s="14" t="s">
        <v>134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4" t="s">
        <v>84</v>
      </c>
      <c r="BK152" s="140">
        <f>ROUND(I152*H152,2)</f>
        <v>0</v>
      </c>
      <c r="BL152" s="14" t="s">
        <v>140</v>
      </c>
      <c r="BM152" s="139" t="s">
        <v>388</v>
      </c>
    </row>
    <row r="153" spans="2:65" s="12" customFormat="1" ht="10.199999999999999" x14ac:dyDescent="0.2">
      <c r="B153" s="152"/>
      <c r="D153" s="153" t="s">
        <v>178</v>
      </c>
      <c r="E153" s="154" t="s">
        <v>1</v>
      </c>
      <c r="F153" s="155" t="s">
        <v>389</v>
      </c>
      <c r="H153" s="156">
        <v>396</v>
      </c>
      <c r="I153" s="157"/>
      <c r="L153" s="152"/>
      <c r="M153" s="158"/>
      <c r="T153" s="159"/>
      <c r="AT153" s="154" t="s">
        <v>178</v>
      </c>
      <c r="AU153" s="154" t="s">
        <v>86</v>
      </c>
      <c r="AV153" s="12" t="s">
        <v>86</v>
      </c>
      <c r="AW153" s="12" t="s">
        <v>32</v>
      </c>
      <c r="AX153" s="12" t="s">
        <v>84</v>
      </c>
      <c r="AY153" s="154" t="s">
        <v>134</v>
      </c>
    </row>
    <row r="154" spans="2:65" s="1" customFormat="1" ht="33" customHeight="1" x14ac:dyDescent="0.2">
      <c r="B154" s="127"/>
      <c r="C154" s="128" t="s">
        <v>267</v>
      </c>
      <c r="D154" s="128" t="s">
        <v>135</v>
      </c>
      <c r="E154" s="129" t="s">
        <v>390</v>
      </c>
      <c r="F154" s="130" t="s">
        <v>391</v>
      </c>
      <c r="G154" s="131" t="s">
        <v>274</v>
      </c>
      <c r="H154" s="132">
        <v>933</v>
      </c>
      <c r="I154" s="133"/>
      <c r="J154" s="134">
        <f>ROUND(I154*H154,2)</f>
        <v>0</v>
      </c>
      <c r="K154" s="130" t="s">
        <v>176</v>
      </c>
      <c r="L154" s="29"/>
      <c r="M154" s="135" t="s">
        <v>1</v>
      </c>
      <c r="N154" s="136" t="s">
        <v>41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140</v>
      </c>
      <c r="AT154" s="139" t="s">
        <v>135</v>
      </c>
      <c r="AU154" s="139" t="s">
        <v>86</v>
      </c>
      <c r="AY154" s="14" t="s">
        <v>134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4" t="s">
        <v>84</v>
      </c>
      <c r="BK154" s="140">
        <f>ROUND(I154*H154,2)</f>
        <v>0</v>
      </c>
      <c r="BL154" s="14" t="s">
        <v>140</v>
      </c>
      <c r="BM154" s="139" t="s">
        <v>392</v>
      </c>
    </row>
    <row r="155" spans="2:65" s="12" customFormat="1" ht="10.199999999999999" x14ac:dyDescent="0.2">
      <c r="B155" s="152"/>
      <c r="D155" s="153" t="s">
        <v>178</v>
      </c>
      <c r="E155" s="154" t="s">
        <v>1</v>
      </c>
      <c r="F155" s="155" t="s">
        <v>375</v>
      </c>
      <c r="H155" s="156">
        <v>933</v>
      </c>
      <c r="I155" s="157"/>
      <c r="L155" s="152"/>
      <c r="M155" s="158"/>
      <c r="T155" s="159"/>
      <c r="AT155" s="154" t="s">
        <v>178</v>
      </c>
      <c r="AU155" s="154" t="s">
        <v>86</v>
      </c>
      <c r="AV155" s="12" t="s">
        <v>86</v>
      </c>
      <c r="AW155" s="12" t="s">
        <v>32</v>
      </c>
      <c r="AX155" s="12" t="s">
        <v>84</v>
      </c>
      <c r="AY155" s="154" t="s">
        <v>134</v>
      </c>
    </row>
    <row r="156" spans="2:65" s="1" customFormat="1" ht="16.5" customHeight="1" x14ac:dyDescent="0.2">
      <c r="B156" s="127"/>
      <c r="C156" s="160" t="s">
        <v>155</v>
      </c>
      <c r="D156" s="160" t="s">
        <v>294</v>
      </c>
      <c r="E156" s="161" t="s">
        <v>393</v>
      </c>
      <c r="F156" s="162" t="s">
        <v>394</v>
      </c>
      <c r="G156" s="163" t="s">
        <v>274</v>
      </c>
      <c r="H156" s="164">
        <v>372</v>
      </c>
      <c r="I156" s="165"/>
      <c r="J156" s="166">
        <f>ROUND(I156*H156,2)</f>
        <v>0</v>
      </c>
      <c r="K156" s="162" t="s">
        <v>1</v>
      </c>
      <c r="L156" s="167"/>
      <c r="M156" s="168" t="s">
        <v>1</v>
      </c>
      <c r="N156" s="169" t="s">
        <v>41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147</v>
      </c>
      <c r="AT156" s="139" t="s">
        <v>294</v>
      </c>
      <c r="AU156" s="139" t="s">
        <v>86</v>
      </c>
      <c r="AY156" s="14" t="s">
        <v>134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4" t="s">
        <v>84</v>
      </c>
      <c r="BK156" s="140">
        <f>ROUND(I156*H156,2)</f>
        <v>0</v>
      </c>
      <c r="BL156" s="14" t="s">
        <v>140</v>
      </c>
      <c r="BM156" s="139" t="s">
        <v>395</v>
      </c>
    </row>
    <row r="157" spans="2:65" s="1" customFormat="1" ht="16.5" customHeight="1" x14ac:dyDescent="0.2">
      <c r="B157" s="127"/>
      <c r="C157" s="160" t="s">
        <v>277</v>
      </c>
      <c r="D157" s="160" t="s">
        <v>294</v>
      </c>
      <c r="E157" s="161" t="s">
        <v>396</v>
      </c>
      <c r="F157" s="162" t="s">
        <v>397</v>
      </c>
      <c r="G157" s="163" t="s">
        <v>274</v>
      </c>
      <c r="H157" s="164">
        <v>3</v>
      </c>
      <c r="I157" s="165"/>
      <c r="J157" s="166">
        <f>ROUND(I157*H157,2)</f>
        <v>0</v>
      </c>
      <c r="K157" s="162" t="s">
        <v>1</v>
      </c>
      <c r="L157" s="167"/>
      <c r="M157" s="168" t="s">
        <v>1</v>
      </c>
      <c r="N157" s="169" t="s">
        <v>41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147</v>
      </c>
      <c r="AT157" s="139" t="s">
        <v>294</v>
      </c>
      <c r="AU157" s="139" t="s">
        <v>86</v>
      </c>
      <c r="AY157" s="14" t="s">
        <v>134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4" t="s">
        <v>84</v>
      </c>
      <c r="BK157" s="140">
        <f>ROUND(I157*H157,2)</f>
        <v>0</v>
      </c>
      <c r="BL157" s="14" t="s">
        <v>140</v>
      </c>
      <c r="BM157" s="139" t="s">
        <v>398</v>
      </c>
    </row>
    <row r="158" spans="2:65" s="1" customFormat="1" ht="16.5" customHeight="1" x14ac:dyDescent="0.2">
      <c r="B158" s="127"/>
      <c r="C158" s="160" t="s">
        <v>160</v>
      </c>
      <c r="D158" s="160" t="s">
        <v>294</v>
      </c>
      <c r="E158" s="161" t="s">
        <v>399</v>
      </c>
      <c r="F158" s="162" t="s">
        <v>400</v>
      </c>
      <c r="G158" s="163" t="s">
        <v>274</v>
      </c>
      <c r="H158" s="164">
        <v>186</v>
      </c>
      <c r="I158" s="165"/>
      <c r="J158" s="166">
        <f>ROUND(I158*H158,2)</f>
        <v>0</v>
      </c>
      <c r="K158" s="162" t="s">
        <v>1</v>
      </c>
      <c r="L158" s="167"/>
      <c r="M158" s="168" t="s">
        <v>1</v>
      </c>
      <c r="N158" s="169" t="s">
        <v>41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147</v>
      </c>
      <c r="AT158" s="139" t="s">
        <v>294</v>
      </c>
      <c r="AU158" s="139" t="s">
        <v>86</v>
      </c>
      <c r="AY158" s="14" t="s">
        <v>134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4" t="s">
        <v>84</v>
      </c>
      <c r="BK158" s="140">
        <f>ROUND(I158*H158,2)</f>
        <v>0</v>
      </c>
      <c r="BL158" s="14" t="s">
        <v>140</v>
      </c>
      <c r="BM158" s="139" t="s">
        <v>401</v>
      </c>
    </row>
    <row r="159" spans="2:65" s="12" customFormat="1" ht="10.199999999999999" x14ac:dyDescent="0.2">
      <c r="B159" s="152"/>
      <c r="D159" s="153" t="s">
        <v>178</v>
      </c>
      <c r="E159" s="154" t="s">
        <v>1</v>
      </c>
      <c r="F159" s="155" t="s">
        <v>402</v>
      </c>
      <c r="H159" s="156">
        <v>186</v>
      </c>
      <c r="I159" s="157"/>
      <c r="L159" s="152"/>
      <c r="M159" s="158"/>
      <c r="T159" s="159"/>
      <c r="AT159" s="154" t="s">
        <v>178</v>
      </c>
      <c r="AU159" s="154" t="s">
        <v>86</v>
      </c>
      <c r="AV159" s="12" t="s">
        <v>86</v>
      </c>
      <c r="AW159" s="12" t="s">
        <v>32</v>
      </c>
      <c r="AX159" s="12" t="s">
        <v>84</v>
      </c>
      <c r="AY159" s="154" t="s">
        <v>134</v>
      </c>
    </row>
    <row r="160" spans="2:65" s="1" customFormat="1" ht="16.5" customHeight="1" x14ac:dyDescent="0.2">
      <c r="B160" s="127"/>
      <c r="C160" s="160" t="s">
        <v>282</v>
      </c>
      <c r="D160" s="160" t="s">
        <v>294</v>
      </c>
      <c r="E160" s="161" t="s">
        <v>403</v>
      </c>
      <c r="F160" s="162" t="s">
        <v>404</v>
      </c>
      <c r="G160" s="163" t="s">
        <v>274</v>
      </c>
      <c r="H160" s="164">
        <v>186</v>
      </c>
      <c r="I160" s="165"/>
      <c r="J160" s="166">
        <f>ROUND(I160*H160,2)</f>
        <v>0</v>
      </c>
      <c r="K160" s="162" t="s">
        <v>1</v>
      </c>
      <c r="L160" s="167"/>
      <c r="M160" s="168" t="s">
        <v>1</v>
      </c>
      <c r="N160" s="169" t="s">
        <v>41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147</v>
      </c>
      <c r="AT160" s="139" t="s">
        <v>294</v>
      </c>
      <c r="AU160" s="139" t="s">
        <v>86</v>
      </c>
      <c r="AY160" s="14" t="s">
        <v>134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4" t="s">
        <v>84</v>
      </c>
      <c r="BK160" s="140">
        <f>ROUND(I160*H160,2)</f>
        <v>0</v>
      </c>
      <c r="BL160" s="14" t="s">
        <v>140</v>
      </c>
      <c r="BM160" s="139" t="s">
        <v>405</v>
      </c>
    </row>
    <row r="161" spans="2:65" s="12" customFormat="1" ht="10.199999999999999" x14ac:dyDescent="0.2">
      <c r="B161" s="152"/>
      <c r="D161" s="153" t="s">
        <v>178</v>
      </c>
      <c r="E161" s="154" t="s">
        <v>1</v>
      </c>
      <c r="F161" s="155" t="s">
        <v>402</v>
      </c>
      <c r="H161" s="156">
        <v>186</v>
      </c>
      <c r="I161" s="157"/>
      <c r="L161" s="152"/>
      <c r="M161" s="158"/>
      <c r="T161" s="159"/>
      <c r="AT161" s="154" t="s">
        <v>178</v>
      </c>
      <c r="AU161" s="154" t="s">
        <v>86</v>
      </c>
      <c r="AV161" s="12" t="s">
        <v>86</v>
      </c>
      <c r="AW161" s="12" t="s">
        <v>32</v>
      </c>
      <c r="AX161" s="12" t="s">
        <v>84</v>
      </c>
      <c r="AY161" s="154" t="s">
        <v>134</v>
      </c>
    </row>
    <row r="162" spans="2:65" s="1" customFormat="1" ht="21.75" customHeight="1" x14ac:dyDescent="0.2">
      <c r="B162" s="127"/>
      <c r="C162" s="160" t="s">
        <v>163</v>
      </c>
      <c r="D162" s="160" t="s">
        <v>294</v>
      </c>
      <c r="E162" s="161" t="s">
        <v>406</v>
      </c>
      <c r="F162" s="162" t="s">
        <v>407</v>
      </c>
      <c r="G162" s="163" t="s">
        <v>274</v>
      </c>
      <c r="H162" s="164">
        <v>396</v>
      </c>
      <c r="I162" s="165"/>
      <c r="J162" s="166">
        <f>ROUND(I162*H162,2)</f>
        <v>0</v>
      </c>
      <c r="K162" s="162" t="s">
        <v>1</v>
      </c>
      <c r="L162" s="167"/>
      <c r="M162" s="168" t="s">
        <v>1</v>
      </c>
      <c r="N162" s="169" t="s">
        <v>41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147</v>
      </c>
      <c r="AT162" s="139" t="s">
        <v>294</v>
      </c>
      <c r="AU162" s="139" t="s">
        <v>86</v>
      </c>
      <c r="AY162" s="14" t="s">
        <v>134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4" t="s">
        <v>84</v>
      </c>
      <c r="BK162" s="140">
        <f>ROUND(I162*H162,2)</f>
        <v>0</v>
      </c>
      <c r="BL162" s="14" t="s">
        <v>140</v>
      </c>
      <c r="BM162" s="139" t="s">
        <v>408</v>
      </c>
    </row>
    <row r="163" spans="2:65" s="1" customFormat="1" ht="16.5" customHeight="1" x14ac:dyDescent="0.2">
      <c r="B163" s="127"/>
      <c r="C163" s="160" t="s">
        <v>289</v>
      </c>
      <c r="D163" s="160" t="s">
        <v>294</v>
      </c>
      <c r="E163" s="161" t="s">
        <v>409</v>
      </c>
      <c r="F163" s="162" t="s">
        <v>410</v>
      </c>
      <c r="G163" s="163" t="s">
        <v>274</v>
      </c>
      <c r="H163" s="164">
        <v>186</v>
      </c>
      <c r="I163" s="165"/>
      <c r="J163" s="166">
        <f>ROUND(I163*H163,2)</f>
        <v>0</v>
      </c>
      <c r="K163" s="162" t="s">
        <v>1</v>
      </c>
      <c r="L163" s="167"/>
      <c r="M163" s="168" t="s">
        <v>1</v>
      </c>
      <c r="N163" s="169" t="s">
        <v>41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147</v>
      </c>
      <c r="AT163" s="139" t="s">
        <v>294</v>
      </c>
      <c r="AU163" s="139" t="s">
        <v>86</v>
      </c>
      <c r="AY163" s="14" t="s">
        <v>134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4" t="s">
        <v>84</v>
      </c>
      <c r="BK163" s="140">
        <f>ROUND(I163*H163,2)</f>
        <v>0</v>
      </c>
      <c r="BL163" s="14" t="s">
        <v>140</v>
      </c>
      <c r="BM163" s="139" t="s">
        <v>411</v>
      </c>
    </row>
    <row r="164" spans="2:65" s="12" customFormat="1" ht="10.199999999999999" x14ac:dyDescent="0.2">
      <c r="B164" s="152"/>
      <c r="D164" s="153" t="s">
        <v>178</v>
      </c>
      <c r="E164" s="154" t="s">
        <v>1</v>
      </c>
      <c r="F164" s="155" t="s">
        <v>402</v>
      </c>
      <c r="H164" s="156">
        <v>186</v>
      </c>
      <c r="I164" s="157"/>
      <c r="L164" s="152"/>
      <c r="M164" s="158"/>
      <c r="T164" s="159"/>
      <c r="AT164" s="154" t="s">
        <v>178</v>
      </c>
      <c r="AU164" s="154" t="s">
        <v>86</v>
      </c>
      <c r="AV164" s="12" t="s">
        <v>86</v>
      </c>
      <c r="AW164" s="12" t="s">
        <v>32</v>
      </c>
      <c r="AX164" s="12" t="s">
        <v>84</v>
      </c>
      <c r="AY164" s="154" t="s">
        <v>134</v>
      </c>
    </row>
    <row r="165" spans="2:65" s="1" customFormat="1" ht="24.15" customHeight="1" x14ac:dyDescent="0.2">
      <c r="B165" s="127"/>
      <c r="C165" s="160" t="s">
        <v>200</v>
      </c>
      <c r="D165" s="160" t="s">
        <v>294</v>
      </c>
      <c r="E165" s="161" t="s">
        <v>412</v>
      </c>
      <c r="F165" s="162" t="s">
        <v>413</v>
      </c>
      <c r="G165" s="163" t="s">
        <v>274</v>
      </c>
      <c r="H165" s="164">
        <v>8</v>
      </c>
      <c r="I165" s="165"/>
      <c r="J165" s="166">
        <f>ROUND(I165*H165,2)</f>
        <v>0</v>
      </c>
      <c r="K165" s="162" t="s">
        <v>1</v>
      </c>
      <c r="L165" s="167"/>
      <c r="M165" s="168" t="s">
        <v>1</v>
      </c>
      <c r="N165" s="169" t="s">
        <v>41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147</v>
      </c>
      <c r="AT165" s="139" t="s">
        <v>294</v>
      </c>
      <c r="AU165" s="139" t="s">
        <v>86</v>
      </c>
      <c r="AY165" s="14" t="s">
        <v>134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4" t="s">
        <v>84</v>
      </c>
      <c r="BK165" s="140">
        <f>ROUND(I165*H165,2)</f>
        <v>0</v>
      </c>
      <c r="BL165" s="14" t="s">
        <v>140</v>
      </c>
      <c r="BM165" s="139" t="s">
        <v>414</v>
      </c>
    </row>
    <row r="166" spans="2:65" s="1" customFormat="1" ht="16.5" customHeight="1" x14ac:dyDescent="0.2">
      <c r="B166" s="127"/>
      <c r="C166" s="160" t="s">
        <v>7</v>
      </c>
      <c r="D166" s="160" t="s">
        <v>294</v>
      </c>
      <c r="E166" s="161" t="s">
        <v>357</v>
      </c>
      <c r="F166" s="162" t="s">
        <v>358</v>
      </c>
      <c r="G166" s="163" t="s">
        <v>199</v>
      </c>
      <c r="H166" s="164">
        <v>53.491</v>
      </c>
      <c r="I166" s="165"/>
      <c r="J166" s="166">
        <f>ROUND(I166*H166,2)</f>
        <v>0</v>
      </c>
      <c r="K166" s="162" t="s">
        <v>176</v>
      </c>
      <c r="L166" s="167"/>
      <c r="M166" s="168" t="s">
        <v>1</v>
      </c>
      <c r="N166" s="169" t="s">
        <v>41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147</v>
      </c>
      <c r="AT166" s="139" t="s">
        <v>294</v>
      </c>
      <c r="AU166" s="139" t="s">
        <v>86</v>
      </c>
      <c r="AY166" s="14" t="s">
        <v>134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4" t="s">
        <v>84</v>
      </c>
      <c r="BK166" s="140">
        <f>ROUND(I166*H166,2)</f>
        <v>0</v>
      </c>
      <c r="BL166" s="14" t="s">
        <v>140</v>
      </c>
      <c r="BM166" s="139" t="s">
        <v>415</v>
      </c>
    </row>
    <row r="167" spans="2:65" s="12" customFormat="1" ht="10.199999999999999" x14ac:dyDescent="0.2">
      <c r="B167" s="152"/>
      <c r="D167" s="153" t="s">
        <v>178</v>
      </c>
      <c r="E167" s="154" t="s">
        <v>1</v>
      </c>
      <c r="F167" s="155" t="s">
        <v>416</v>
      </c>
      <c r="H167" s="156">
        <v>51.933</v>
      </c>
      <c r="I167" s="157"/>
      <c r="L167" s="152"/>
      <c r="M167" s="158"/>
      <c r="T167" s="159"/>
      <c r="AT167" s="154" t="s">
        <v>178</v>
      </c>
      <c r="AU167" s="154" t="s">
        <v>86</v>
      </c>
      <c r="AV167" s="12" t="s">
        <v>86</v>
      </c>
      <c r="AW167" s="12" t="s">
        <v>32</v>
      </c>
      <c r="AX167" s="12" t="s">
        <v>84</v>
      </c>
      <c r="AY167" s="154" t="s">
        <v>134</v>
      </c>
    </row>
    <row r="168" spans="2:65" s="12" customFormat="1" ht="10.199999999999999" x14ac:dyDescent="0.2">
      <c r="B168" s="152"/>
      <c r="D168" s="153" t="s">
        <v>178</v>
      </c>
      <c r="F168" s="155" t="s">
        <v>417</v>
      </c>
      <c r="H168" s="156">
        <v>53.491</v>
      </c>
      <c r="I168" s="157"/>
      <c r="L168" s="152"/>
      <c r="M168" s="158"/>
      <c r="T168" s="159"/>
      <c r="AT168" s="154" t="s">
        <v>178</v>
      </c>
      <c r="AU168" s="154" t="s">
        <v>86</v>
      </c>
      <c r="AV168" s="12" t="s">
        <v>86</v>
      </c>
      <c r="AW168" s="12" t="s">
        <v>3</v>
      </c>
      <c r="AX168" s="12" t="s">
        <v>84</v>
      </c>
      <c r="AY168" s="154" t="s">
        <v>134</v>
      </c>
    </row>
    <row r="169" spans="2:65" s="1" customFormat="1" ht="24.15" customHeight="1" x14ac:dyDescent="0.2">
      <c r="B169" s="127"/>
      <c r="C169" s="128" t="s">
        <v>292</v>
      </c>
      <c r="D169" s="128" t="s">
        <v>135</v>
      </c>
      <c r="E169" s="129" t="s">
        <v>418</v>
      </c>
      <c r="F169" s="130" t="s">
        <v>419</v>
      </c>
      <c r="G169" s="131" t="s">
        <v>175</v>
      </c>
      <c r="H169" s="132">
        <v>207.73</v>
      </c>
      <c r="I169" s="133"/>
      <c r="J169" s="134">
        <f>ROUND(I169*H169,2)</f>
        <v>0</v>
      </c>
      <c r="K169" s="130" t="s">
        <v>176</v>
      </c>
      <c r="L169" s="29"/>
      <c r="M169" s="135" t="s">
        <v>1</v>
      </c>
      <c r="N169" s="136" t="s">
        <v>41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140</v>
      </c>
      <c r="AT169" s="139" t="s">
        <v>135</v>
      </c>
      <c r="AU169" s="139" t="s">
        <v>86</v>
      </c>
      <c r="AY169" s="14" t="s">
        <v>134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4" t="s">
        <v>84</v>
      </c>
      <c r="BK169" s="140">
        <f>ROUND(I169*H169,2)</f>
        <v>0</v>
      </c>
      <c r="BL169" s="14" t="s">
        <v>140</v>
      </c>
      <c r="BM169" s="139" t="s">
        <v>420</v>
      </c>
    </row>
    <row r="170" spans="2:65" s="12" customFormat="1" ht="10.199999999999999" x14ac:dyDescent="0.2">
      <c r="B170" s="152"/>
      <c r="D170" s="153" t="s">
        <v>178</v>
      </c>
      <c r="E170" s="154" t="s">
        <v>1</v>
      </c>
      <c r="F170" s="155" t="s">
        <v>421</v>
      </c>
      <c r="H170" s="156">
        <v>207.73</v>
      </c>
      <c r="I170" s="157"/>
      <c r="L170" s="152"/>
      <c r="M170" s="158"/>
      <c r="T170" s="159"/>
      <c r="AT170" s="154" t="s">
        <v>178</v>
      </c>
      <c r="AU170" s="154" t="s">
        <v>86</v>
      </c>
      <c r="AV170" s="12" t="s">
        <v>86</v>
      </c>
      <c r="AW170" s="12" t="s">
        <v>32</v>
      </c>
      <c r="AX170" s="12" t="s">
        <v>84</v>
      </c>
      <c r="AY170" s="154" t="s">
        <v>134</v>
      </c>
    </row>
    <row r="171" spans="2:65" s="1" customFormat="1" ht="16.5" customHeight="1" x14ac:dyDescent="0.2">
      <c r="B171" s="127"/>
      <c r="C171" s="160" t="s">
        <v>306</v>
      </c>
      <c r="D171" s="160" t="s">
        <v>294</v>
      </c>
      <c r="E171" s="161" t="s">
        <v>422</v>
      </c>
      <c r="F171" s="162" t="s">
        <v>423</v>
      </c>
      <c r="G171" s="163" t="s">
        <v>189</v>
      </c>
      <c r="H171" s="164">
        <v>25.966000000000001</v>
      </c>
      <c r="I171" s="165"/>
      <c r="J171" s="166">
        <f>ROUND(I171*H171,2)</f>
        <v>0</v>
      </c>
      <c r="K171" s="162" t="s">
        <v>176</v>
      </c>
      <c r="L171" s="167"/>
      <c r="M171" s="168" t="s">
        <v>1</v>
      </c>
      <c r="N171" s="169" t="s">
        <v>41</v>
      </c>
      <c r="P171" s="137">
        <f>O171*H171</f>
        <v>0</v>
      </c>
      <c r="Q171" s="137">
        <v>0.2</v>
      </c>
      <c r="R171" s="137">
        <f>Q171*H171</f>
        <v>5.1932000000000009</v>
      </c>
      <c r="S171" s="137">
        <v>0</v>
      </c>
      <c r="T171" s="138">
        <f>S171*H171</f>
        <v>0</v>
      </c>
      <c r="AR171" s="139" t="s">
        <v>147</v>
      </c>
      <c r="AT171" s="139" t="s">
        <v>294</v>
      </c>
      <c r="AU171" s="139" t="s">
        <v>86</v>
      </c>
      <c r="AY171" s="14" t="s">
        <v>134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4" t="s">
        <v>84</v>
      </c>
      <c r="BK171" s="140">
        <f>ROUND(I171*H171,2)</f>
        <v>0</v>
      </c>
      <c r="BL171" s="14" t="s">
        <v>140</v>
      </c>
      <c r="BM171" s="139" t="s">
        <v>424</v>
      </c>
    </row>
    <row r="172" spans="2:65" s="12" customFormat="1" ht="10.199999999999999" x14ac:dyDescent="0.2">
      <c r="B172" s="152"/>
      <c r="D172" s="153" t="s">
        <v>178</v>
      </c>
      <c r="E172" s="154" t="s">
        <v>1</v>
      </c>
      <c r="F172" s="155" t="s">
        <v>425</v>
      </c>
      <c r="H172" s="156">
        <v>25.966000000000001</v>
      </c>
      <c r="I172" s="157"/>
      <c r="L172" s="152"/>
      <c r="M172" s="158"/>
      <c r="T172" s="159"/>
      <c r="AT172" s="154" t="s">
        <v>178</v>
      </c>
      <c r="AU172" s="154" t="s">
        <v>86</v>
      </c>
      <c r="AV172" s="12" t="s">
        <v>86</v>
      </c>
      <c r="AW172" s="12" t="s">
        <v>32</v>
      </c>
      <c r="AX172" s="12" t="s">
        <v>84</v>
      </c>
      <c r="AY172" s="154" t="s">
        <v>134</v>
      </c>
    </row>
    <row r="173" spans="2:65" s="10" customFormat="1" ht="22.8" customHeight="1" x14ac:dyDescent="0.25">
      <c r="B173" s="117"/>
      <c r="D173" s="118" t="s">
        <v>75</v>
      </c>
      <c r="E173" s="150" t="s">
        <v>140</v>
      </c>
      <c r="F173" s="150" t="s">
        <v>426</v>
      </c>
      <c r="I173" s="120"/>
      <c r="J173" s="151">
        <f>BK173</f>
        <v>0</v>
      </c>
      <c r="L173" s="117"/>
      <c r="M173" s="122"/>
      <c r="P173" s="123">
        <f>SUM(P174:P176)</f>
        <v>0</v>
      </c>
      <c r="R173" s="123">
        <f>SUM(R174:R176)</f>
        <v>0</v>
      </c>
      <c r="T173" s="124">
        <f>SUM(T174:T176)</f>
        <v>0</v>
      </c>
      <c r="AR173" s="118" t="s">
        <v>84</v>
      </c>
      <c r="AT173" s="125" t="s">
        <v>75</v>
      </c>
      <c r="AU173" s="125" t="s">
        <v>84</v>
      </c>
      <c r="AY173" s="118" t="s">
        <v>134</v>
      </c>
      <c r="BK173" s="126">
        <f>SUM(BK174:BK176)</f>
        <v>0</v>
      </c>
    </row>
    <row r="174" spans="2:65" s="1" customFormat="1" ht="21.75" customHeight="1" x14ac:dyDescent="0.2">
      <c r="B174" s="127"/>
      <c r="C174" s="128" t="s">
        <v>297</v>
      </c>
      <c r="D174" s="128" t="s">
        <v>135</v>
      </c>
      <c r="E174" s="129" t="s">
        <v>427</v>
      </c>
      <c r="F174" s="130" t="s">
        <v>428</v>
      </c>
      <c r="G174" s="131" t="s">
        <v>189</v>
      </c>
      <c r="H174" s="132">
        <v>86.35</v>
      </c>
      <c r="I174" s="133"/>
      <c r="J174" s="134">
        <f>ROUND(I174*H174,2)</f>
        <v>0</v>
      </c>
      <c r="K174" s="130" t="s">
        <v>176</v>
      </c>
      <c r="L174" s="29"/>
      <c r="M174" s="135" t="s">
        <v>1</v>
      </c>
      <c r="N174" s="136" t="s">
        <v>41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140</v>
      </c>
      <c r="AT174" s="139" t="s">
        <v>135</v>
      </c>
      <c r="AU174" s="139" t="s">
        <v>86</v>
      </c>
      <c r="AY174" s="14" t="s">
        <v>134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4" t="s">
        <v>84</v>
      </c>
      <c r="BK174" s="140">
        <f>ROUND(I174*H174,2)</f>
        <v>0</v>
      </c>
      <c r="BL174" s="14" t="s">
        <v>140</v>
      </c>
      <c r="BM174" s="139" t="s">
        <v>429</v>
      </c>
    </row>
    <row r="175" spans="2:65" s="1" customFormat="1" ht="24.15" customHeight="1" x14ac:dyDescent="0.2">
      <c r="B175" s="127"/>
      <c r="C175" s="128" t="s">
        <v>314</v>
      </c>
      <c r="D175" s="128" t="s">
        <v>135</v>
      </c>
      <c r="E175" s="129" t="s">
        <v>430</v>
      </c>
      <c r="F175" s="130" t="s">
        <v>431</v>
      </c>
      <c r="G175" s="131" t="s">
        <v>189</v>
      </c>
      <c r="H175" s="132">
        <v>259.05</v>
      </c>
      <c r="I175" s="133"/>
      <c r="J175" s="134">
        <f>ROUND(I175*H175,2)</f>
        <v>0</v>
      </c>
      <c r="K175" s="130" t="s">
        <v>176</v>
      </c>
      <c r="L175" s="29"/>
      <c r="M175" s="135" t="s">
        <v>1</v>
      </c>
      <c r="N175" s="136" t="s">
        <v>41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140</v>
      </c>
      <c r="AT175" s="139" t="s">
        <v>135</v>
      </c>
      <c r="AU175" s="139" t="s">
        <v>86</v>
      </c>
      <c r="AY175" s="14" t="s">
        <v>134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4" t="s">
        <v>84</v>
      </c>
      <c r="BK175" s="140">
        <f>ROUND(I175*H175,2)</f>
        <v>0</v>
      </c>
      <c r="BL175" s="14" t="s">
        <v>140</v>
      </c>
      <c r="BM175" s="139" t="s">
        <v>432</v>
      </c>
    </row>
    <row r="176" spans="2:65" s="12" customFormat="1" ht="10.199999999999999" x14ac:dyDescent="0.2">
      <c r="B176" s="152"/>
      <c r="D176" s="153" t="s">
        <v>178</v>
      </c>
      <c r="F176" s="155" t="s">
        <v>433</v>
      </c>
      <c r="H176" s="156">
        <v>259.05</v>
      </c>
      <c r="I176" s="157"/>
      <c r="L176" s="152"/>
      <c r="M176" s="158"/>
      <c r="T176" s="159"/>
      <c r="AT176" s="154" t="s">
        <v>178</v>
      </c>
      <c r="AU176" s="154" t="s">
        <v>86</v>
      </c>
      <c r="AV176" s="12" t="s">
        <v>86</v>
      </c>
      <c r="AW176" s="12" t="s">
        <v>3</v>
      </c>
      <c r="AX176" s="12" t="s">
        <v>84</v>
      </c>
      <c r="AY176" s="154" t="s">
        <v>134</v>
      </c>
    </row>
    <row r="177" spans="2:65" s="10" customFormat="1" ht="22.8" customHeight="1" x14ac:dyDescent="0.25">
      <c r="B177" s="117"/>
      <c r="D177" s="118" t="s">
        <v>75</v>
      </c>
      <c r="E177" s="150" t="s">
        <v>434</v>
      </c>
      <c r="F177" s="150" t="s">
        <v>435</v>
      </c>
      <c r="I177" s="120"/>
      <c r="J177" s="151">
        <f>BK177</f>
        <v>0</v>
      </c>
      <c r="L177" s="117"/>
      <c r="M177" s="122"/>
      <c r="P177" s="123">
        <f>SUM(P178:P192)</f>
        <v>0</v>
      </c>
      <c r="R177" s="123">
        <f>SUM(R178:R192)</f>
        <v>36.63676976</v>
      </c>
      <c r="T177" s="124">
        <f>SUM(T178:T192)</f>
        <v>0</v>
      </c>
      <c r="AR177" s="118" t="s">
        <v>84</v>
      </c>
      <c r="AT177" s="125" t="s">
        <v>75</v>
      </c>
      <c r="AU177" s="125" t="s">
        <v>84</v>
      </c>
      <c r="AY177" s="118" t="s">
        <v>134</v>
      </c>
      <c r="BK177" s="126">
        <f>SUM(BK178:BK192)</f>
        <v>0</v>
      </c>
    </row>
    <row r="178" spans="2:65" s="1" customFormat="1" ht="24.15" customHeight="1" x14ac:dyDescent="0.2">
      <c r="B178" s="127"/>
      <c r="C178" s="128" t="s">
        <v>206</v>
      </c>
      <c r="D178" s="128" t="s">
        <v>135</v>
      </c>
      <c r="E178" s="129" t="s">
        <v>436</v>
      </c>
      <c r="F178" s="130" t="s">
        <v>437</v>
      </c>
      <c r="G178" s="131" t="s">
        <v>175</v>
      </c>
      <c r="H178" s="132">
        <v>299.3</v>
      </c>
      <c r="I178" s="133"/>
      <c r="J178" s="134">
        <f>ROUND(I178*H178,2)</f>
        <v>0</v>
      </c>
      <c r="K178" s="130" t="s">
        <v>176</v>
      </c>
      <c r="L178" s="29"/>
      <c r="M178" s="135" t="s">
        <v>1</v>
      </c>
      <c r="N178" s="136" t="s">
        <v>41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140</v>
      </c>
      <c r="AT178" s="139" t="s">
        <v>135</v>
      </c>
      <c r="AU178" s="139" t="s">
        <v>86</v>
      </c>
      <c r="AY178" s="14" t="s">
        <v>134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4" t="s">
        <v>84</v>
      </c>
      <c r="BK178" s="140">
        <f>ROUND(I178*H178,2)</f>
        <v>0</v>
      </c>
      <c r="BL178" s="14" t="s">
        <v>140</v>
      </c>
      <c r="BM178" s="139" t="s">
        <v>438</v>
      </c>
    </row>
    <row r="179" spans="2:65" s="1" customFormat="1" ht="24.15" customHeight="1" x14ac:dyDescent="0.2">
      <c r="B179" s="127"/>
      <c r="C179" s="128" t="s">
        <v>323</v>
      </c>
      <c r="D179" s="128" t="s">
        <v>135</v>
      </c>
      <c r="E179" s="129" t="s">
        <v>439</v>
      </c>
      <c r="F179" s="130" t="s">
        <v>440</v>
      </c>
      <c r="G179" s="131" t="s">
        <v>175</v>
      </c>
      <c r="H179" s="132">
        <v>947.12199999999996</v>
      </c>
      <c r="I179" s="133"/>
      <c r="J179" s="134">
        <f>ROUND(I179*H179,2)</f>
        <v>0</v>
      </c>
      <c r="K179" s="130" t="s">
        <v>176</v>
      </c>
      <c r="L179" s="29"/>
      <c r="M179" s="135" t="s">
        <v>1</v>
      </c>
      <c r="N179" s="136" t="s">
        <v>41</v>
      </c>
      <c r="P179" s="137">
        <f>O179*H179</f>
        <v>0</v>
      </c>
      <c r="Q179" s="137">
        <v>8.0000000000000007E-5</v>
      </c>
      <c r="R179" s="137">
        <f>Q179*H179</f>
        <v>7.5769760000000005E-2</v>
      </c>
      <c r="S179" s="137">
        <v>0</v>
      </c>
      <c r="T179" s="138">
        <f>S179*H179</f>
        <v>0</v>
      </c>
      <c r="AR179" s="139" t="s">
        <v>140</v>
      </c>
      <c r="AT179" s="139" t="s">
        <v>135</v>
      </c>
      <c r="AU179" s="139" t="s">
        <v>86</v>
      </c>
      <c r="AY179" s="14" t="s">
        <v>134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4" t="s">
        <v>84</v>
      </c>
      <c r="BK179" s="140">
        <f>ROUND(I179*H179,2)</f>
        <v>0</v>
      </c>
      <c r="BL179" s="14" t="s">
        <v>140</v>
      </c>
      <c r="BM179" s="139" t="s">
        <v>441</v>
      </c>
    </row>
    <row r="180" spans="2:65" s="12" customFormat="1" ht="10.199999999999999" x14ac:dyDescent="0.2">
      <c r="B180" s="152"/>
      <c r="D180" s="153" t="s">
        <v>178</v>
      </c>
      <c r="F180" s="155" t="s">
        <v>442</v>
      </c>
      <c r="H180" s="156">
        <v>947.12199999999996</v>
      </c>
      <c r="I180" s="157"/>
      <c r="L180" s="152"/>
      <c r="M180" s="158"/>
      <c r="T180" s="159"/>
      <c r="AT180" s="154" t="s">
        <v>178</v>
      </c>
      <c r="AU180" s="154" t="s">
        <v>86</v>
      </c>
      <c r="AV180" s="12" t="s">
        <v>86</v>
      </c>
      <c r="AW180" s="12" t="s">
        <v>3</v>
      </c>
      <c r="AX180" s="12" t="s">
        <v>84</v>
      </c>
      <c r="AY180" s="154" t="s">
        <v>134</v>
      </c>
    </row>
    <row r="181" spans="2:65" s="1" customFormat="1" ht="16.5" customHeight="1" x14ac:dyDescent="0.2">
      <c r="B181" s="127"/>
      <c r="C181" s="160" t="s">
        <v>313</v>
      </c>
      <c r="D181" s="160" t="s">
        <v>294</v>
      </c>
      <c r="E181" s="161" t="s">
        <v>378</v>
      </c>
      <c r="F181" s="162" t="s">
        <v>379</v>
      </c>
      <c r="G181" s="163" t="s">
        <v>189</v>
      </c>
      <c r="H181" s="164">
        <v>174.1</v>
      </c>
      <c r="I181" s="165"/>
      <c r="J181" s="166">
        <f>ROUND(I181*H181,2)</f>
        <v>0</v>
      </c>
      <c r="K181" s="162" t="s">
        <v>176</v>
      </c>
      <c r="L181" s="167"/>
      <c r="M181" s="168" t="s">
        <v>1</v>
      </c>
      <c r="N181" s="169" t="s">
        <v>41</v>
      </c>
      <c r="P181" s="137">
        <f>O181*H181</f>
        <v>0</v>
      </c>
      <c r="Q181" s="137">
        <v>0.21</v>
      </c>
      <c r="R181" s="137">
        <f>Q181*H181</f>
        <v>36.561</v>
      </c>
      <c r="S181" s="137">
        <v>0</v>
      </c>
      <c r="T181" s="138">
        <f>S181*H181</f>
        <v>0</v>
      </c>
      <c r="AR181" s="139" t="s">
        <v>147</v>
      </c>
      <c r="AT181" s="139" t="s">
        <v>294</v>
      </c>
      <c r="AU181" s="139" t="s">
        <v>86</v>
      </c>
      <c r="AY181" s="14" t="s">
        <v>134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4" t="s">
        <v>84</v>
      </c>
      <c r="BK181" s="140">
        <f>ROUND(I181*H181,2)</f>
        <v>0</v>
      </c>
      <c r="BL181" s="14" t="s">
        <v>140</v>
      </c>
      <c r="BM181" s="139" t="s">
        <v>443</v>
      </c>
    </row>
    <row r="182" spans="2:65" s="1" customFormat="1" ht="16.5" customHeight="1" x14ac:dyDescent="0.2">
      <c r="B182" s="127"/>
      <c r="C182" s="128" t="s">
        <v>335</v>
      </c>
      <c r="D182" s="128" t="s">
        <v>135</v>
      </c>
      <c r="E182" s="129" t="s">
        <v>444</v>
      </c>
      <c r="F182" s="130" t="s">
        <v>445</v>
      </c>
      <c r="G182" s="131" t="s">
        <v>175</v>
      </c>
      <c r="H182" s="132">
        <v>2602.6999999999998</v>
      </c>
      <c r="I182" s="133"/>
      <c r="J182" s="134">
        <f>ROUND(I182*H182,2)</f>
        <v>0</v>
      </c>
      <c r="K182" s="130" t="s">
        <v>176</v>
      </c>
      <c r="L182" s="29"/>
      <c r="M182" s="135" t="s">
        <v>1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140</v>
      </c>
      <c r="AT182" s="139" t="s">
        <v>135</v>
      </c>
      <c r="AU182" s="139" t="s">
        <v>86</v>
      </c>
      <c r="AY182" s="14" t="s">
        <v>134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4" t="s">
        <v>84</v>
      </c>
      <c r="BK182" s="140">
        <f>ROUND(I182*H182,2)</f>
        <v>0</v>
      </c>
      <c r="BL182" s="14" t="s">
        <v>140</v>
      </c>
      <c r="BM182" s="139" t="s">
        <v>446</v>
      </c>
    </row>
    <row r="183" spans="2:65" s="1" customFormat="1" ht="24.15" customHeight="1" x14ac:dyDescent="0.2">
      <c r="B183" s="127"/>
      <c r="C183" s="128" t="s">
        <v>317</v>
      </c>
      <c r="D183" s="128" t="s">
        <v>135</v>
      </c>
      <c r="E183" s="129" t="s">
        <v>447</v>
      </c>
      <c r="F183" s="130" t="s">
        <v>448</v>
      </c>
      <c r="G183" s="131" t="s">
        <v>175</v>
      </c>
      <c r="H183" s="132">
        <v>486.2</v>
      </c>
      <c r="I183" s="133"/>
      <c r="J183" s="134">
        <f>ROUND(I183*H183,2)</f>
        <v>0</v>
      </c>
      <c r="K183" s="130" t="s">
        <v>176</v>
      </c>
      <c r="L183" s="29"/>
      <c r="M183" s="135" t="s">
        <v>1</v>
      </c>
      <c r="N183" s="136" t="s">
        <v>41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140</v>
      </c>
      <c r="AT183" s="139" t="s">
        <v>135</v>
      </c>
      <c r="AU183" s="139" t="s">
        <v>86</v>
      </c>
      <c r="AY183" s="14" t="s">
        <v>134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4" t="s">
        <v>84</v>
      </c>
      <c r="BK183" s="140">
        <f>ROUND(I183*H183,2)</f>
        <v>0</v>
      </c>
      <c r="BL183" s="14" t="s">
        <v>140</v>
      </c>
      <c r="BM183" s="139" t="s">
        <v>449</v>
      </c>
    </row>
    <row r="184" spans="2:65" s="1" customFormat="1" ht="24.15" customHeight="1" x14ac:dyDescent="0.2">
      <c r="B184" s="127"/>
      <c r="C184" s="128" t="s">
        <v>450</v>
      </c>
      <c r="D184" s="128" t="s">
        <v>135</v>
      </c>
      <c r="E184" s="129" t="s">
        <v>451</v>
      </c>
      <c r="F184" s="130" t="s">
        <v>452</v>
      </c>
      <c r="G184" s="131" t="s">
        <v>175</v>
      </c>
      <c r="H184" s="132">
        <v>486.2</v>
      </c>
      <c r="I184" s="133"/>
      <c r="J184" s="134">
        <f>ROUND(I184*H184,2)</f>
        <v>0</v>
      </c>
      <c r="K184" s="130" t="s">
        <v>176</v>
      </c>
      <c r="L184" s="29"/>
      <c r="M184" s="135" t="s">
        <v>1</v>
      </c>
      <c r="N184" s="136" t="s">
        <v>41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140</v>
      </c>
      <c r="AT184" s="139" t="s">
        <v>135</v>
      </c>
      <c r="AU184" s="139" t="s">
        <v>86</v>
      </c>
      <c r="AY184" s="14" t="s">
        <v>134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4" t="s">
        <v>84</v>
      </c>
      <c r="BK184" s="140">
        <f>ROUND(I184*H184,2)</f>
        <v>0</v>
      </c>
      <c r="BL184" s="14" t="s">
        <v>140</v>
      </c>
      <c r="BM184" s="139" t="s">
        <v>453</v>
      </c>
    </row>
    <row r="185" spans="2:65" s="1" customFormat="1" ht="24.15" customHeight="1" x14ac:dyDescent="0.2">
      <c r="B185" s="127"/>
      <c r="C185" s="128" t="s">
        <v>320</v>
      </c>
      <c r="D185" s="128" t="s">
        <v>135</v>
      </c>
      <c r="E185" s="129" t="s">
        <v>454</v>
      </c>
      <c r="F185" s="130" t="s">
        <v>455</v>
      </c>
      <c r="G185" s="131" t="s">
        <v>199</v>
      </c>
      <c r="H185" s="132">
        <v>3.5999999999999997E-2</v>
      </c>
      <c r="I185" s="133"/>
      <c r="J185" s="134">
        <f>ROUND(I185*H185,2)</f>
        <v>0</v>
      </c>
      <c r="K185" s="130" t="s">
        <v>176</v>
      </c>
      <c r="L185" s="29"/>
      <c r="M185" s="135" t="s">
        <v>1</v>
      </c>
      <c r="N185" s="136" t="s">
        <v>41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140</v>
      </c>
      <c r="AT185" s="139" t="s">
        <v>135</v>
      </c>
      <c r="AU185" s="139" t="s">
        <v>86</v>
      </c>
      <c r="AY185" s="14" t="s">
        <v>134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4" t="s">
        <v>84</v>
      </c>
      <c r="BK185" s="140">
        <f>ROUND(I185*H185,2)</f>
        <v>0</v>
      </c>
      <c r="BL185" s="14" t="s">
        <v>140</v>
      </c>
      <c r="BM185" s="139" t="s">
        <v>456</v>
      </c>
    </row>
    <row r="186" spans="2:65" s="12" customFormat="1" ht="10.199999999999999" x14ac:dyDescent="0.2">
      <c r="B186" s="152"/>
      <c r="D186" s="153" t="s">
        <v>178</v>
      </c>
      <c r="E186" s="154" t="s">
        <v>1</v>
      </c>
      <c r="F186" s="155" t="s">
        <v>457</v>
      </c>
      <c r="H186" s="156">
        <v>3.5999999999999997E-2</v>
      </c>
      <c r="I186" s="157"/>
      <c r="L186" s="152"/>
      <c r="M186" s="158"/>
      <c r="T186" s="159"/>
      <c r="AT186" s="154" t="s">
        <v>178</v>
      </c>
      <c r="AU186" s="154" t="s">
        <v>86</v>
      </c>
      <c r="AV186" s="12" t="s">
        <v>86</v>
      </c>
      <c r="AW186" s="12" t="s">
        <v>32</v>
      </c>
      <c r="AX186" s="12" t="s">
        <v>84</v>
      </c>
      <c r="AY186" s="154" t="s">
        <v>134</v>
      </c>
    </row>
    <row r="187" spans="2:65" s="1" customFormat="1" ht="16.5" customHeight="1" x14ac:dyDescent="0.2">
      <c r="B187" s="127"/>
      <c r="C187" s="160" t="s">
        <v>458</v>
      </c>
      <c r="D187" s="160" t="s">
        <v>294</v>
      </c>
      <c r="E187" s="161" t="s">
        <v>459</v>
      </c>
      <c r="F187" s="162" t="s">
        <v>460</v>
      </c>
      <c r="G187" s="163" t="s">
        <v>461</v>
      </c>
      <c r="H187" s="164">
        <v>0.04</v>
      </c>
      <c r="I187" s="165"/>
      <c r="J187" s="166">
        <f>ROUND(I187*H187,2)</f>
        <v>0</v>
      </c>
      <c r="K187" s="162" t="s">
        <v>176</v>
      </c>
      <c r="L187" s="167"/>
      <c r="M187" s="168" t="s">
        <v>1</v>
      </c>
      <c r="N187" s="169" t="s">
        <v>41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147</v>
      </c>
      <c r="AT187" s="139" t="s">
        <v>294</v>
      </c>
      <c r="AU187" s="139" t="s">
        <v>86</v>
      </c>
      <c r="AY187" s="14" t="s">
        <v>134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4" t="s">
        <v>84</v>
      </c>
      <c r="BK187" s="140">
        <f>ROUND(I187*H187,2)</f>
        <v>0</v>
      </c>
      <c r="BL187" s="14" t="s">
        <v>140</v>
      </c>
      <c r="BM187" s="139" t="s">
        <v>462</v>
      </c>
    </row>
    <row r="188" spans="2:65" s="1" customFormat="1" ht="16.5" customHeight="1" x14ac:dyDescent="0.2">
      <c r="B188" s="127"/>
      <c r="C188" s="128" t="s">
        <v>463</v>
      </c>
      <c r="D188" s="128" t="s">
        <v>135</v>
      </c>
      <c r="E188" s="129" t="s">
        <v>464</v>
      </c>
      <c r="F188" s="130" t="s">
        <v>465</v>
      </c>
      <c r="G188" s="131" t="s">
        <v>189</v>
      </c>
      <c r="H188" s="132">
        <v>4</v>
      </c>
      <c r="I188" s="133"/>
      <c r="J188" s="134">
        <f>ROUND(I188*H188,2)</f>
        <v>0</v>
      </c>
      <c r="K188" s="130" t="s">
        <v>176</v>
      </c>
      <c r="L188" s="29"/>
      <c r="M188" s="135" t="s">
        <v>1</v>
      </c>
      <c r="N188" s="136" t="s">
        <v>41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140</v>
      </c>
      <c r="AT188" s="139" t="s">
        <v>135</v>
      </c>
      <c r="AU188" s="139" t="s">
        <v>86</v>
      </c>
      <c r="AY188" s="14" t="s">
        <v>134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4" t="s">
        <v>84</v>
      </c>
      <c r="BK188" s="140">
        <f>ROUND(I188*H188,2)</f>
        <v>0</v>
      </c>
      <c r="BL188" s="14" t="s">
        <v>140</v>
      </c>
      <c r="BM188" s="139" t="s">
        <v>466</v>
      </c>
    </row>
    <row r="189" spans="2:65" s="1" customFormat="1" ht="21.75" customHeight="1" x14ac:dyDescent="0.2">
      <c r="B189" s="127"/>
      <c r="C189" s="128" t="s">
        <v>467</v>
      </c>
      <c r="D189" s="128" t="s">
        <v>135</v>
      </c>
      <c r="E189" s="129" t="s">
        <v>427</v>
      </c>
      <c r="F189" s="130" t="s">
        <v>428</v>
      </c>
      <c r="G189" s="131" t="s">
        <v>189</v>
      </c>
      <c r="H189" s="132">
        <v>4</v>
      </c>
      <c r="I189" s="133"/>
      <c r="J189" s="134">
        <f>ROUND(I189*H189,2)</f>
        <v>0</v>
      </c>
      <c r="K189" s="130" t="s">
        <v>176</v>
      </c>
      <c r="L189" s="29"/>
      <c r="M189" s="135" t="s">
        <v>1</v>
      </c>
      <c r="N189" s="136" t="s">
        <v>41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140</v>
      </c>
      <c r="AT189" s="139" t="s">
        <v>135</v>
      </c>
      <c r="AU189" s="139" t="s">
        <v>86</v>
      </c>
      <c r="AY189" s="14" t="s">
        <v>134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4" t="s">
        <v>84</v>
      </c>
      <c r="BK189" s="140">
        <f>ROUND(I189*H189,2)</f>
        <v>0</v>
      </c>
      <c r="BL189" s="14" t="s">
        <v>140</v>
      </c>
      <c r="BM189" s="139" t="s">
        <v>468</v>
      </c>
    </row>
    <row r="190" spans="2:65" s="1" customFormat="1" ht="24.15" customHeight="1" x14ac:dyDescent="0.2">
      <c r="B190" s="127"/>
      <c r="C190" s="128" t="s">
        <v>388</v>
      </c>
      <c r="D190" s="128" t="s">
        <v>135</v>
      </c>
      <c r="E190" s="129" t="s">
        <v>430</v>
      </c>
      <c r="F190" s="130" t="s">
        <v>431</v>
      </c>
      <c r="G190" s="131" t="s">
        <v>189</v>
      </c>
      <c r="H190" s="132">
        <v>12</v>
      </c>
      <c r="I190" s="133"/>
      <c r="J190" s="134">
        <f>ROUND(I190*H190,2)</f>
        <v>0</v>
      </c>
      <c r="K190" s="130" t="s">
        <v>176</v>
      </c>
      <c r="L190" s="29"/>
      <c r="M190" s="135" t="s">
        <v>1</v>
      </c>
      <c r="N190" s="136" t="s">
        <v>41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140</v>
      </c>
      <c r="AT190" s="139" t="s">
        <v>135</v>
      </c>
      <c r="AU190" s="139" t="s">
        <v>86</v>
      </c>
      <c r="AY190" s="14" t="s">
        <v>134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4" t="s">
        <v>84</v>
      </c>
      <c r="BK190" s="140">
        <f>ROUND(I190*H190,2)</f>
        <v>0</v>
      </c>
      <c r="BL190" s="14" t="s">
        <v>140</v>
      </c>
      <c r="BM190" s="139" t="s">
        <v>469</v>
      </c>
    </row>
    <row r="191" spans="2:65" s="12" customFormat="1" ht="10.199999999999999" x14ac:dyDescent="0.2">
      <c r="B191" s="152"/>
      <c r="D191" s="153" t="s">
        <v>178</v>
      </c>
      <c r="F191" s="155" t="s">
        <v>470</v>
      </c>
      <c r="H191" s="156">
        <v>12</v>
      </c>
      <c r="I191" s="157"/>
      <c r="L191" s="152"/>
      <c r="M191" s="158"/>
      <c r="T191" s="159"/>
      <c r="AT191" s="154" t="s">
        <v>178</v>
      </c>
      <c r="AU191" s="154" t="s">
        <v>86</v>
      </c>
      <c r="AV191" s="12" t="s">
        <v>86</v>
      </c>
      <c r="AW191" s="12" t="s">
        <v>3</v>
      </c>
      <c r="AX191" s="12" t="s">
        <v>84</v>
      </c>
      <c r="AY191" s="154" t="s">
        <v>134</v>
      </c>
    </row>
    <row r="192" spans="2:65" s="1" customFormat="1" ht="24.15" customHeight="1" x14ac:dyDescent="0.2">
      <c r="B192" s="127"/>
      <c r="C192" s="128" t="s">
        <v>471</v>
      </c>
      <c r="D192" s="128" t="s">
        <v>135</v>
      </c>
      <c r="E192" s="129" t="s">
        <v>472</v>
      </c>
      <c r="F192" s="130" t="s">
        <v>473</v>
      </c>
      <c r="G192" s="131" t="s">
        <v>199</v>
      </c>
      <c r="H192" s="132">
        <v>76.88</v>
      </c>
      <c r="I192" s="133"/>
      <c r="J192" s="134">
        <f>ROUND(I192*H192,2)</f>
        <v>0</v>
      </c>
      <c r="K192" s="130" t="s">
        <v>176</v>
      </c>
      <c r="L192" s="29"/>
      <c r="M192" s="135" t="s">
        <v>1</v>
      </c>
      <c r="N192" s="136" t="s">
        <v>41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140</v>
      </c>
      <c r="AT192" s="139" t="s">
        <v>135</v>
      </c>
      <c r="AU192" s="139" t="s">
        <v>86</v>
      </c>
      <c r="AY192" s="14" t="s">
        <v>134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4" t="s">
        <v>84</v>
      </c>
      <c r="BK192" s="140">
        <f>ROUND(I192*H192,2)</f>
        <v>0</v>
      </c>
      <c r="BL192" s="14" t="s">
        <v>140</v>
      </c>
      <c r="BM192" s="139" t="s">
        <v>474</v>
      </c>
    </row>
    <row r="193" spans="2:65" s="10" customFormat="1" ht="22.8" customHeight="1" x14ac:dyDescent="0.25">
      <c r="B193" s="117"/>
      <c r="D193" s="118" t="s">
        <v>75</v>
      </c>
      <c r="E193" s="150" t="s">
        <v>475</v>
      </c>
      <c r="F193" s="150" t="s">
        <v>476</v>
      </c>
      <c r="I193" s="120"/>
      <c r="J193" s="151">
        <f>BK193</f>
        <v>0</v>
      </c>
      <c r="L193" s="117"/>
      <c r="M193" s="122"/>
      <c r="P193" s="123">
        <f>SUM(P194:P222)</f>
        <v>0</v>
      </c>
      <c r="R193" s="123">
        <f>SUM(R194:R222)</f>
        <v>1.3600000000000001E-3</v>
      </c>
      <c r="T193" s="124">
        <f>SUM(T194:T222)</f>
        <v>0</v>
      </c>
      <c r="AR193" s="118" t="s">
        <v>84</v>
      </c>
      <c r="AT193" s="125" t="s">
        <v>75</v>
      </c>
      <c r="AU193" s="125" t="s">
        <v>84</v>
      </c>
      <c r="AY193" s="118" t="s">
        <v>134</v>
      </c>
      <c r="BK193" s="126">
        <f>SUM(BK194:BK222)</f>
        <v>0</v>
      </c>
    </row>
    <row r="194" spans="2:65" s="1" customFormat="1" ht="24.15" customHeight="1" x14ac:dyDescent="0.2">
      <c r="B194" s="127"/>
      <c r="C194" s="128" t="s">
        <v>395</v>
      </c>
      <c r="D194" s="128" t="s">
        <v>135</v>
      </c>
      <c r="E194" s="129" t="s">
        <v>477</v>
      </c>
      <c r="F194" s="130" t="s">
        <v>478</v>
      </c>
      <c r="G194" s="131" t="s">
        <v>274</v>
      </c>
      <c r="H194" s="132">
        <v>24</v>
      </c>
      <c r="I194" s="133"/>
      <c r="J194" s="134">
        <f t="shared" ref="J194:J208" si="0">ROUND(I194*H194,2)</f>
        <v>0</v>
      </c>
      <c r="K194" s="130" t="s">
        <v>176</v>
      </c>
      <c r="L194" s="29"/>
      <c r="M194" s="135" t="s">
        <v>1</v>
      </c>
      <c r="N194" s="136" t="s">
        <v>41</v>
      </c>
      <c r="P194" s="137">
        <f t="shared" ref="P194:P208" si="1">O194*H194</f>
        <v>0</v>
      </c>
      <c r="Q194" s="137">
        <v>0</v>
      </c>
      <c r="R194" s="137">
        <f t="shared" ref="R194:R208" si="2">Q194*H194</f>
        <v>0</v>
      </c>
      <c r="S194" s="137">
        <v>0</v>
      </c>
      <c r="T194" s="138">
        <f t="shared" ref="T194:T208" si="3">S194*H194</f>
        <v>0</v>
      </c>
      <c r="AR194" s="139" t="s">
        <v>140</v>
      </c>
      <c r="AT194" s="139" t="s">
        <v>135</v>
      </c>
      <c r="AU194" s="139" t="s">
        <v>86</v>
      </c>
      <c r="AY194" s="14" t="s">
        <v>134</v>
      </c>
      <c r="BE194" s="140">
        <f t="shared" ref="BE194:BE208" si="4">IF(N194="základní",J194,0)</f>
        <v>0</v>
      </c>
      <c r="BF194" s="140">
        <f t="shared" ref="BF194:BF208" si="5">IF(N194="snížená",J194,0)</f>
        <v>0</v>
      </c>
      <c r="BG194" s="140">
        <f t="shared" ref="BG194:BG208" si="6">IF(N194="zákl. přenesená",J194,0)</f>
        <v>0</v>
      </c>
      <c r="BH194" s="140">
        <f t="shared" ref="BH194:BH208" si="7">IF(N194="sníž. přenesená",J194,0)</f>
        <v>0</v>
      </c>
      <c r="BI194" s="140">
        <f t="shared" ref="BI194:BI208" si="8">IF(N194="nulová",J194,0)</f>
        <v>0</v>
      </c>
      <c r="BJ194" s="14" t="s">
        <v>84</v>
      </c>
      <c r="BK194" s="140">
        <f t="shared" ref="BK194:BK208" si="9">ROUND(I194*H194,2)</f>
        <v>0</v>
      </c>
      <c r="BL194" s="14" t="s">
        <v>140</v>
      </c>
      <c r="BM194" s="139" t="s">
        <v>479</v>
      </c>
    </row>
    <row r="195" spans="2:65" s="1" customFormat="1" ht="37.799999999999997" customHeight="1" x14ac:dyDescent="0.2">
      <c r="B195" s="127"/>
      <c r="C195" s="128" t="s">
        <v>480</v>
      </c>
      <c r="D195" s="128" t="s">
        <v>135</v>
      </c>
      <c r="E195" s="129" t="s">
        <v>481</v>
      </c>
      <c r="F195" s="130" t="s">
        <v>482</v>
      </c>
      <c r="G195" s="131" t="s">
        <v>274</v>
      </c>
      <c r="H195" s="132">
        <v>8</v>
      </c>
      <c r="I195" s="133"/>
      <c r="J195" s="134">
        <f t="shared" si="0"/>
        <v>0</v>
      </c>
      <c r="K195" s="130" t="s">
        <v>176</v>
      </c>
      <c r="L195" s="29"/>
      <c r="M195" s="135" t="s">
        <v>1</v>
      </c>
      <c r="N195" s="136" t="s">
        <v>41</v>
      </c>
      <c r="P195" s="137">
        <f t="shared" si="1"/>
        <v>0</v>
      </c>
      <c r="Q195" s="137">
        <v>0</v>
      </c>
      <c r="R195" s="137">
        <f t="shared" si="2"/>
        <v>0</v>
      </c>
      <c r="S195" s="137">
        <v>0</v>
      </c>
      <c r="T195" s="138">
        <f t="shared" si="3"/>
        <v>0</v>
      </c>
      <c r="AR195" s="139" t="s">
        <v>140</v>
      </c>
      <c r="AT195" s="139" t="s">
        <v>135</v>
      </c>
      <c r="AU195" s="139" t="s">
        <v>86</v>
      </c>
      <c r="AY195" s="14" t="s">
        <v>134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4" t="s">
        <v>84</v>
      </c>
      <c r="BK195" s="140">
        <f t="shared" si="9"/>
        <v>0</v>
      </c>
      <c r="BL195" s="14" t="s">
        <v>140</v>
      </c>
      <c r="BM195" s="139" t="s">
        <v>483</v>
      </c>
    </row>
    <row r="196" spans="2:65" s="1" customFormat="1" ht="33" customHeight="1" x14ac:dyDescent="0.2">
      <c r="B196" s="127"/>
      <c r="C196" s="128" t="s">
        <v>401</v>
      </c>
      <c r="D196" s="128" t="s">
        <v>135</v>
      </c>
      <c r="E196" s="129" t="s">
        <v>484</v>
      </c>
      <c r="F196" s="130" t="s">
        <v>485</v>
      </c>
      <c r="G196" s="131" t="s">
        <v>274</v>
      </c>
      <c r="H196" s="132">
        <v>8</v>
      </c>
      <c r="I196" s="133"/>
      <c r="J196" s="134">
        <f t="shared" si="0"/>
        <v>0</v>
      </c>
      <c r="K196" s="130" t="s">
        <v>176</v>
      </c>
      <c r="L196" s="29"/>
      <c r="M196" s="135" t="s">
        <v>1</v>
      </c>
      <c r="N196" s="136" t="s">
        <v>41</v>
      </c>
      <c r="P196" s="137">
        <f t="shared" si="1"/>
        <v>0</v>
      </c>
      <c r="Q196" s="137">
        <v>0</v>
      </c>
      <c r="R196" s="137">
        <f t="shared" si="2"/>
        <v>0</v>
      </c>
      <c r="S196" s="137">
        <v>0</v>
      </c>
      <c r="T196" s="138">
        <f t="shared" si="3"/>
        <v>0</v>
      </c>
      <c r="AR196" s="139" t="s">
        <v>140</v>
      </c>
      <c r="AT196" s="139" t="s">
        <v>135</v>
      </c>
      <c r="AU196" s="139" t="s">
        <v>86</v>
      </c>
      <c r="AY196" s="14" t="s">
        <v>134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4" t="s">
        <v>84</v>
      </c>
      <c r="BK196" s="140">
        <f t="shared" si="9"/>
        <v>0</v>
      </c>
      <c r="BL196" s="14" t="s">
        <v>140</v>
      </c>
      <c r="BM196" s="139" t="s">
        <v>486</v>
      </c>
    </row>
    <row r="197" spans="2:65" s="1" customFormat="1" ht="33" customHeight="1" x14ac:dyDescent="0.2">
      <c r="B197" s="127"/>
      <c r="C197" s="128" t="s">
        <v>487</v>
      </c>
      <c r="D197" s="128" t="s">
        <v>135</v>
      </c>
      <c r="E197" s="129" t="s">
        <v>488</v>
      </c>
      <c r="F197" s="130" t="s">
        <v>489</v>
      </c>
      <c r="G197" s="131" t="s">
        <v>274</v>
      </c>
      <c r="H197" s="132">
        <v>8</v>
      </c>
      <c r="I197" s="133"/>
      <c r="J197" s="134">
        <f t="shared" si="0"/>
        <v>0</v>
      </c>
      <c r="K197" s="130" t="s">
        <v>176</v>
      </c>
      <c r="L197" s="29"/>
      <c r="M197" s="135" t="s">
        <v>1</v>
      </c>
      <c r="N197" s="136" t="s">
        <v>41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0</v>
      </c>
      <c r="T197" s="138">
        <f t="shared" si="3"/>
        <v>0</v>
      </c>
      <c r="AR197" s="139" t="s">
        <v>140</v>
      </c>
      <c r="AT197" s="139" t="s">
        <v>135</v>
      </c>
      <c r="AU197" s="139" t="s">
        <v>86</v>
      </c>
      <c r="AY197" s="14" t="s">
        <v>134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4" t="s">
        <v>84</v>
      </c>
      <c r="BK197" s="140">
        <f t="shared" si="9"/>
        <v>0</v>
      </c>
      <c r="BL197" s="14" t="s">
        <v>140</v>
      </c>
      <c r="BM197" s="139" t="s">
        <v>490</v>
      </c>
    </row>
    <row r="198" spans="2:65" s="1" customFormat="1" ht="24.15" customHeight="1" x14ac:dyDescent="0.2">
      <c r="B198" s="127"/>
      <c r="C198" s="128" t="s">
        <v>491</v>
      </c>
      <c r="D198" s="128" t="s">
        <v>135</v>
      </c>
      <c r="E198" s="129" t="s">
        <v>492</v>
      </c>
      <c r="F198" s="130" t="s">
        <v>493</v>
      </c>
      <c r="G198" s="131" t="s">
        <v>274</v>
      </c>
      <c r="H198" s="132">
        <v>8</v>
      </c>
      <c r="I198" s="133"/>
      <c r="J198" s="134">
        <f t="shared" si="0"/>
        <v>0</v>
      </c>
      <c r="K198" s="130" t="s">
        <v>176</v>
      </c>
      <c r="L198" s="29"/>
      <c r="M198" s="135" t="s">
        <v>1</v>
      </c>
      <c r="N198" s="136" t="s">
        <v>41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140</v>
      </c>
      <c r="AT198" s="139" t="s">
        <v>135</v>
      </c>
      <c r="AU198" s="139" t="s">
        <v>86</v>
      </c>
      <c r="AY198" s="14" t="s">
        <v>134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4" t="s">
        <v>84</v>
      </c>
      <c r="BK198" s="140">
        <f t="shared" si="9"/>
        <v>0</v>
      </c>
      <c r="BL198" s="14" t="s">
        <v>140</v>
      </c>
      <c r="BM198" s="139" t="s">
        <v>494</v>
      </c>
    </row>
    <row r="199" spans="2:65" s="1" customFormat="1" ht="24.15" customHeight="1" x14ac:dyDescent="0.2">
      <c r="B199" s="127"/>
      <c r="C199" s="128" t="s">
        <v>495</v>
      </c>
      <c r="D199" s="128" t="s">
        <v>135</v>
      </c>
      <c r="E199" s="129" t="s">
        <v>496</v>
      </c>
      <c r="F199" s="130" t="s">
        <v>497</v>
      </c>
      <c r="G199" s="131" t="s">
        <v>274</v>
      </c>
      <c r="H199" s="132">
        <v>8</v>
      </c>
      <c r="I199" s="133"/>
      <c r="J199" s="134">
        <f t="shared" si="0"/>
        <v>0</v>
      </c>
      <c r="K199" s="130" t="s">
        <v>176</v>
      </c>
      <c r="L199" s="29"/>
      <c r="M199" s="135" t="s">
        <v>1</v>
      </c>
      <c r="N199" s="136" t="s">
        <v>41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140</v>
      </c>
      <c r="AT199" s="139" t="s">
        <v>135</v>
      </c>
      <c r="AU199" s="139" t="s">
        <v>86</v>
      </c>
      <c r="AY199" s="14" t="s">
        <v>134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4" t="s">
        <v>84</v>
      </c>
      <c r="BK199" s="140">
        <f t="shared" si="9"/>
        <v>0</v>
      </c>
      <c r="BL199" s="14" t="s">
        <v>140</v>
      </c>
      <c r="BM199" s="139" t="s">
        <v>498</v>
      </c>
    </row>
    <row r="200" spans="2:65" s="1" customFormat="1" ht="33" customHeight="1" x14ac:dyDescent="0.2">
      <c r="B200" s="127"/>
      <c r="C200" s="128" t="s">
        <v>408</v>
      </c>
      <c r="D200" s="128" t="s">
        <v>135</v>
      </c>
      <c r="E200" s="129" t="s">
        <v>499</v>
      </c>
      <c r="F200" s="130" t="s">
        <v>500</v>
      </c>
      <c r="G200" s="131" t="s">
        <v>274</v>
      </c>
      <c r="H200" s="132">
        <v>8</v>
      </c>
      <c r="I200" s="133"/>
      <c r="J200" s="134">
        <f t="shared" si="0"/>
        <v>0</v>
      </c>
      <c r="K200" s="130" t="s">
        <v>176</v>
      </c>
      <c r="L200" s="29"/>
      <c r="M200" s="135" t="s">
        <v>1</v>
      </c>
      <c r="N200" s="136" t="s">
        <v>41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140</v>
      </c>
      <c r="AT200" s="139" t="s">
        <v>135</v>
      </c>
      <c r="AU200" s="139" t="s">
        <v>86</v>
      </c>
      <c r="AY200" s="14" t="s">
        <v>134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4" t="s">
        <v>84</v>
      </c>
      <c r="BK200" s="140">
        <f t="shared" si="9"/>
        <v>0</v>
      </c>
      <c r="BL200" s="14" t="s">
        <v>140</v>
      </c>
      <c r="BM200" s="139" t="s">
        <v>501</v>
      </c>
    </row>
    <row r="201" spans="2:65" s="1" customFormat="1" ht="33" customHeight="1" x14ac:dyDescent="0.2">
      <c r="B201" s="127"/>
      <c r="C201" s="128" t="s">
        <v>502</v>
      </c>
      <c r="D201" s="128" t="s">
        <v>135</v>
      </c>
      <c r="E201" s="129" t="s">
        <v>503</v>
      </c>
      <c r="F201" s="130" t="s">
        <v>504</v>
      </c>
      <c r="G201" s="131" t="s">
        <v>274</v>
      </c>
      <c r="H201" s="132">
        <v>8</v>
      </c>
      <c r="I201" s="133"/>
      <c r="J201" s="134">
        <f t="shared" si="0"/>
        <v>0</v>
      </c>
      <c r="K201" s="130" t="s">
        <v>176</v>
      </c>
      <c r="L201" s="29"/>
      <c r="M201" s="135" t="s">
        <v>1</v>
      </c>
      <c r="N201" s="136" t="s">
        <v>41</v>
      </c>
      <c r="P201" s="137">
        <f t="shared" si="1"/>
        <v>0</v>
      </c>
      <c r="Q201" s="137">
        <v>6.0000000000000002E-5</v>
      </c>
      <c r="R201" s="137">
        <f t="shared" si="2"/>
        <v>4.8000000000000001E-4</v>
      </c>
      <c r="S201" s="137">
        <v>0</v>
      </c>
      <c r="T201" s="138">
        <f t="shared" si="3"/>
        <v>0</v>
      </c>
      <c r="AR201" s="139" t="s">
        <v>140</v>
      </c>
      <c r="AT201" s="139" t="s">
        <v>135</v>
      </c>
      <c r="AU201" s="139" t="s">
        <v>86</v>
      </c>
      <c r="AY201" s="14" t="s">
        <v>134</v>
      </c>
      <c r="BE201" s="140">
        <f t="shared" si="4"/>
        <v>0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14" t="s">
        <v>84</v>
      </c>
      <c r="BK201" s="140">
        <f t="shared" si="9"/>
        <v>0</v>
      </c>
      <c r="BL201" s="14" t="s">
        <v>140</v>
      </c>
      <c r="BM201" s="139" t="s">
        <v>505</v>
      </c>
    </row>
    <row r="202" spans="2:65" s="1" customFormat="1" ht="24.15" customHeight="1" x14ac:dyDescent="0.2">
      <c r="B202" s="127"/>
      <c r="C202" s="128" t="s">
        <v>411</v>
      </c>
      <c r="D202" s="128" t="s">
        <v>135</v>
      </c>
      <c r="E202" s="129" t="s">
        <v>506</v>
      </c>
      <c r="F202" s="130" t="s">
        <v>507</v>
      </c>
      <c r="G202" s="131" t="s">
        <v>274</v>
      </c>
      <c r="H202" s="132">
        <v>8</v>
      </c>
      <c r="I202" s="133"/>
      <c r="J202" s="134">
        <f t="shared" si="0"/>
        <v>0</v>
      </c>
      <c r="K202" s="130" t="s">
        <v>176</v>
      </c>
      <c r="L202" s="29"/>
      <c r="M202" s="135" t="s">
        <v>1</v>
      </c>
      <c r="N202" s="136" t="s">
        <v>41</v>
      </c>
      <c r="P202" s="137">
        <f t="shared" si="1"/>
        <v>0</v>
      </c>
      <c r="Q202" s="137">
        <v>5.0000000000000002E-5</v>
      </c>
      <c r="R202" s="137">
        <f t="shared" si="2"/>
        <v>4.0000000000000002E-4</v>
      </c>
      <c r="S202" s="137">
        <v>0</v>
      </c>
      <c r="T202" s="138">
        <f t="shared" si="3"/>
        <v>0</v>
      </c>
      <c r="AR202" s="139" t="s">
        <v>140</v>
      </c>
      <c r="AT202" s="139" t="s">
        <v>135</v>
      </c>
      <c r="AU202" s="139" t="s">
        <v>86</v>
      </c>
      <c r="AY202" s="14" t="s">
        <v>134</v>
      </c>
      <c r="BE202" s="140">
        <f t="shared" si="4"/>
        <v>0</v>
      </c>
      <c r="BF202" s="140">
        <f t="shared" si="5"/>
        <v>0</v>
      </c>
      <c r="BG202" s="140">
        <f t="shared" si="6"/>
        <v>0</v>
      </c>
      <c r="BH202" s="140">
        <f t="shared" si="7"/>
        <v>0</v>
      </c>
      <c r="BI202" s="140">
        <f t="shared" si="8"/>
        <v>0</v>
      </c>
      <c r="BJ202" s="14" t="s">
        <v>84</v>
      </c>
      <c r="BK202" s="140">
        <f t="shared" si="9"/>
        <v>0</v>
      </c>
      <c r="BL202" s="14" t="s">
        <v>140</v>
      </c>
      <c r="BM202" s="139" t="s">
        <v>508</v>
      </c>
    </row>
    <row r="203" spans="2:65" s="1" customFormat="1" ht="24.15" customHeight="1" x14ac:dyDescent="0.2">
      <c r="B203" s="127"/>
      <c r="C203" s="128" t="s">
        <v>509</v>
      </c>
      <c r="D203" s="128" t="s">
        <v>135</v>
      </c>
      <c r="E203" s="129" t="s">
        <v>510</v>
      </c>
      <c r="F203" s="130" t="s">
        <v>511</v>
      </c>
      <c r="G203" s="131" t="s">
        <v>274</v>
      </c>
      <c r="H203" s="132">
        <v>16</v>
      </c>
      <c r="I203" s="133"/>
      <c r="J203" s="134">
        <f t="shared" si="0"/>
        <v>0</v>
      </c>
      <c r="K203" s="130" t="s">
        <v>176</v>
      </c>
      <c r="L203" s="29"/>
      <c r="M203" s="135" t="s">
        <v>1</v>
      </c>
      <c r="N203" s="136" t="s">
        <v>41</v>
      </c>
      <c r="P203" s="137">
        <f t="shared" si="1"/>
        <v>0</v>
      </c>
      <c r="Q203" s="137">
        <v>0</v>
      </c>
      <c r="R203" s="137">
        <f t="shared" si="2"/>
        <v>0</v>
      </c>
      <c r="S203" s="137">
        <v>0</v>
      </c>
      <c r="T203" s="138">
        <f t="shared" si="3"/>
        <v>0</v>
      </c>
      <c r="AR203" s="139" t="s">
        <v>140</v>
      </c>
      <c r="AT203" s="139" t="s">
        <v>135</v>
      </c>
      <c r="AU203" s="139" t="s">
        <v>86</v>
      </c>
      <c r="AY203" s="14" t="s">
        <v>134</v>
      </c>
      <c r="BE203" s="140">
        <f t="shared" si="4"/>
        <v>0</v>
      </c>
      <c r="BF203" s="140">
        <f t="shared" si="5"/>
        <v>0</v>
      </c>
      <c r="BG203" s="140">
        <f t="shared" si="6"/>
        <v>0</v>
      </c>
      <c r="BH203" s="140">
        <f t="shared" si="7"/>
        <v>0</v>
      </c>
      <c r="BI203" s="140">
        <f t="shared" si="8"/>
        <v>0</v>
      </c>
      <c r="BJ203" s="14" t="s">
        <v>84</v>
      </c>
      <c r="BK203" s="140">
        <f t="shared" si="9"/>
        <v>0</v>
      </c>
      <c r="BL203" s="14" t="s">
        <v>140</v>
      </c>
      <c r="BM203" s="139" t="s">
        <v>512</v>
      </c>
    </row>
    <row r="204" spans="2:65" s="1" customFormat="1" ht="24.15" customHeight="1" x14ac:dyDescent="0.2">
      <c r="B204" s="127"/>
      <c r="C204" s="128" t="s">
        <v>513</v>
      </c>
      <c r="D204" s="128" t="s">
        <v>135</v>
      </c>
      <c r="E204" s="129" t="s">
        <v>514</v>
      </c>
      <c r="F204" s="130" t="s">
        <v>515</v>
      </c>
      <c r="G204" s="131" t="s">
        <v>274</v>
      </c>
      <c r="H204" s="132">
        <v>8</v>
      </c>
      <c r="I204" s="133"/>
      <c r="J204" s="134">
        <f t="shared" si="0"/>
        <v>0</v>
      </c>
      <c r="K204" s="130" t="s">
        <v>176</v>
      </c>
      <c r="L204" s="29"/>
      <c r="M204" s="135" t="s">
        <v>1</v>
      </c>
      <c r="N204" s="136" t="s">
        <v>41</v>
      </c>
      <c r="P204" s="137">
        <f t="shared" si="1"/>
        <v>0</v>
      </c>
      <c r="Q204" s="137">
        <v>0</v>
      </c>
      <c r="R204" s="137">
        <f t="shared" si="2"/>
        <v>0</v>
      </c>
      <c r="S204" s="137">
        <v>0</v>
      </c>
      <c r="T204" s="138">
        <f t="shared" si="3"/>
        <v>0</v>
      </c>
      <c r="AR204" s="139" t="s">
        <v>140</v>
      </c>
      <c r="AT204" s="139" t="s">
        <v>135</v>
      </c>
      <c r="AU204" s="139" t="s">
        <v>86</v>
      </c>
      <c r="AY204" s="14" t="s">
        <v>134</v>
      </c>
      <c r="BE204" s="140">
        <f t="shared" si="4"/>
        <v>0</v>
      </c>
      <c r="BF204" s="140">
        <f t="shared" si="5"/>
        <v>0</v>
      </c>
      <c r="BG204" s="140">
        <f t="shared" si="6"/>
        <v>0</v>
      </c>
      <c r="BH204" s="140">
        <f t="shared" si="7"/>
        <v>0</v>
      </c>
      <c r="BI204" s="140">
        <f t="shared" si="8"/>
        <v>0</v>
      </c>
      <c r="BJ204" s="14" t="s">
        <v>84</v>
      </c>
      <c r="BK204" s="140">
        <f t="shared" si="9"/>
        <v>0</v>
      </c>
      <c r="BL204" s="14" t="s">
        <v>140</v>
      </c>
      <c r="BM204" s="139" t="s">
        <v>516</v>
      </c>
    </row>
    <row r="205" spans="2:65" s="1" customFormat="1" ht="24.15" customHeight="1" x14ac:dyDescent="0.2">
      <c r="B205" s="127"/>
      <c r="C205" s="128" t="s">
        <v>517</v>
      </c>
      <c r="D205" s="128" t="s">
        <v>135</v>
      </c>
      <c r="E205" s="129" t="s">
        <v>518</v>
      </c>
      <c r="F205" s="130" t="s">
        <v>519</v>
      </c>
      <c r="G205" s="131" t="s">
        <v>175</v>
      </c>
      <c r="H205" s="132">
        <v>8</v>
      </c>
      <c r="I205" s="133"/>
      <c r="J205" s="134">
        <f t="shared" si="0"/>
        <v>0</v>
      </c>
      <c r="K205" s="130" t="s">
        <v>176</v>
      </c>
      <c r="L205" s="29"/>
      <c r="M205" s="135" t="s">
        <v>1</v>
      </c>
      <c r="N205" s="136" t="s">
        <v>41</v>
      </c>
      <c r="P205" s="137">
        <f t="shared" si="1"/>
        <v>0</v>
      </c>
      <c r="Q205" s="137">
        <v>3.0000000000000001E-5</v>
      </c>
      <c r="R205" s="137">
        <f t="shared" si="2"/>
        <v>2.4000000000000001E-4</v>
      </c>
      <c r="S205" s="137">
        <v>0</v>
      </c>
      <c r="T205" s="138">
        <f t="shared" si="3"/>
        <v>0</v>
      </c>
      <c r="AR205" s="139" t="s">
        <v>140</v>
      </c>
      <c r="AT205" s="139" t="s">
        <v>135</v>
      </c>
      <c r="AU205" s="139" t="s">
        <v>86</v>
      </c>
      <c r="AY205" s="14" t="s">
        <v>134</v>
      </c>
      <c r="BE205" s="140">
        <f t="shared" si="4"/>
        <v>0</v>
      </c>
      <c r="BF205" s="140">
        <f t="shared" si="5"/>
        <v>0</v>
      </c>
      <c r="BG205" s="140">
        <f t="shared" si="6"/>
        <v>0</v>
      </c>
      <c r="BH205" s="140">
        <f t="shared" si="7"/>
        <v>0</v>
      </c>
      <c r="BI205" s="140">
        <f t="shared" si="8"/>
        <v>0</v>
      </c>
      <c r="BJ205" s="14" t="s">
        <v>84</v>
      </c>
      <c r="BK205" s="140">
        <f t="shared" si="9"/>
        <v>0</v>
      </c>
      <c r="BL205" s="14" t="s">
        <v>140</v>
      </c>
      <c r="BM205" s="139" t="s">
        <v>520</v>
      </c>
    </row>
    <row r="206" spans="2:65" s="1" customFormat="1" ht="24.15" customHeight="1" x14ac:dyDescent="0.2">
      <c r="B206" s="127"/>
      <c r="C206" s="128" t="s">
        <v>415</v>
      </c>
      <c r="D206" s="128" t="s">
        <v>135</v>
      </c>
      <c r="E206" s="129" t="s">
        <v>521</v>
      </c>
      <c r="F206" s="130" t="s">
        <v>522</v>
      </c>
      <c r="G206" s="131" t="s">
        <v>175</v>
      </c>
      <c r="H206" s="132">
        <v>8</v>
      </c>
      <c r="I206" s="133"/>
      <c r="J206" s="134">
        <f t="shared" si="0"/>
        <v>0</v>
      </c>
      <c r="K206" s="130" t="s">
        <v>176</v>
      </c>
      <c r="L206" s="29"/>
      <c r="M206" s="135" t="s">
        <v>1</v>
      </c>
      <c r="N206" s="136" t="s">
        <v>41</v>
      </c>
      <c r="P206" s="137">
        <f t="shared" si="1"/>
        <v>0</v>
      </c>
      <c r="Q206" s="137">
        <v>3.0000000000000001E-5</v>
      </c>
      <c r="R206" s="137">
        <f t="shared" si="2"/>
        <v>2.4000000000000001E-4</v>
      </c>
      <c r="S206" s="137">
        <v>0</v>
      </c>
      <c r="T206" s="138">
        <f t="shared" si="3"/>
        <v>0</v>
      </c>
      <c r="AR206" s="139" t="s">
        <v>140</v>
      </c>
      <c r="AT206" s="139" t="s">
        <v>135</v>
      </c>
      <c r="AU206" s="139" t="s">
        <v>86</v>
      </c>
      <c r="AY206" s="14" t="s">
        <v>134</v>
      </c>
      <c r="BE206" s="140">
        <f t="shared" si="4"/>
        <v>0</v>
      </c>
      <c r="BF206" s="140">
        <f t="shared" si="5"/>
        <v>0</v>
      </c>
      <c r="BG206" s="140">
        <f t="shared" si="6"/>
        <v>0</v>
      </c>
      <c r="BH206" s="140">
        <f t="shared" si="7"/>
        <v>0</v>
      </c>
      <c r="BI206" s="140">
        <f t="shared" si="8"/>
        <v>0</v>
      </c>
      <c r="BJ206" s="14" t="s">
        <v>84</v>
      </c>
      <c r="BK206" s="140">
        <f t="shared" si="9"/>
        <v>0</v>
      </c>
      <c r="BL206" s="14" t="s">
        <v>140</v>
      </c>
      <c r="BM206" s="139" t="s">
        <v>523</v>
      </c>
    </row>
    <row r="207" spans="2:65" s="1" customFormat="1" ht="21.75" customHeight="1" x14ac:dyDescent="0.2">
      <c r="B207" s="127"/>
      <c r="C207" s="128" t="s">
        <v>524</v>
      </c>
      <c r="D207" s="128" t="s">
        <v>135</v>
      </c>
      <c r="E207" s="129" t="s">
        <v>525</v>
      </c>
      <c r="F207" s="130" t="s">
        <v>526</v>
      </c>
      <c r="G207" s="131" t="s">
        <v>274</v>
      </c>
      <c r="H207" s="132">
        <v>16</v>
      </c>
      <c r="I207" s="133"/>
      <c r="J207" s="134">
        <f t="shared" si="0"/>
        <v>0</v>
      </c>
      <c r="K207" s="130" t="s">
        <v>176</v>
      </c>
      <c r="L207" s="29"/>
      <c r="M207" s="135" t="s">
        <v>1</v>
      </c>
      <c r="N207" s="136" t="s">
        <v>41</v>
      </c>
      <c r="P207" s="137">
        <f t="shared" si="1"/>
        <v>0</v>
      </c>
      <c r="Q207" s="137">
        <v>0</v>
      </c>
      <c r="R207" s="137">
        <f t="shared" si="2"/>
        <v>0</v>
      </c>
      <c r="S207" s="137">
        <v>0</v>
      </c>
      <c r="T207" s="138">
        <f t="shared" si="3"/>
        <v>0</v>
      </c>
      <c r="AR207" s="139" t="s">
        <v>140</v>
      </c>
      <c r="AT207" s="139" t="s">
        <v>135</v>
      </c>
      <c r="AU207" s="139" t="s">
        <v>86</v>
      </c>
      <c r="AY207" s="14" t="s">
        <v>134</v>
      </c>
      <c r="BE207" s="140">
        <f t="shared" si="4"/>
        <v>0</v>
      </c>
      <c r="BF207" s="140">
        <f t="shared" si="5"/>
        <v>0</v>
      </c>
      <c r="BG207" s="140">
        <f t="shared" si="6"/>
        <v>0</v>
      </c>
      <c r="BH207" s="140">
        <f t="shared" si="7"/>
        <v>0</v>
      </c>
      <c r="BI207" s="140">
        <f t="shared" si="8"/>
        <v>0</v>
      </c>
      <c r="BJ207" s="14" t="s">
        <v>84</v>
      </c>
      <c r="BK207" s="140">
        <f t="shared" si="9"/>
        <v>0</v>
      </c>
      <c r="BL207" s="14" t="s">
        <v>140</v>
      </c>
      <c r="BM207" s="139" t="s">
        <v>527</v>
      </c>
    </row>
    <row r="208" spans="2:65" s="1" customFormat="1" ht="24.15" customHeight="1" x14ac:dyDescent="0.2">
      <c r="B208" s="127"/>
      <c r="C208" s="128" t="s">
        <v>414</v>
      </c>
      <c r="D208" s="128" t="s">
        <v>135</v>
      </c>
      <c r="E208" s="129" t="s">
        <v>528</v>
      </c>
      <c r="F208" s="130" t="s">
        <v>529</v>
      </c>
      <c r="G208" s="131" t="s">
        <v>189</v>
      </c>
      <c r="H208" s="132">
        <v>166.184</v>
      </c>
      <c r="I208" s="133"/>
      <c r="J208" s="134">
        <f t="shared" si="0"/>
        <v>0</v>
      </c>
      <c r="K208" s="130" t="s">
        <v>176</v>
      </c>
      <c r="L208" s="29"/>
      <c r="M208" s="135" t="s">
        <v>1</v>
      </c>
      <c r="N208" s="136" t="s">
        <v>41</v>
      </c>
      <c r="P208" s="137">
        <f t="shared" si="1"/>
        <v>0</v>
      </c>
      <c r="Q208" s="137">
        <v>0</v>
      </c>
      <c r="R208" s="137">
        <f t="shared" si="2"/>
        <v>0</v>
      </c>
      <c r="S208" s="137">
        <v>0</v>
      </c>
      <c r="T208" s="138">
        <f t="shared" si="3"/>
        <v>0</v>
      </c>
      <c r="AR208" s="139" t="s">
        <v>140</v>
      </c>
      <c r="AT208" s="139" t="s">
        <v>135</v>
      </c>
      <c r="AU208" s="139" t="s">
        <v>86</v>
      </c>
      <c r="AY208" s="14" t="s">
        <v>134</v>
      </c>
      <c r="BE208" s="140">
        <f t="shared" si="4"/>
        <v>0</v>
      </c>
      <c r="BF208" s="140">
        <f t="shared" si="5"/>
        <v>0</v>
      </c>
      <c r="BG208" s="140">
        <f t="shared" si="6"/>
        <v>0</v>
      </c>
      <c r="BH208" s="140">
        <f t="shared" si="7"/>
        <v>0</v>
      </c>
      <c r="BI208" s="140">
        <f t="shared" si="8"/>
        <v>0</v>
      </c>
      <c r="BJ208" s="14" t="s">
        <v>84</v>
      </c>
      <c r="BK208" s="140">
        <f t="shared" si="9"/>
        <v>0</v>
      </c>
      <c r="BL208" s="14" t="s">
        <v>140</v>
      </c>
      <c r="BM208" s="139" t="s">
        <v>530</v>
      </c>
    </row>
    <row r="209" spans="2:65" s="12" customFormat="1" ht="10.199999999999999" x14ac:dyDescent="0.2">
      <c r="B209" s="152"/>
      <c r="D209" s="153" t="s">
        <v>178</v>
      </c>
      <c r="E209" s="154" t="s">
        <v>1</v>
      </c>
      <c r="F209" s="155" t="s">
        <v>531</v>
      </c>
      <c r="H209" s="156">
        <v>166.184</v>
      </c>
      <c r="I209" s="157"/>
      <c r="L209" s="152"/>
      <c r="M209" s="158"/>
      <c r="T209" s="159"/>
      <c r="AT209" s="154" t="s">
        <v>178</v>
      </c>
      <c r="AU209" s="154" t="s">
        <v>86</v>
      </c>
      <c r="AV209" s="12" t="s">
        <v>86</v>
      </c>
      <c r="AW209" s="12" t="s">
        <v>32</v>
      </c>
      <c r="AX209" s="12" t="s">
        <v>84</v>
      </c>
      <c r="AY209" s="154" t="s">
        <v>134</v>
      </c>
    </row>
    <row r="210" spans="2:65" s="1" customFormat="1" ht="37.799999999999997" customHeight="1" x14ac:dyDescent="0.2">
      <c r="B210" s="127"/>
      <c r="C210" s="160" t="s">
        <v>532</v>
      </c>
      <c r="D210" s="160" t="s">
        <v>294</v>
      </c>
      <c r="E210" s="161" t="s">
        <v>533</v>
      </c>
      <c r="F210" s="162" t="s">
        <v>534</v>
      </c>
      <c r="G210" s="163" t="s">
        <v>189</v>
      </c>
      <c r="H210" s="164">
        <v>171.17</v>
      </c>
      <c r="I210" s="165"/>
      <c r="J210" s="166">
        <f>ROUND(I210*H210,2)</f>
        <v>0</v>
      </c>
      <c r="K210" s="162" t="s">
        <v>1</v>
      </c>
      <c r="L210" s="167"/>
      <c r="M210" s="168" t="s">
        <v>1</v>
      </c>
      <c r="N210" s="169" t="s">
        <v>41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147</v>
      </c>
      <c r="AT210" s="139" t="s">
        <v>294</v>
      </c>
      <c r="AU210" s="139" t="s">
        <v>86</v>
      </c>
      <c r="AY210" s="14" t="s">
        <v>134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4" t="s">
        <v>84</v>
      </c>
      <c r="BK210" s="140">
        <f>ROUND(I210*H210,2)</f>
        <v>0</v>
      </c>
      <c r="BL210" s="14" t="s">
        <v>140</v>
      </c>
      <c r="BM210" s="139" t="s">
        <v>535</v>
      </c>
    </row>
    <row r="211" spans="2:65" s="12" customFormat="1" ht="10.199999999999999" x14ac:dyDescent="0.2">
      <c r="B211" s="152"/>
      <c r="D211" s="153" t="s">
        <v>178</v>
      </c>
      <c r="F211" s="155" t="s">
        <v>536</v>
      </c>
      <c r="H211" s="156">
        <v>171.17</v>
      </c>
      <c r="I211" s="157"/>
      <c r="L211" s="152"/>
      <c r="M211" s="158"/>
      <c r="T211" s="159"/>
      <c r="AT211" s="154" t="s">
        <v>178</v>
      </c>
      <c r="AU211" s="154" t="s">
        <v>86</v>
      </c>
      <c r="AV211" s="12" t="s">
        <v>86</v>
      </c>
      <c r="AW211" s="12" t="s">
        <v>3</v>
      </c>
      <c r="AX211" s="12" t="s">
        <v>84</v>
      </c>
      <c r="AY211" s="154" t="s">
        <v>134</v>
      </c>
    </row>
    <row r="212" spans="2:65" s="1" customFormat="1" ht="44.25" customHeight="1" x14ac:dyDescent="0.2">
      <c r="B212" s="127"/>
      <c r="C212" s="128" t="s">
        <v>420</v>
      </c>
      <c r="D212" s="128" t="s">
        <v>135</v>
      </c>
      <c r="E212" s="129" t="s">
        <v>537</v>
      </c>
      <c r="F212" s="130" t="s">
        <v>538</v>
      </c>
      <c r="G212" s="131" t="s">
        <v>189</v>
      </c>
      <c r="H212" s="132">
        <v>166.184</v>
      </c>
      <c r="I212" s="133"/>
      <c r="J212" s="134">
        <f>ROUND(I212*H212,2)</f>
        <v>0</v>
      </c>
      <c r="K212" s="130" t="s">
        <v>176</v>
      </c>
      <c r="L212" s="29"/>
      <c r="M212" s="135" t="s">
        <v>1</v>
      </c>
      <c r="N212" s="136" t="s">
        <v>41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140</v>
      </c>
      <c r="AT212" s="139" t="s">
        <v>135</v>
      </c>
      <c r="AU212" s="139" t="s">
        <v>86</v>
      </c>
      <c r="AY212" s="14" t="s">
        <v>134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4" t="s">
        <v>84</v>
      </c>
      <c r="BK212" s="140">
        <f>ROUND(I212*H212,2)</f>
        <v>0</v>
      </c>
      <c r="BL212" s="14" t="s">
        <v>140</v>
      </c>
      <c r="BM212" s="139" t="s">
        <v>539</v>
      </c>
    </row>
    <row r="213" spans="2:65" s="1" customFormat="1" ht="24.15" customHeight="1" x14ac:dyDescent="0.2">
      <c r="B213" s="127"/>
      <c r="C213" s="128" t="s">
        <v>540</v>
      </c>
      <c r="D213" s="128" t="s">
        <v>135</v>
      </c>
      <c r="E213" s="129" t="s">
        <v>541</v>
      </c>
      <c r="F213" s="130" t="s">
        <v>542</v>
      </c>
      <c r="G213" s="131" t="s">
        <v>175</v>
      </c>
      <c r="H213" s="132">
        <v>38.1</v>
      </c>
      <c r="I213" s="133"/>
      <c r="J213" s="134">
        <f>ROUND(I213*H213,2)</f>
        <v>0</v>
      </c>
      <c r="K213" s="130" t="s">
        <v>176</v>
      </c>
      <c r="L213" s="29"/>
      <c r="M213" s="135" t="s">
        <v>1</v>
      </c>
      <c r="N213" s="136" t="s">
        <v>41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140</v>
      </c>
      <c r="AT213" s="139" t="s">
        <v>135</v>
      </c>
      <c r="AU213" s="139" t="s">
        <v>86</v>
      </c>
      <c r="AY213" s="14" t="s">
        <v>134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4" t="s">
        <v>84</v>
      </c>
      <c r="BK213" s="140">
        <f>ROUND(I213*H213,2)</f>
        <v>0</v>
      </c>
      <c r="BL213" s="14" t="s">
        <v>140</v>
      </c>
      <c r="BM213" s="139" t="s">
        <v>543</v>
      </c>
    </row>
    <row r="214" spans="2:65" s="12" customFormat="1" ht="10.199999999999999" x14ac:dyDescent="0.2">
      <c r="B214" s="152"/>
      <c r="D214" s="153" t="s">
        <v>178</v>
      </c>
      <c r="E214" s="154" t="s">
        <v>1</v>
      </c>
      <c r="F214" s="155" t="s">
        <v>544</v>
      </c>
      <c r="H214" s="156">
        <v>38.1</v>
      </c>
      <c r="I214" s="157"/>
      <c r="L214" s="152"/>
      <c r="M214" s="158"/>
      <c r="T214" s="159"/>
      <c r="AT214" s="154" t="s">
        <v>178</v>
      </c>
      <c r="AU214" s="154" t="s">
        <v>86</v>
      </c>
      <c r="AV214" s="12" t="s">
        <v>86</v>
      </c>
      <c r="AW214" s="12" t="s">
        <v>32</v>
      </c>
      <c r="AX214" s="12" t="s">
        <v>84</v>
      </c>
      <c r="AY214" s="154" t="s">
        <v>134</v>
      </c>
    </row>
    <row r="215" spans="2:65" s="1" customFormat="1" ht="24.15" customHeight="1" x14ac:dyDescent="0.2">
      <c r="B215" s="127"/>
      <c r="C215" s="128" t="s">
        <v>424</v>
      </c>
      <c r="D215" s="128" t="s">
        <v>135</v>
      </c>
      <c r="E215" s="129" t="s">
        <v>545</v>
      </c>
      <c r="F215" s="130" t="s">
        <v>546</v>
      </c>
      <c r="G215" s="131" t="s">
        <v>175</v>
      </c>
      <c r="H215" s="132">
        <v>215.73</v>
      </c>
      <c r="I215" s="133"/>
      <c r="J215" s="134">
        <f>ROUND(I215*H215,2)</f>
        <v>0</v>
      </c>
      <c r="K215" s="130" t="s">
        <v>176</v>
      </c>
      <c r="L215" s="29"/>
      <c r="M215" s="135" t="s">
        <v>1</v>
      </c>
      <c r="N215" s="136" t="s">
        <v>41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140</v>
      </c>
      <c r="AT215" s="139" t="s">
        <v>135</v>
      </c>
      <c r="AU215" s="139" t="s">
        <v>86</v>
      </c>
      <c r="AY215" s="14" t="s">
        <v>134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4" t="s">
        <v>84</v>
      </c>
      <c r="BK215" s="140">
        <f>ROUND(I215*H215,2)</f>
        <v>0</v>
      </c>
      <c r="BL215" s="14" t="s">
        <v>140</v>
      </c>
      <c r="BM215" s="139" t="s">
        <v>547</v>
      </c>
    </row>
    <row r="216" spans="2:65" s="12" customFormat="1" ht="10.199999999999999" x14ac:dyDescent="0.2">
      <c r="B216" s="152"/>
      <c r="D216" s="153" t="s">
        <v>178</v>
      </c>
      <c r="E216" s="154" t="s">
        <v>1</v>
      </c>
      <c r="F216" s="155" t="s">
        <v>548</v>
      </c>
      <c r="H216" s="156">
        <v>215.73</v>
      </c>
      <c r="I216" s="157"/>
      <c r="L216" s="152"/>
      <c r="M216" s="158"/>
      <c r="T216" s="159"/>
      <c r="AT216" s="154" t="s">
        <v>178</v>
      </c>
      <c r="AU216" s="154" t="s">
        <v>86</v>
      </c>
      <c r="AV216" s="12" t="s">
        <v>86</v>
      </c>
      <c r="AW216" s="12" t="s">
        <v>32</v>
      </c>
      <c r="AX216" s="12" t="s">
        <v>84</v>
      </c>
      <c r="AY216" s="154" t="s">
        <v>134</v>
      </c>
    </row>
    <row r="217" spans="2:65" s="1" customFormat="1" ht="24.15" customHeight="1" x14ac:dyDescent="0.2">
      <c r="B217" s="127"/>
      <c r="C217" s="128" t="s">
        <v>549</v>
      </c>
      <c r="D217" s="128" t="s">
        <v>135</v>
      </c>
      <c r="E217" s="129" t="s">
        <v>550</v>
      </c>
      <c r="F217" s="130" t="s">
        <v>551</v>
      </c>
      <c r="G217" s="131" t="s">
        <v>199</v>
      </c>
      <c r="H217" s="132">
        <v>0.1</v>
      </c>
      <c r="I217" s="133"/>
      <c r="J217" s="134">
        <f t="shared" ref="J217:J222" si="10">ROUND(I217*H217,2)</f>
        <v>0</v>
      </c>
      <c r="K217" s="130" t="s">
        <v>176</v>
      </c>
      <c r="L217" s="29"/>
      <c r="M217" s="135" t="s">
        <v>1</v>
      </c>
      <c r="N217" s="136" t="s">
        <v>41</v>
      </c>
      <c r="P217" s="137">
        <f t="shared" ref="P217:P222" si="11">O217*H217</f>
        <v>0</v>
      </c>
      <c r="Q217" s="137">
        <v>0</v>
      </c>
      <c r="R217" s="137">
        <f t="shared" ref="R217:R222" si="12">Q217*H217</f>
        <v>0</v>
      </c>
      <c r="S217" s="137">
        <v>0</v>
      </c>
      <c r="T217" s="138">
        <f t="shared" ref="T217:T222" si="13">S217*H217</f>
        <v>0</v>
      </c>
      <c r="AR217" s="139" t="s">
        <v>140</v>
      </c>
      <c r="AT217" s="139" t="s">
        <v>135</v>
      </c>
      <c r="AU217" s="139" t="s">
        <v>86</v>
      </c>
      <c r="AY217" s="14" t="s">
        <v>134</v>
      </c>
      <c r="BE217" s="140">
        <f t="shared" ref="BE217:BE222" si="14">IF(N217="základní",J217,0)</f>
        <v>0</v>
      </c>
      <c r="BF217" s="140">
        <f t="shared" ref="BF217:BF222" si="15">IF(N217="snížená",J217,0)</f>
        <v>0</v>
      </c>
      <c r="BG217" s="140">
        <f t="shared" ref="BG217:BG222" si="16">IF(N217="zákl. přenesená",J217,0)</f>
        <v>0</v>
      </c>
      <c r="BH217" s="140">
        <f t="shared" ref="BH217:BH222" si="17">IF(N217="sníž. přenesená",J217,0)</f>
        <v>0</v>
      </c>
      <c r="BI217" s="140">
        <f t="shared" ref="BI217:BI222" si="18">IF(N217="nulová",J217,0)</f>
        <v>0</v>
      </c>
      <c r="BJ217" s="14" t="s">
        <v>84</v>
      </c>
      <c r="BK217" s="140">
        <f t="shared" ref="BK217:BK222" si="19">ROUND(I217*H217,2)</f>
        <v>0</v>
      </c>
      <c r="BL217" s="14" t="s">
        <v>140</v>
      </c>
      <c r="BM217" s="139" t="s">
        <v>552</v>
      </c>
    </row>
    <row r="218" spans="2:65" s="1" customFormat="1" ht="24.15" customHeight="1" x14ac:dyDescent="0.2">
      <c r="B218" s="127"/>
      <c r="C218" s="128" t="s">
        <v>429</v>
      </c>
      <c r="D218" s="128" t="s">
        <v>135</v>
      </c>
      <c r="E218" s="129" t="s">
        <v>472</v>
      </c>
      <c r="F218" s="130" t="s">
        <v>473</v>
      </c>
      <c r="G218" s="131" t="s">
        <v>199</v>
      </c>
      <c r="H218" s="132">
        <v>8</v>
      </c>
      <c r="I218" s="133"/>
      <c r="J218" s="134">
        <f t="shared" si="10"/>
        <v>0</v>
      </c>
      <c r="K218" s="130" t="s">
        <v>176</v>
      </c>
      <c r="L218" s="29"/>
      <c r="M218" s="135" t="s">
        <v>1</v>
      </c>
      <c r="N218" s="136" t="s">
        <v>41</v>
      </c>
      <c r="P218" s="137">
        <f t="shared" si="11"/>
        <v>0</v>
      </c>
      <c r="Q218" s="137">
        <v>0</v>
      </c>
      <c r="R218" s="137">
        <f t="shared" si="12"/>
        <v>0</v>
      </c>
      <c r="S218" s="137">
        <v>0</v>
      </c>
      <c r="T218" s="138">
        <f t="shared" si="13"/>
        <v>0</v>
      </c>
      <c r="AR218" s="139" t="s">
        <v>140</v>
      </c>
      <c r="AT218" s="139" t="s">
        <v>135</v>
      </c>
      <c r="AU218" s="139" t="s">
        <v>86</v>
      </c>
      <c r="AY218" s="14" t="s">
        <v>134</v>
      </c>
      <c r="BE218" s="140">
        <f t="shared" si="14"/>
        <v>0</v>
      </c>
      <c r="BF218" s="140">
        <f t="shared" si="15"/>
        <v>0</v>
      </c>
      <c r="BG218" s="140">
        <f t="shared" si="16"/>
        <v>0</v>
      </c>
      <c r="BH218" s="140">
        <f t="shared" si="17"/>
        <v>0</v>
      </c>
      <c r="BI218" s="140">
        <f t="shared" si="18"/>
        <v>0</v>
      </c>
      <c r="BJ218" s="14" t="s">
        <v>84</v>
      </c>
      <c r="BK218" s="140">
        <f t="shared" si="19"/>
        <v>0</v>
      </c>
      <c r="BL218" s="14" t="s">
        <v>140</v>
      </c>
      <c r="BM218" s="139" t="s">
        <v>553</v>
      </c>
    </row>
    <row r="219" spans="2:65" s="1" customFormat="1" ht="24.15" customHeight="1" x14ac:dyDescent="0.2">
      <c r="B219" s="127"/>
      <c r="C219" s="128" t="s">
        <v>554</v>
      </c>
      <c r="D219" s="128" t="s">
        <v>135</v>
      </c>
      <c r="E219" s="129" t="s">
        <v>555</v>
      </c>
      <c r="F219" s="130" t="s">
        <v>556</v>
      </c>
      <c r="G219" s="131" t="s">
        <v>274</v>
      </c>
      <c r="H219" s="132">
        <v>16</v>
      </c>
      <c r="I219" s="133"/>
      <c r="J219" s="134">
        <f t="shared" si="10"/>
        <v>0</v>
      </c>
      <c r="K219" s="130" t="s">
        <v>1</v>
      </c>
      <c r="L219" s="29"/>
      <c r="M219" s="135" t="s">
        <v>1</v>
      </c>
      <c r="N219" s="136" t="s">
        <v>41</v>
      </c>
      <c r="P219" s="137">
        <f t="shared" si="11"/>
        <v>0</v>
      </c>
      <c r="Q219" s="137">
        <v>0</v>
      </c>
      <c r="R219" s="137">
        <f t="shared" si="12"/>
        <v>0</v>
      </c>
      <c r="S219" s="137">
        <v>0</v>
      </c>
      <c r="T219" s="138">
        <f t="shared" si="13"/>
        <v>0</v>
      </c>
      <c r="AR219" s="139" t="s">
        <v>140</v>
      </c>
      <c r="AT219" s="139" t="s">
        <v>135</v>
      </c>
      <c r="AU219" s="139" t="s">
        <v>86</v>
      </c>
      <c r="AY219" s="14" t="s">
        <v>134</v>
      </c>
      <c r="BE219" s="140">
        <f t="shared" si="14"/>
        <v>0</v>
      </c>
      <c r="BF219" s="140">
        <f t="shared" si="15"/>
        <v>0</v>
      </c>
      <c r="BG219" s="140">
        <f t="shared" si="16"/>
        <v>0</v>
      </c>
      <c r="BH219" s="140">
        <f t="shared" si="17"/>
        <v>0</v>
      </c>
      <c r="BI219" s="140">
        <f t="shared" si="18"/>
        <v>0</v>
      </c>
      <c r="BJ219" s="14" t="s">
        <v>84</v>
      </c>
      <c r="BK219" s="140">
        <f t="shared" si="19"/>
        <v>0</v>
      </c>
      <c r="BL219" s="14" t="s">
        <v>140</v>
      </c>
      <c r="BM219" s="139" t="s">
        <v>557</v>
      </c>
    </row>
    <row r="220" spans="2:65" s="1" customFormat="1" ht="16.5" customHeight="1" x14ac:dyDescent="0.2">
      <c r="B220" s="127"/>
      <c r="C220" s="128" t="s">
        <v>432</v>
      </c>
      <c r="D220" s="128" t="s">
        <v>135</v>
      </c>
      <c r="E220" s="129" t="s">
        <v>558</v>
      </c>
      <c r="F220" s="130" t="s">
        <v>559</v>
      </c>
      <c r="G220" s="131" t="s">
        <v>274</v>
      </c>
      <c r="H220" s="132">
        <v>24</v>
      </c>
      <c r="I220" s="133"/>
      <c r="J220" s="134">
        <f t="shared" si="10"/>
        <v>0</v>
      </c>
      <c r="K220" s="130" t="s">
        <v>1</v>
      </c>
      <c r="L220" s="29"/>
      <c r="M220" s="135" t="s">
        <v>1</v>
      </c>
      <c r="N220" s="136" t="s">
        <v>41</v>
      </c>
      <c r="P220" s="137">
        <f t="shared" si="11"/>
        <v>0</v>
      </c>
      <c r="Q220" s="137">
        <v>0</v>
      </c>
      <c r="R220" s="137">
        <f t="shared" si="12"/>
        <v>0</v>
      </c>
      <c r="S220" s="137">
        <v>0</v>
      </c>
      <c r="T220" s="138">
        <f t="shared" si="13"/>
        <v>0</v>
      </c>
      <c r="AR220" s="139" t="s">
        <v>140</v>
      </c>
      <c r="AT220" s="139" t="s">
        <v>135</v>
      </c>
      <c r="AU220" s="139" t="s">
        <v>86</v>
      </c>
      <c r="AY220" s="14" t="s">
        <v>134</v>
      </c>
      <c r="BE220" s="140">
        <f t="shared" si="14"/>
        <v>0</v>
      </c>
      <c r="BF220" s="140">
        <f t="shared" si="15"/>
        <v>0</v>
      </c>
      <c r="BG220" s="140">
        <f t="shared" si="16"/>
        <v>0</v>
      </c>
      <c r="BH220" s="140">
        <f t="shared" si="17"/>
        <v>0</v>
      </c>
      <c r="BI220" s="140">
        <f t="shared" si="18"/>
        <v>0</v>
      </c>
      <c r="BJ220" s="14" t="s">
        <v>84</v>
      </c>
      <c r="BK220" s="140">
        <f t="shared" si="19"/>
        <v>0</v>
      </c>
      <c r="BL220" s="14" t="s">
        <v>140</v>
      </c>
      <c r="BM220" s="139" t="s">
        <v>560</v>
      </c>
    </row>
    <row r="221" spans="2:65" s="1" customFormat="1" ht="24.15" customHeight="1" x14ac:dyDescent="0.2">
      <c r="B221" s="127"/>
      <c r="C221" s="128" t="s">
        <v>561</v>
      </c>
      <c r="D221" s="128" t="s">
        <v>135</v>
      </c>
      <c r="E221" s="129" t="s">
        <v>562</v>
      </c>
      <c r="F221" s="130" t="s">
        <v>563</v>
      </c>
      <c r="G221" s="131" t="s">
        <v>274</v>
      </c>
      <c r="H221" s="132">
        <v>16</v>
      </c>
      <c r="I221" s="133"/>
      <c r="J221" s="134">
        <f t="shared" si="10"/>
        <v>0</v>
      </c>
      <c r="K221" s="130" t="s">
        <v>1</v>
      </c>
      <c r="L221" s="29"/>
      <c r="M221" s="135" t="s">
        <v>1</v>
      </c>
      <c r="N221" s="136" t="s">
        <v>41</v>
      </c>
      <c r="P221" s="137">
        <f t="shared" si="11"/>
        <v>0</v>
      </c>
      <c r="Q221" s="137">
        <v>0</v>
      </c>
      <c r="R221" s="137">
        <f t="shared" si="12"/>
        <v>0</v>
      </c>
      <c r="S221" s="137">
        <v>0</v>
      </c>
      <c r="T221" s="138">
        <f t="shared" si="13"/>
        <v>0</v>
      </c>
      <c r="AR221" s="139" t="s">
        <v>140</v>
      </c>
      <c r="AT221" s="139" t="s">
        <v>135</v>
      </c>
      <c r="AU221" s="139" t="s">
        <v>86</v>
      </c>
      <c r="AY221" s="14" t="s">
        <v>134</v>
      </c>
      <c r="BE221" s="140">
        <f t="shared" si="14"/>
        <v>0</v>
      </c>
      <c r="BF221" s="140">
        <f t="shared" si="15"/>
        <v>0</v>
      </c>
      <c r="BG221" s="140">
        <f t="shared" si="16"/>
        <v>0</v>
      </c>
      <c r="BH221" s="140">
        <f t="shared" si="17"/>
        <v>0</v>
      </c>
      <c r="BI221" s="140">
        <f t="shared" si="18"/>
        <v>0</v>
      </c>
      <c r="BJ221" s="14" t="s">
        <v>84</v>
      </c>
      <c r="BK221" s="140">
        <f t="shared" si="19"/>
        <v>0</v>
      </c>
      <c r="BL221" s="14" t="s">
        <v>140</v>
      </c>
      <c r="BM221" s="139" t="s">
        <v>564</v>
      </c>
    </row>
    <row r="222" spans="2:65" s="1" customFormat="1" ht="24.15" customHeight="1" x14ac:dyDescent="0.2">
      <c r="B222" s="127"/>
      <c r="C222" s="128" t="s">
        <v>438</v>
      </c>
      <c r="D222" s="128" t="s">
        <v>135</v>
      </c>
      <c r="E222" s="129" t="s">
        <v>533</v>
      </c>
      <c r="F222" s="130" t="s">
        <v>565</v>
      </c>
      <c r="G222" s="131" t="s">
        <v>274</v>
      </c>
      <c r="H222" s="132">
        <v>2</v>
      </c>
      <c r="I222" s="133"/>
      <c r="J222" s="134">
        <f t="shared" si="10"/>
        <v>0</v>
      </c>
      <c r="K222" s="130" t="s">
        <v>1</v>
      </c>
      <c r="L222" s="29"/>
      <c r="M222" s="135" t="s">
        <v>1</v>
      </c>
      <c r="N222" s="136" t="s">
        <v>41</v>
      </c>
      <c r="P222" s="137">
        <f t="shared" si="11"/>
        <v>0</v>
      </c>
      <c r="Q222" s="137">
        <v>0</v>
      </c>
      <c r="R222" s="137">
        <f t="shared" si="12"/>
        <v>0</v>
      </c>
      <c r="S222" s="137">
        <v>0</v>
      </c>
      <c r="T222" s="138">
        <f t="shared" si="13"/>
        <v>0</v>
      </c>
      <c r="AR222" s="139" t="s">
        <v>140</v>
      </c>
      <c r="AT222" s="139" t="s">
        <v>135</v>
      </c>
      <c r="AU222" s="139" t="s">
        <v>86</v>
      </c>
      <c r="AY222" s="14" t="s">
        <v>134</v>
      </c>
      <c r="BE222" s="140">
        <f t="shared" si="14"/>
        <v>0</v>
      </c>
      <c r="BF222" s="140">
        <f t="shared" si="15"/>
        <v>0</v>
      </c>
      <c r="BG222" s="140">
        <f t="shared" si="16"/>
        <v>0</v>
      </c>
      <c r="BH222" s="140">
        <f t="shared" si="17"/>
        <v>0</v>
      </c>
      <c r="BI222" s="140">
        <f t="shared" si="18"/>
        <v>0</v>
      </c>
      <c r="BJ222" s="14" t="s">
        <v>84</v>
      </c>
      <c r="BK222" s="140">
        <f t="shared" si="19"/>
        <v>0</v>
      </c>
      <c r="BL222" s="14" t="s">
        <v>140</v>
      </c>
      <c r="BM222" s="139" t="s">
        <v>566</v>
      </c>
    </row>
    <row r="223" spans="2:65" s="10" customFormat="1" ht="22.8" customHeight="1" x14ac:dyDescent="0.25">
      <c r="B223" s="117"/>
      <c r="D223" s="118" t="s">
        <v>75</v>
      </c>
      <c r="E223" s="150" t="s">
        <v>567</v>
      </c>
      <c r="F223" s="150" t="s">
        <v>568</v>
      </c>
      <c r="I223" s="120"/>
      <c r="J223" s="151">
        <f>BK223</f>
        <v>0</v>
      </c>
      <c r="L223" s="117"/>
      <c r="M223" s="122"/>
      <c r="P223" s="123">
        <f>SUM(P224:P242)</f>
        <v>0</v>
      </c>
      <c r="R223" s="123">
        <f>SUM(R224:R242)</f>
        <v>27.708940000000002</v>
      </c>
      <c r="T223" s="124">
        <f>SUM(T224:T242)</f>
        <v>0</v>
      </c>
      <c r="AR223" s="118" t="s">
        <v>84</v>
      </c>
      <c r="AT223" s="125" t="s">
        <v>75</v>
      </c>
      <c r="AU223" s="125" t="s">
        <v>84</v>
      </c>
      <c r="AY223" s="118" t="s">
        <v>134</v>
      </c>
      <c r="BK223" s="126">
        <f>SUM(BK224:BK242)</f>
        <v>0</v>
      </c>
    </row>
    <row r="224" spans="2:65" s="1" customFormat="1" ht="21.75" customHeight="1" x14ac:dyDescent="0.2">
      <c r="B224" s="127"/>
      <c r="C224" s="160" t="s">
        <v>569</v>
      </c>
      <c r="D224" s="160" t="s">
        <v>294</v>
      </c>
      <c r="E224" s="161" t="s">
        <v>84</v>
      </c>
      <c r="F224" s="162" t="s">
        <v>570</v>
      </c>
      <c r="G224" s="163" t="s">
        <v>571</v>
      </c>
      <c r="H224" s="164">
        <v>0.1</v>
      </c>
      <c r="I224" s="165"/>
      <c r="J224" s="166">
        <f t="shared" ref="J224:J235" si="20">ROUND(I224*H224,2)</f>
        <v>0</v>
      </c>
      <c r="K224" s="162" t="s">
        <v>1</v>
      </c>
      <c r="L224" s="167"/>
      <c r="M224" s="168" t="s">
        <v>1</v>
      </c>
      <c r="N224" s="169" t="s">
        <v>41</v>
      </c>
      <c r="P224" s="137">
        <f t="shared" ref="P224:P235" si="21">O224*H224</f>
        <v>0</v>
      </c>
      <c r="Q224" s="137">
        <v>0</v>
      </c>
      <c r="R224" s="137">
        <f t="shared" ref="R224:R235" si="22">Q224*H224</f>
        <v>0</v>
      </c>
      <c r="S224" s="137">
        <v>0</v>
      </c>
      <c r="T224" s="138">
        <f t="shared" ref="T224:T235" si="23">S224*H224</f>
        <v>0</v>
      </c>
      <c r="AR224" s="139" t="s">
        <v>147</v>
      </c>
      <c r="AT224" s="139" t="s">
        <v>294</v>
      </c>
      <c r="AU224" s="139" t="s">
        <v>86</v>
      </c>
      <c r="AY224" s="14" t="s">
        <v>134</v>
      </c>
      <c r="BE224" s="140">
        <f t="shared" ref="BE224:BE235" si="24">IF(N224="základní",J224,0)</f>
        <v>0</v>
      </c>
      <c r="BF224" s="140">
        <f t="shared" ref="BF224:BF235" si="25">IF(N224="snížená",J224,0)</f>
        <v>0</v>
      </c>
      <c r="BG224" s="140">
        <f t="shared" ref="BG224:BG235" si="26">IF(N224="zákl. přenesená",J224,0)</f>
        <v>0</v>
      </c>
      <c r="BH224" s="140">
        <f t="shared" ref="BH224:BH235" si="27">IF(N224="sníž. přenesená",J224,0)</f>
        <v>0</v>
      </c>
      <c r="BI224" s="140">
        <f t="shared" ref="BI224:BI235" si="28">IF(N224="nulová",J224,0)</f>
        <v>0</v>
      </c>
      <c r="BJ224" s="14" t="s">
        <v>84</v>
      </c>
      <c r="BK224" s="140">
        <f t="shared" ref="BK224:BK235" si="29">ROUND(I224*H224,2)</f>
        <v>0</v>
      </c>
      <c r="BL224" s="14" t="s">
        <v>140</v>
      </c>
      <c r="BM224" s="139" t="s">
        <v>572</v>
      </c>
    </row>
    <row r="225" spans="2:65" s="1" customFormat="1" ht="16.5" customHeight="1" x14ac:dyDescent="0.2">
      <c r="B225" s="127"/>
      <c r="C225" s="160" t="s">
        <v>441</v>
      </c>
      <c r="D225" s="160" t="s">
        <v>294</v>
      </c>
      <c r="E225" s="161" t="s">
        <v>86</v>
      </c>
      <c r="F225" s="162" t="s">
        <v>573</v>
      </c>
      <c r="G225" s="163" t="s">
        <v>574</v>
      </c>
      <c r="H225" s="164">
        <v>240</v>
      </c>
      <c r="I225" s="165"/>
      <c r="J225" s="166">
        <f t="shared" si="20"/>
        <v>0</v>
      </c>
      <c r="K225" s="162" t="s">
        <v>1</v>
      </c>
      <c r="L225" s="167"/>
      <c r="M225" s="168" t="s">
        <v>1</v>
      </c>
      <c r="N225" s="169" t="s">
        <v>41</v>
      </c>
      <c r="P225" s="137">
        <f t="shared" si="21"/>
        <v>0</v>
      </c>
      <c r="Q225" s="137">
        <v>0</v>
      </c>
      <c r="R225" s="137">
        <f t="shared" si="22"/>
        <v>0</v>
      </c>
      <c r="S225" s="137">
        <v>0</v>
      </c>
      <c r="T225" s="138">
        <f t="shared" si="23"/>
        <v>0</v>
      </c>
      <c r="AR225" s="139" t="s">
        <v>147</v>
      </c>
      <c r="AT225" s="139" t="s">
        <v>294</v>
      </c>
      <c r="AU225" s="139" t="s">
        <v>86</v>
      </c>
      <c r="AY225" s="14" t="s">
        <v>134</v>
      </c>
      <c r="BE225" s="140">
        <f t="shared" si="24"/>
        <v>0</v>
      </c>
      <c r="BF225" s="140">
        <f t="shared" si="25"/>
        <v>0</v>
      </c>
      <c r="BG225" s="140">
        <f t="shared" si="26"/>
        <v>0</v>
      </c>
      <c r="BH225" s="140">
        <f t="shared" si="27"/>
        <v>0</v>
      </c>
      <c r="BI225" s="140">
        <f t="shared" si="28"/>
        <v>0</v>
      </c>
      <c r="BJ225" s="14" t="s">
        <v>84</v>
      </c>
      <c r="BK225" s="140">
        <f t="shared" si="29"/>
        <v>0</v>
      </c>
      <c r="BL225" s="14" t="s">
        <v>140</v>
      </c>
      <c r="BM225" s="139" t="s">
        <v>575</v>
      </c>
    </row>
    <row r="226" spans="2:65" s="1" customFormat="1" ht="16.5" customHeight="1" x14ac:dyDescent="0.2">
      <c r="B226" s="127"/>
      <c r="C226" s="160" t="s">
        <v>576</v>
      </c>
      <c r="D226" s="160" t="s">
        <v>294</v>
      </c>
      <c r="E226" s="161" t="s">
        <v>577</v>
      </c>
      <c r="F226" s="162" t="s">
        <v>578</v>
      </c>
      <c r="G226" s="163" t="s">
        <v>199</v>
      </c>
      <c r="H226" s="164">
        <v>6.8</v>
      </c>
      <c r="I226" s="165"/>
      <c r="J226" s="166">
        <f t="shared" si="20"/>
        <v>0</v>
      </c>
      <c r="K226" s="162" t="s">
        <v>176</v>
      </c>
      <c r="L226" s="167"/>
      <c r="M226" s="168" t="s">
        <v>1</v>
      </c>
      <c r="N226" s="169" t="s">
        <v>41</v>
      </c>
      <c r="P226" s="137">
        <f t="shared" si="21"/>
        <v>0</v>
      </c>
      <c r="Q226" s="137">
        <v>1</v>
      </c>
      <c r="R226" s="137">
        <f t="shared" si="22"/>
        <v>6.8</v>
      </c>
      <c r="S226" s="137">
        <v>0</v>
      </c>
      <c r="T226" s="138">
        <f t="shared" si="23"/>
        <v>0</v>
      </c>
      <c r="AR226" s="139" t="s">
        <v>147</v>
      </c>
      <c r="AT226" s="139" t="s">
        <v>294</v>
      </c>
      <c r="AU226" s="139" t="s">
        <v>86</v>
      </c>
      <c r="AY226" s="14" t="s">
        <v>134</v>
      </c>
      <c r="BE226" s="140">
        <f t="shared" si="24"/>
        <v>0</v>
      </c>
      <c r="BF226" s="140">
        <f t="shared" si="25"/>
        <v>0</v>
      </c>
      <c r="BG226" s="140">
        <f t="shared" si="26"/>
        <v>0</v>
      </c>
      <c r="BH226" s="140">
        <f t="shared" si="27"/>
        <v>0</v>
      </c>
      <c r="BI226" s="140">
        <f t="shared" si="28"/>
        <v>0</v>
      </c>
      <c r="BJ226" s="14" t="s">
        <v>84</v>
      </c>
      <c r="BK226" s="140">
        <f t="shared" si="29"/>
        <v>0</v>
      </c>
      <c r="BL226" s="14" t="s">
        <v>140</v>
      </c>
      <c r="BM226" s="139" t="s">
        <v>579</v>
      </c>
    </row>
    <row r="227" spans="2:65" s="1" customFormat="1" ht="16.5" customHeight="1" x14ac:dyDescent="0.2">
      <c r="B227" s="127"/>
      <c r="C227" s="160" t="s">
        <v>443</v>
      </c>
      <c r="D227" s="160" t="s">
        <v>294</v>
      </c>
      <c r="E227" s="161" t="s">
        <v>580</v>
      </c>
      <c r="F227" s="162" t="s">
        <v>581</v>
      </c>
      <c r="G227" s="163" t="s">
        <v>189</v>
      </c>
      <c r="H227" s="164">
        <v>4</v>
      </c>
      <c r="I227" s="165"/>
      <c r="J227" s="166">
        <f t="shared" si="20"/>
        <v>0</v>
      </c>
      <c r="K227" s="162" t="s">
        <v>176</v>
      </c>
      <c r="L227" s="167"/>
      <c r="M227" s="168" t="s">
        <v>1</v>
      </c>
      <c r="N227" s="169" t="s">
        <v>41</v>
      </c>
      <c r="P227" s="137">
        <f t="shared" si="21"/>
        <v>0</v>
      </c>
      <c r="Q227" s="137">
        <v>0.22</v>
      </c>
      <c r="R227" s="137">
        <f t="shared" si="22"/>
        <v>0.88</v>
      </c>
      <c r="S227" s="137">
        <v>0</v>
      </c>
      <c r="T227" s="138">
        <f t="shared" si="23"/>
        <v>0</v>
      </c>
      <c r="AR227" s="139" t="s">
        <v>147</v>
      </c>
      <c r="AT227" s="139" t="s">
        <v>294</v>
      </c>
      <c r="AU227" s="139" t="s">
        <v>86</v>
      </c>
      <c r="AY227" s="14" t="s">
        <v>134</v>
      </c>
      <c r="BE227" s="140">
        <f t="shared" si="24"/>
        <v>0</v>
      </c>
      <c r="BF227" s="140">
        <f t="shared" si="25"/>
        <v>0</v>
      </c>
      <c r="BG227" s="140">
        <f t="shared" si="26"/>
        <v>0</v>
      </c>
      <c r="BH227" s="140">
        <f t="shared" si="27"/>
        <v>0</v>
      </c>
      <c r="BI227" s="140">
        <f t="shared" si="28"/>
        <v>0</v>
      </c>
      <c r="BJ227" s="14" t="s">
        <v>84</v>
      </c>
      <c r="BK227" s="140">
        <f t="shared" si="29"/>
        <v>0</v>
      </c>
      <c r="BL227" s="14" t="s">
        <v>140</v>
      </c>
      <c r="BM227" s="139" t="s">
        <v>582</v>
      </c>
    </row>
    <row r="228" spans="2:65" s="1" customFormat="1" ht="16.5" customHeight="1" x14ac:dyDescent="0.2">
      <c r="B228" s="127"/>
      <c r="C228" s="160" t="s">
        <v>583</v>
      </c>
      <c r="D228" s="160" t="s">
        <v>294</v>
      </c>
      <c r="E228" s="161" t="s">
        <v>143</v>
      </c>
      <c r="F228" s="162" t="s">
        <v>584</v>
      </c>
      <c r="G228" s="163" t="s">
        <v>461</v>
      </c>
      <c r="H228" s="164">
        <v>24</v>
      </c>
      <c r="I228" s="165"/>
      <c r="J228" s="166">
        <f t="shared" si="20"/>
        <v>0</v>
      </c>
      <c r="K228" s="162" t="s">
        <v>1</v>
      </c>
      <c r="L228" s="167"/>
      <c r="M228" s="168" t="s">
        <v>1</v>
      </c>
      <c r="N228" s="169" t="s">
        <v>41</v>
      </c>
      <c r="P228" s="137">
        <f t="shared" si="21"/>
        <v>0</v>
      </c>
      <c r="Q228" s="137">
        <v>0</v>
      </c>
      <c r="R228" s="137">
        <f t="shared" si="22"/>
        <v>0</v>
      </c>
      <c r="S228" s="137">
        <v>0</v>
      </c>
      <c r="T228" s="138">
        <f t="shared" si="23"/>
        <v>0</v>
      </c>
      <c r="AR228" s="139" t="s">
        <v>147</v>
      </c>
      <c r="AT228" s="139" t="s">
        <v>294</v>
      </c>
      <c r="AU228" s="139" t="s">
        <v>86</v>
      </c>
      <c r="AY228" s="14" t="s">
        <v>134</v>
      </c>
      <c r="BE228" s="140">
        <f t="shared" si="24"/>
        <v>0</v>
      </c>
      <c r="BF228" s="140">
        <f t="shared" si="25"/>
        <v>0</v>
      </c>
      <c r="BG228" s="140">
        <f t="shared" si="26"/>
        <v>0</v>
      </c>
      <c r="BH228" s="140">
        <f t="shared" si="27"/>
        <v>0</v>
      </c>
      <c r="BI228" s="140">
        <f t="shared" si="28"/>
        <v>0</v>
      </c>
      <c r="BJ228" s="14" t="s">
        <v>84</v>
      </c>
      <c r="BK228" s="140">
        <f t="shared" si="29"/>
        <v>0</v>
      </c>
      <c r="BL228" s="14" t="s">
        <v>140</v>
      </c>
      <c r="BM228" s="139" t="s">
        <v>585</v>
      </c>
    </row>
    <row r="229" spans="2:65" s="1" customFormat="1" ht="16.5" customHeight="1" x14ac:dyDescent="0.2">
      <c r="B229" s="127"/>
      <c r="C229" s="160" t="s">
        <v>446</v>
      </c>
      <c r="D229" s="160" t="s">
        <v>294</v>
      </c>
      <c r="E229" s="161" t="s">
        <v>140</v>
      </c>
      <c r="F229" s="162" t="s">
        <v>586</v>
      </c>
      <c r="G229" s="163" t="s">
        <v>461</v>
      </c>
      <c r="H229" s="164">
        <v>4</v>
      </c>
      <c r="I229" s="165"/>
      <c r="J229" s="166">
        <f t="shared" si="20"/>
        <v>0</v>
      </c>
      <c r="K229" s="162" t="s">
        <v>1</v>
      </c>
      <c r="L229" s="167"/>
      <c r="M229" s="168" t="s">
        <v>1</v>
      </c>
      <c r="N229" s="169" t="s">
        <v>41</v>
      </c>
      <c r="P229" s="137">
        <f t="shared" si="21"/>
        <v>0</v>
      </c>
      <c r="Q229" s="137">
        <v>0</v>
      </c>
      <c r="R229" s="137">
        <f t="shared" si="22"/>
        <v>0</v>
      </c>
      <c r="S229" s="137">
        <v>0</v>
      </c>
      <c r="T229" s="138">
        <f t="shared" si="23"/>
        <v>0</v>
      </c>
      <c r="AR229" s="139" t="s">
        <v>147</v>
      </c>
      <c r="AT229" s="139" t="s">
        <v>294</v>
      </c>
      <c r="AU229" s="139" t="s">
        <v>86</v>
      </c>
      <c r="AY229" s="14" t="s">
        <v>134</v>
      </c>
      <c r="BE229" s="140">
        <f t="shared" si="24"/>
        <v>0</v>
      </c>
      <c r="BF229" s="140">
        <f t="shared" si="25"/>
        <v>0</v>
      </c>
      <c r="BG229" s="140">
        <f t="shared" si="26"/>
        <v>0</v>
      </c>
      <c r="BH229" s="140">
        <f t="shared" si="27"/>
        <v>0</v>
      </c>
      <c r="BI229" s="140">
        <f t="shared" si="28"/>
        <v>0</v>
      </c>
      <c r="BJ229" s="14" t="s">
        <v>84</v>
      </c>
      <c r="BK229" s="140">
        <f t="shared" si="29"/>
        <v>0</v>
      </c>
      <c r="BL229" s="14" t="s">
        <v>140</v>
      </c>
      <c r="BM229" s="139" t="s">
        <v>587</v>
      </c>
    </row>
    <row r="230" spans="2:65" s="1" customFormat="1" ht="21.75" customHeight="1" x14ac:dyDescent="0.2">
      <c r="B230" s="127"/>
      <c r="C230" s="160" t="s">
        <v>588</v>
      </c>
      <c r="D230" s="160" t="s">
        <v>294</v>
      </c>
      <c r="E230" s="161" t="s">
        <v>589</v>
      </c>
      <c r="F230" s="162" t="s">
        <v>590</v>
      </c>
      <c r="G230" s="163" t="s">
        <v>274</v>
      </c>
      <c r="H230" s="164">
        <v>50</v>
      </c>
      <c r="I230" s="165"/>
      <c r="J230" s="166">
        <f t="shared" si="20"/>
        <v>0</v>
      </c>
      <c r="K230" s="162" t="s">
        <v>176</v>
      </c>
      <c r="L230" s="167"/>
      <c r="M230" s="168" t="s">
        <v>1</v>
      </c>
      <c r="N230" s="169" t="s">
        <v>41</v>
      </c>
      <c r="P230" s="137">
        <f t="shared" si="21"/>
        <v>0</v>
      </c>
      <c r="Q230" s="137">
        <v>7.0899999999999999E-3</v>
      </c>
      <c r="R230" s="137">
        <f t="shared" si="22"/>
        <v>0.35449999999999998</v>
      </c>
      <c r="S230" s="137">
        <v>0</v>
      </c>
      <c r="T230" s="138">
        <f t="shared" si="23"/>
        <v>0</v>
      </c>
      <c r="AR230" s="139" t="s">
        <v>147</v>
      </c>
      <c r="AT230" s="139" t="s">
        <v>294</v>
      </c>
      <c r="AU230" s="139" t="s">
        <v>86</v>
      </c>
      <c r="AY230" s="14" t="s">
        <v>134</v>
      </c>
      <c r="BE230" s="140">
        <f t="shared" si="24"/>
        <v>0</v>
      </c>
      <c r="BF230" s="140">
        <f t="shared" si="25"/>
        <v>0</v>
      </c>
      <c r="BG230" s="140">
        <f t="shared" si="26"/>
        <v>0</v>
      </c>
      <c r="BH230" s="140">
        <f t="shared" si="27"/>
        <v>0</v>
      </c>
      <c r="BI230" s="140">
        <f t="shared" si="28"/>
        <v>0</v>
      </c>
      <c r="BJ230" s="14" t="s">
        <v>84</v>
      </c>
      <c r="BK230" s="140">
        <f t="shared" si="29"/>
        <v>0</v>
      </c>
      <c r="BL230" s="14" t="s">
        <v>140</v>
      </c>
      <c r="BM230" s="139" t="s">
        <v>591</v>
      </c>
    </row>
    <row r="231" spans="2:65" s="1" customFormat="1" ht="33" customHeight="1" x14ac:dyDescent="0.2">
      <c r="B231" s="127"/>
      <c r="C231" s="160" t="s">
        <v>449</v>
      </c>
      <c r="D231" s="160" t="s">
        <v>294</v>
      </c>
      <c r="E231" s="161" t="s">
        <v>592</v>
      </c>
      <c r="F231" s="162" t="s">
        <v>593</v>
      </c>
      <c r="G231" s="163" t="s">
        <v>274</v>
      </c>
      <c r="H231" s="164">
        <v>240</v>
      </c>
      <c r="I231" s="165"/>
      <c r="J231" s="166">
        <f t="shared" si="20"/>
        <v>0</v>
      </c>
      <c r="K231" s="162" t="s">
        <v>1</v>
      </c>
      <c r="L231" s="167"/>
      <c r="M231" s="168" t="s">
        <v>1</v>
      </c>
      <c r="N231" s="169" t="s">
        <v>41</v>
      </c>
      <c r="P231" s="137">
        <f t="shared" si="21"/>
        <v>0</v>
      </c>
      <c r="Q231" s="137">
        <v>0</v>
      </c>
      <c r="R231" s="137">
        <f t="shared" si="22"/>
        <v>0</v>
      </c>
      <c r="S231" s="137">
        <v>0</v>
      </c>
      <c r="T231" s="138">
        <f t="shared" si="23"/>
        <v>0</v>
      </c>
      <c r="AR231" s="139" t="s">
        <v>147</v>
      </c>
      <c r="AT231" s="139" t="s">
        <v>294</v>
      </c>
      <c r="AU231" s="139" t="s">
        <v>86</v>
      </c>
      <c r="AY231" s="14" t="s">
        <v>134</v>
      </c>
      <c r="BE231" s="140">
        <f t="shared" si="24"/>
        <v>0</v>
      </c>
      <c r="BF231" s="140">
        <f t="shared" si="25"/>
        <v>0</v>
      </c>
      <c r="BG231" s="140">
        <f t="shared" si="26"/>
        <v>0</v>
      </c>
      <c r="BH231" s="140">
        <f t="shared" si="27"/>
        <v>0</v>
      </c>
      <c r="BI231" s="140">
        <f t="shared" si="28"/>
        <v>0</v>
      </c>
      <c r="BJ231" s="14" t="s">
        <v>84</v>
      </c>
      <c r="BK231" s="140">
        <f t="shared" si="29"/>
        <v>0</v>
      </c>
      <c r="BL231" s="14" t="s">
        <v>140</v>
      </c>
      <c r="BM231" s="139" t="s">
        <v>594</v>
      </c>
    </row>
    <row r="232" spans="2:65" s="1" customFormat="1" ht="16.5" customHeight="1" x14ac:dyDescent="0.2">
      <c r="B232" s="127"/>
      <c r="C232" s="160" t="s">
        <v>595</v>
      </c>
      <c r="D232" s="160" t="s">
        <v>294</v>
      </c>
      <c r="E232" s="161" t="s">
        <v>142</v>
      </c>
      <c r="F232" s="162" t="s">
        <v>596</v>
      </c>
      <c r="G232" s="163" t="s">
        <v>597</v>
      </c>
      <c r="H232" s="164">
        <v>36</v>
      </c>
      <c r="I232" s="165"/>
      <c r="J232" s="166">
        <f t="shared" si="20"/>
        <v>0</v>
      </c>
      <c r="K232" s="162" t="s">
        <v>1</v>
      </c>
      <c r="L232" s="167"/>
      <c r="M232" s="168" t="s">
        <v>1</v>
      </c>
      <c r="N232" s="169" t="s">
        <v>41</v>
      </c>
      <c r="P232" s="137">
        <f t="shared" si="21"/>
        <v>0</v>
      </c>
      <c r="Q232" s="137">
        <v>0</v>
      </c>
      <c r="R232" s="137">
        <f t="shared" si="22"/>
        <v>0</v>
      </c>
      <c r="S232" s="137">
        <v>0</v>
      </c>
      <c r="T232" s="138">
        <f t="shared" si="23"/>
        <v>0</v>
      </c>
      <c r="AR232" s="139" t="s">
        <v>147</v>
      </c>
      <c r="AT232" s="139" t="s">
        <v>294</v>
      </c>
      <c r="AU232" s="139" t="s">
        <v>86</v>
      </c>
      <c r="AY232" s="14" t="s">
        <v>134</v>
      </c>
      <c r="BE232" s="140">
        <f t="shared" si="24"/>
        <v>0</v>
      </c>
      <c r="BF232" s="140">
        <f t="shared" si="25"/>
        <v>0</v>
      </c>
      <c r="BG232" s="140">
        <f t="shared" si="26"/>
        <v>0</v>
      </c>
      <c r="BH232" s="140">
        <f t="shared" si="27"/>
        <v>0</v>
      </c>
      <c r="BI232" s="140">
        <f t="shared" si="28"/>
        <v>0</v>
      </c>
      <c r="BJ232" s="14" t="s">
        <v>84</v>
      </c>
      <c r="BK232" s="140">
        <f t="shared" si="29"/>
        <v>0</v>
      </c>
      <c r="BL232" s="14" t="s">
        <v>140</v>
      </c>
      <c r="BM232" s="139" t="s">
        <v>598</v>
      </c>
    </row>
    <row r="233" spans="2:65" s="1" customFormat="1" ht="16.5" customHeight="1" x14ac:dyDescent="0.2">
      <c r="B233" s="127"/>
      <c r="C233" s="160" t="s">
        <v>453</v>
      </c>
      <c r="D233" s="160" t="s">
        <v>294</v>
      </c>
      <c r="E233" s="161" t="s">
        <v>156</v>
      </c>
      <c r="F233" s="162" t="s">
        <v>599</v>
      </c>
      <c r="G233" s="163" t="s">
        <v>184</v>
      </c>
      <c r="H233" s="164">
        <v>7</v>
      </c>
      <c r="I233" s="165"/>
      <c r="J233" s="166">
        <f t="shared" si="20"/>
        <v>0</v>
      </c>
      <c r="K233" s="162" t="s">
        <v>1</v>
      </c>
      <c r="L233" s="167"/>
      <c r="M233" s="168" t="s">
        <v>1</v>
      </c>
      <c r="N233" s="169" t="s">
        <v>41</v>
      </c>
      <c r="P233" s="137">
        <f t="shared" si="21"/>
        <v>0</v>
      </c>
      <c r="Q233" s="137">
        <v>0</v>
      </c>
      <c r="R233" s="137">
        <f t="shared" si="22"/>
        <v>0</v>
      </c>
      <c r="S233" s="137">
        <v>0</v>
      </c>
      <c r="T233" s="138">
        <f t="shared" si="23"/>
        <v>0</v>
      </c>
      <c r="AR233" s="139" t="s">
        <v>147</v>
      </c>
      <c r="AT233" s="139" t="s">
        <v>294</v>
      </c>
      <c r="AU233" s="139" t="s">
        <v>86</v>
      </c>
      <c r="AY233" s="14" t="s">
        <v>134</v>
      </c>
      <c r="BE233" s="140">
        <f t="shared" si="24"/>
        <v>0</v>
      </c>
      <c r="BF233" s="140">
        <f t="shared" si="25"/>
        <v>0</v>
      </c>
      <c r="BG233" s="140">
        <f t="shared" si="26"/>
        <v>0</v>
      </c>
      <c r="BH233" s="140">
        <f t="shared" si="27"/>
        <v>0</v>
      </c>
      <c r="BI233" s="140">
        <f t="shared" si="28"/>
        <v>0</v>
      </c>
      <c r="BJ233" s="14" t="s">
        <v>84</v>
      </c>
      <c r="BK233" s="140">
        <f t="shared" si="29"/>
        <v>0</v>
      </c>
      <c r="BL233" s="14" t="s">
        <v>140</v>
      </c>
      <c r="BM233" s="139" t="s">
        <v>600</v>
      </c>
    </row>
    <row r="234" spans="2:65" s="1" customFormat="1" ht="24.15" customHeight="1" x14ac:dyDescent="0.2">
      <c r="B234" s="127"/>
      <c r="C234" s="160" t="s">
        <v>601</v>
      </c>
      <c r="D234" s="160" t="s">
        <v>294</v>
      </c>
      <c r="E234" s="161" t="s">
        <v>602</v>
      </c>
      <c r="F234" s="162" t="s">
        <v>603</v>
      </c>
      <c r="G234" s="163" t="s">
        <v>274</v>
      </c>
      <c r="H234" s="164">
        <v>16</v>
      </c>
      <c r="I234" s="165"/>
      <c r="J234" s="166">
        <f t="shared" si="20"/>
        <v>0</v>
      </c>
      <c r="K234" s="162" t="s">
        <v>1</v>
      </c>
      <c r="L234" s="167"/>
      <c r="M234" s="168" t="s">
        <v>1</v>
      </c>
      <c r="N234" s="169" t="s">
        <v>41</v>
      </c>
      <c r="P234" s="137">
        <f t="shared" si="21"/>
        <v>0</v>
      </c>
      <c r="Q234" s="137">
        <v>0</v>
      </c>
      <c r="R234" s="137">
        <f t="shared" si="22"/>
        <v>0</v>
      </c>
      <c r="S234" s="137">
        <v>0</v>
      </c>
      <c r="T234" s="138">
        <f t="shared" si="23"/>
        <v>0</v>
      </c>
      <c r="AR234" s="139" t="s">
        <v>147</v>
      </c>
      <c r="AT234" s="139" t="s">
        <v>294</v>
      </c>
      <c r="AU234" s="139" t="s">
        <v>86</v>
      </c>
      <c r="AY234" s="14" t="s">
        <v>134</v>
      </c>
      <c r="BE234" s="140">
        <f t="shared" si="24"/>
        <v>0</v>
      </c>
      <c r="BF234" s="140">
        <f t="shared" si="25"/>
        <v>0</v>
      </c>
      <c r="BG234" s="140">
        <f t="shared" si="26"/>
        <v>0</v>
      </c>
      <c r="BH234" s="140">
        <f t="shared" si="27"/>
        <v>0</v>
      </c>
      <c r="BI234" s="140">
        <f t="shared" si="28"/>
        <v>0</v>
      </c>
      <c r="BJ234" s="14" t="s">
        <v>84</v>
      </c>
      <c r="BK234" s="140">
        <f t="shared" si="29"/>
        <v>0</v>
      </c>
      <c r="BL234" s="14" t="s">
        <v>140</v>
      </c>
      <c r="BM234" s="139" t="s">
        <v>604</v>
      </c>
    </row>
    <row r="235" spans="2:65" s="1" customFormat="1" ht="16.5" customHeight="1" x14ac:dyDescent="0.2">
      <c r="B235" s="127"/>
      <c r="C235" s="160" t="s">
        <v>456</v>
      </c>
      <c r="D235" s="160" t="s">
        <v>294</v>
      </c>
      <c r="E235" s="161" t="s">
        <v>422</v>
      </c>
      <c r="F235" s="162" t="s">
        <v>423</v>
      </c>
      <c r="G235" s="163" t="s">
        <v>189</v>
      </c>
      <c r="H235" s="164">
        <v>3.6</v>
      </c>
      <c r="I235" s="165"/>
      <c r="J235" s="166">
        <f t="shared" si="20"/>
        <v>0</v>
      </c>
      <c r="K235" s="162" t="s">
        <v>176</v>
      </c>
      <c r="L235" s="167"/>
      <c r="M235" s="168" t="s">
        <v>1</v>
      </c>
      <c r="N235" s="169" t="s">
        <v>41</v>
      </c>
      <c r="P235" s="137">
        <f t="shared" si="21"/>
        <v>0</v>
      </c>
      <c r="Q235" s="137">
        <v>0.2</v>
      </c>
      <c r="R235" s="137">
        <f t="shared" si="22"/>
        <v>0.72000000000000008</v>
      </c>
      <c r="S235" s="137">
        <v>0</v>
      </c>
      <c r="T235" s="138">
        <f t="shared" si="23"/>
        <v>0</v>
      </c>
      <c r="AR235" s="139" t="s">
        <v>147</v>
      </c>
      <c r="AT235" s="139" t="s">
        <v>294</v>
      </c>
      <c r="AU235" s="139" t="s">
        <v>86</v>
      </c>
      <c r="AY235" s="14" t="s">
        <v>134</v>
      </c>
      <c r="BE235" s="140">
        <f t="shared" si="24"/>
        <v>0</v>
      </c>
      <c r="BF235" s="140">
        <f t="shared" si="25"/>
        <v>0</v>
      </c>
      <c r="BG235" s="140">
        <f t="shared" si="26"/>
        <v>0</v>
      </c>
      <c r="BH235" s="140">
        <f t="shared" si="27"/>
        <v>0</v>
      </c>
      <c r="BI235" s="140">
        <f t="shared" si="28"/>
        <v>0</v>
      </c>
      <c r="BJ235" s="14" t="s">
        <v>84</v>
      </c>
      <c r="BK235" s="140">
        <f t="shared" si="29"/>
        <v>0</v>
      </c>
      <c r="BL235" s="14" t="s">
        <v>140</v>
      </c>
      <c r="BM235" s="139" t="s">
        <v>605</v>
      </c>
    </row>
    <row r="236" spans="2:65" s="12" customFormat="1" ht="10.199999999999999" x14ac:dyDescent="0.2">
      <c r="B236" s="152"/>
      <c r="D236" s="153" t="s">
        <v>178</v>
      </c>
      <c r="E236" s="154" t="s">
        <v>1</v>
      </c>
      <c r="F236" s="155" t="s">
        <v>606</v>
      </c>
      <c r="H236" s="156">
        <v>3.6</v>
      </c>
      <c r="I236" s="157"/>
      <c r="L236" s="152"/>
      <c r="M236" s="158"/>
      <c r="T236" s="159"/>
      <c r="AT236" s="154" t="s">
        <v>178</v>
      </c>
      <c r="AU236" s="154" t="s">
        <v>86</v>
      </c>
      <c r="AV236" s="12" t="s">
        <v>86</v>
      </c>
      <c r="AW236" s="12" t="s">
        <v>32</v>
      </c>
      <c r="AX236" s="12" t="s">
        <v>84</v>
      </c>
      <c r="AY236" s="154" t="s">
        <v>134</v>
      </c>
    </row>
    <row r="237" spans="2:65" s="1" customFormat="1" ht="16.5" customHeight="1" x14ac:dyDescent="0.2">
      <c r="B237" s="127"/>
      <c r="C237" s="160" t="s">
        <v>607</v>
      </c>
      <c r="D237" s="160" t="s">
        <v>294</v>
      </c>
      <c r="E237" s="161" t="s">
        <v>147</v>
      </c>
      <c r="F237" s="162" t="s">
        <v>608</v>
      </c>
      <c r="G237" s="163" t="s">
        <v>274</v>
      </c>
      <c r="H237" s="164">
        <v>14</v>
      </c>
      <c r="I237" s="165"/>
      <c r="J237" s="166">
        <f>ROUND(I237*H237,2)</f>
        <v>0</v>
      </c>
      <c r="K237" s="162" t="s">
        <v>1</v>
      </c>
      <c r="L237" s="167"/>
      <c r="M237" s="168" t="s">
        <v>1</v>
      </c>
      <c r="N237" s="169" t="s">
        <v>41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147</v>
      </c>
      <c r="AT237" s="139" t="s">
        <v>294</v>
      </c>
      <c r="AU237" s="139" t="s">
        <v>86</v>
      </c>
      <c r="AY237" s="14" t="s">
        <v>134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4" t="s">
        <v>84</v>
      </c>
      <c r="BK237" s="140">
        <f>ROUND(I237*H237,2)</f>
        <v>0</v>
      </c>
      <c r="BL237" s="14" t="s">
        <v>140</v>
      </c>
      <c r="BM237" s="139" t="s">
        <v>609</v>
      </c>
    </row>
    <row r="238" spans="2:65" s="1" customFormat="1" ht="16.5" customHeight="1" x14ac:dyDescent="0.2">
      <c r="B238" s="127"/>
      <c r="C238" s="160" t="s">
        <v>466</v>
      </c>
      <c r="D238" s="160" t="s">
        <v>294</v>
      </c>
      <c r="E238" s="161" t="s">
        <v>610</v>
      </c>
      <c r="F238" s="162" t="s">
        <v>611</v>
      </c>
      <c r="G238" s="163" t="s">
        <v>274</v>
      </c>
      <c r="H238" s="164">
        <v>10</v>
      </c>
      <c r="I238" s="165"/>
      <c r="J238" s="166">
        <f>ROUND(I238*H238,2)</f>
        <v>0</v>
      </c>
      <c r="K238" s="162" t="s">
        <v>1</v>
      </c>
      <c r="L238" s="167"/>
      <c r="M238" s="168" t="s">
        <v>1</v>
      </c>
      <c r="N238" s="169" t="s">
        <v>41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147</v>
      </c>
      <c r="AT238" s="139" t="s">
        <v>294</v>
      </c>
      <c r="AU238" s="139" t="s">
        <v>86</v>
      </c>
      <c r="AY238" s="14" t="s">
        <v>134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4" t="s">
        <v>84</v>
      </c>
      <c r="BK238" s="140">
        <f>ROUND(I238*H238,2)</f>
        <v>0</v>
      </c>
      <c r="BL238" s="14" t="s">
        <v>140</v>
      </c>
      <c r="BM238" s="139" t="s">
        <v>612</v>
      </c>
    </row>
    <row r="239" spans="2:65" s="1" customFormat="1" ht="16.5" customHeight="1" x14ac:dyDescent="0.2">
      <c r="B239" s="127"/>
      <c r="C239" s="160" t="s">
        <v>613</v>
      </c>
      <c r="D239" s="160" t="s">
        <v>294</v>
      </c>
      <c r="E239" s="161" t="s">
        <v>614</v>
      </c>
      <c r="F239" s="162" t="s">
        <v>615</v>
      </c>
      <c r="G239" s="163" t="s">
        <v>461</v>
      </c>
      <c r="H239" s="164">
        <v>12</v>
      </c>
      <c r="I239" s="165"/>
      <c r="J239" s="166">
        <f>ROUND(I239*H239,2)</f>
        <v>0</v>
      </c>
      <c r="K239" s="162" t="s">
        <v>176</v>
      </c>
      <c r="L239" s="167"/>
      <c r="M239" s="168" t="s">
        <v>1</v>
      </c>
      <c r="N239" s="169" t="s">
        <v>41</v>
      </c>
      <c r="P239" s="137">
        <f>O239*H239</f>
        <v>0</v>
      </c>
      <c r="Q239" s="137">
        <v>1E-3</v>
      </c>
      <c r="R239" s="137">
        <f>Q239*H239</f>
        <v>1.2E-2</v>
      </c>
      <c r="S239" s="137">
        <v>0</v>
      </c>
      <c r="T239" s="138">
        <f>S239*H239</f>
        <v>0</v>
      </c>
      <c r="AR239" s="139" t="s">
        <v>147</v>
      </c>
      <c r="AT239" s="139" t="s">
        <v>294</v>
      </c>
      <c r="AU239" s="139" t="s">
        <v>86</v>
      </c>
      <c r="AY239" s="14" t="s">
        <v>134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4" t="s">
        <v>84</v>
      </c>
      <c r="BK239" s="140">
        <f>ROUND(I239*H239,2)</f>
        <v>0</v>
      </c>
      <c r="BL239" s="14" t="s">
        <v>140</v>
      </c>
      <c r="BM239" s="139" t="s">
        <v>616</v>
      </c>
    </row>
    <row r="240" spans="2:65" s="1" customFormat="1" ht="16.5" customHeight="1" x14ac:dyDescent="0.2">
      <c r="B240" s="127"/>
      <c r="C240" s="160" t="s">
        <v>468</v>
      </c>
      <c r="D240" s="160" t="s">
        <v>294</v>
      </c>
      <c r="E240" s="161" t="s">
        <v>150</v>
      </c>
      <c r="F240" s="162" t="s">
        <v>617</v>
      </c>
      <c r="G240" s="163" t="s">
        <v>461</v>
      </c>
      <c r="H240" s="164">
        <v>8</v>
      </c>
      <c r="I240" s="165"/>
      <c r="J240" s="166">
        <f>ROUND(I240*H240,2)</f>
        <v>0</v>
      </c>
      <c r="K240" s="162" t="s">
        <v>1</v>
      </c>
      <c r="L240" s="167"/>
      <c r="M240" s="168" t="s">
        <v>1</v>
      </c>
      <c r="N240" s="169" t="s">
        <v>41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147</v>
      </c>
      <c r="AT240" s="139" t="s">
        <v>294</v>
      </c>
      <c r="AU240" s="139" t="s">
        <v>86</v>
      </c>
      <c r="AY240" s="14" t="s">
        <v>134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4" t="s">
        <v>84</v>
      </c>
      <c r="BK240" s="140">
        <f>ROUND(I240*H240,2)</f>
        <v>0</v>
      </c>
      <c r="BL240" s="14" t="s">
        <v>140</v>
      </c>
      <c r="BM240" s="139" t="s">
        <v>618</v>
      </c>
    </row>
    <row r="241" spans="2:65" s="1" customFormat="1" ht="16.5" customHeight="1" x14ac:dyDescent="0.2">
      <c r="B241" s="127"/>
      <c r="C241" s="160" t="s">
        <v>619</v>
      </c>
      <c r="D241" s="160" t="s">
        <v>294</v>
      </c>
      <c r="E241" s="161" t="s">
        <v>620</v>
      </c>
      <c r="F241" s="162" t="s">
        <v>621</v>
      </c>
      <c r="G241" s="163" t="s">
        <v>175</v>
      </c>
      <c r="H241" s="164">
        <v>947.12199999999996</v>
      </c>
      <c r="I241" s="165"/>
      <c r="J241" s="166">
        <f>ROUND(I241*H241,2)</f>
        <v>0</v>
      </c>
      <c r="K241" s="162" t="s">
        <v>176</v>
      </c>
      <c r="L241" s="167"/>
      <c r="M241" s="168" t="s">
        <v>1</v>
      </c>
      <c r="N241" s="169" t="s">
        <v>41</v>
      </c>
      <c r="P241" s="137">
        <f>O241*H241</f>
        <v>0</v>
      </c>
      <c r="Q241" s="137">
        <v>0.02</v>
      </c>
      <c r="R241" s="137">
        <f>Q241*H241</f>
        <v>18.942440000000001</v>
      </c>
      <c r="S241" s="137">
        <v>0</v>
      </c>
      <c r="T241" s="138">
        <f>S241*H241</f>
        <v>0</v>
      </c>
      <c r="AR241" s="139" t="s">
        <v>147</v>
      </c>
      <c r="AT241" s="139" t="s">
        <v>294</v>
      </c>
      <c r="AU241" s="139" t="s">
        <v>86</v>
      </c>
      <c r="AY241" s="14" t="s">
        <v>134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4" t="s">
        <v>84</v>
      </c>
      <c r="BK241" s="140">
        <f>ROUND(I241*H241,2)</f>
        <v>0</v>
      </c>
      <c r="BL241" s="14" t="s">
        <v>140</v>
      </c>
      <c r="BM241" s="139" t="s">
        <v>622</v>
      </c>
    </row>
    <row r="242" spans="2:65" s="12" customFormat="1" ht="10.199999999999999" x14ac:dyDescent="0.2">
      <c r="B242" s="152"/>
      <c r="D242" s="153" t="s">
        <v>178</v>
      </c>
      <c r="F242" s="155" t="s">
        <v>442</v>
      </c>
      <c r="H242" s="156">
        <v>947.12199999999996</v>
      </c>
      <c r="I242" s="157"/>
      <c r="L242" s="152"/>
      <c r="M242" s="158"/>
      <c r="T242" s="159"/>
      <c r="AT242" s="154" t="s">
        <v>178</v>
      </c>
      <c r="AU242" s="154" t="s">
        <v>86</v>
      </c>
      <c r="AV242" s="12" t="s">
        <v>86</v>
      </c>
      <c r="AW242" s="12" t="s">
        <v>3</v>
      </c>
      <c r="AX242" s="12" t="s">
        <v>84</v>
      </c>
      <c r="AY242" s="154" t="s">
        <v>134</v>
      </c>
    </row>
    <row r="243" spans="2:65" s="10" customFormat="1" ht="22.8" customHeight="1" x14ac:dyDescent="0.25">
      <c r="B243" s="117"/>
      <c r="D243" s="118" t="s">
        <v>75</v>
      </c>
      <c r="E243" s="150" t="s">
        <v>623</v>
      </c>
      <c r="F243" s="150" t="s">
        <v>624</v>
      </c>
      <c r="I243" s="120"/>
      <c r="J243" s="151">
        <f>BK243</f>
        <v>0</v>
      </c>
      <c r="L243" s="117"/>
      <c r="M243" s="122"/>
      <c r="P243" s="123">
        <f>SUM(P244:P245)</f>
        <v>0</v>
      </c>
      <c r="R243" s="123">
        <f>SUM(R244:R245)</f>
        <v>0</v>
      </c>
      <c r="T243" s="124">
        <f>SUM(T244:T245)</f>
        <v>0</v>
      </c>
      <c r="AR243" s="118" t="s">
        <v>84</v>
      </c>
      <c r="AT243" s="125" t="s">
        <v>75</v>
      </c>
      <c r="AU243" s="125" t="s">
        <v>84</v>
      </c>
      <c r="AY243" s="118" t="s">
        <v>134</v>
      </c>
      <c r="BK243" s="126">
        <f>SUM(BK244:BK245)</f>
        <v>0</v>
      </c>
    </row>
    <row r="244" spans="2:65" s="1" customFormat="1" ht="24.15" customHeight="1" x14ac:dyDescent="0.2">
      <c r="B244" s="127"/>
      <c r="C244" s="160" t="s">
        <v>469</v>
      </c>
      <c r="D244" s="160" t="s">
        <v>294</v>
      </c>
      <c r="E244" s="161" t="s">
        <v>625</v>
      </c>
      <c r="F244" s="162" t="s">
        <v>626</v>
      </c>
      <c r="G244" s="163" t="s">
        <v>274</v>
      </c>
      <c r="H244" s="164">
        <v>14</v>
      </c>
      <c r="I244" s="165"/>
      <c r="J244" s="166">
        <f>ROUND(I244*H244,2)</f>
        <v>0</v>
      </c>
      <c r="K244" s="162" t="s">
        <v>1</v>
      </c>
      <c r="L244" s="167"/>
      <c r="M244" s="168" t="s">
        <v>1</v>
      </c>
      <c r="N244" s="169" t="s">
        <v>41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147</v>
      </c>
      <c r="AT244" s="139" t="s">
        <v>294</v>
      </c>
      <c r="AU244" s="139" t="s">
        <v>86</v>
      </c>
      <c r="AY244" s="14" t="s">
        <v>134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4" t="s">
        <v>84</v>
      </c>
      <c r="BK244" s="140">
        <f>ROUND(I244*H244,2)</f>
        <v>0</v>
      </c>
      <c r="BL244" s="14" t="s">
        <v>140</v>
      </c>
      <c r="BM244" s="139" t="s">
        <v>627</v>
      </c>
    </row>
    <row r="245" spans="2:65" s="1" customFormat="1" ht="16.5" customHeight="1" x14ac:dyDescent="0.2">
      <c r="B245" s="127"/>
      <c r="C245" s="160" t="s">
        <v>628</v>
      </c>
      <c r="D245" s="160" t="s">
        <v>294</v>
      </c>
      <c r="E245" s="161" t="s">
        <v>629</v>
      </c>
      <c r="F245" s="162" t="s">
        <v>630</v>
      </c>
      <c r="G245" s="163" t="s">
        <v>631</v>
      </c>
      <c r="H245" s="164">
        <v>2</v>
      </c>
      <c r="I245" s="165"/>
      <c r="J245" s="166">
        <f>ROUND(I245*H245,2)</f>
        <v>0</v>
      </c>
      <c r="K245" s="162" t="s">
        <v>1</v>
      </c>
      <c r="L245" s="167"/>
      <c r="M245" s="168" t="s">
        <v>1</v>
      </c>
      <c r="N245" s="169" t="s">
        <v>41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147</v>
      </c>
      <c r="AT245" s="139" t="s">
        <v>294</v>
      </c>
      <c r="AU245" s="139" t="s">
        <v>86</v>
      </c>
      <c r="AY245" s="14" t="s">
        <v>134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4" t="s">
        <v>84</v>
      </c>
      <c r="BK245" s="140">
        <f>ROUND(I245*H245,2)</f>
        <v>0</v>
      </c>
      <c r="BL245" s="14" t="s">
        <v>140</v>
      </c>
      <c r="BM245" s="139" t="s">
        <v>632</v>
      </c>
    </row>
    <row r="246" spans="2:65" s="10" customFormat="1" ht="22.8" customHeight="1" x14ac:dyDescent="0.25">
      <c r="B246" s="117"/>
      <c r="D246" s="118" t="s">
        <v>75</v>
      </c>
      <c r="E246" s="150" t="s">
        <v>633</v>
      </c>
      <c r="F246" s="150" t="s">
        <v>634</v>
      </c>
      <c r="I246" s="120"/>
      <c r="J246" s="151">
        <f>BK246</f>
        <v>0</v>
      </c>
      <c r="L246" s="117"/>
      <c r="M246" s="122"/>
      <c r="P246" s="123">
        <f>SUM(P247:P257)</f>
        <v>0</v>
      </c>
      <c r="R246" s="123">
        <f>SUM(R247:R257)</f>
        <v>0</v>
      </c>
      <c r="T246" s="124">
        <f>SUM(T247:T257)</f>
        <v>0</v>
      </c>
      <c r="AR246" s="118" t="s">
        <v>84</v>
      </c>
      <c r="AT246" s="125" t="s">
        <v>75</v>
      </c>
      <c r="AU246" s="125" t="s">
        <v>84</v>
      </c>
      <c r="AY246" s="118" t="s">
        <v>134</v>
      </c>
      <c r="BK246" s="126">
        <f>SUM(BK247:BK257)</f>
        <v>0</v>
      </c>
    </row>
    <row r="247" spans="2:65" s="1" customFormat="1" ht="24.15" customHeight="1" x14ac:dyDescent="0.2">
      <c r="B247" s="127"/>
      <c r="C247" s="128" t="s">
        <v>474</v>
      </c>
      <c r="D247" s="128" t="s">
        <v>135</v>
      </c>
      <c r="E247" s="129" t="s">
        <v>635</v>
      </c>
      <c r="F247" s="130" t="s">
        <v>636</v>
      </c>
      <c r="G247" s="131" t="s">
        <v>175</v>
      </c>
      <c r="H247" s="132">
        <v>2253.4</v>
      </c>
      <c r="I247" s="133"/>
      <c r="J247" s="134">
        <f>ROUND(I247*H247,2)</f>
        <v>0</v>
      </c>
      <c r="K247" s="130" t="s">
        <v>176</v>
      </c>
      <c r="L247" s="29"/>
      <c r="M247" s="135" t="s">
        <v>1</v>
      </c>
      <c r="N247" s="136" t="s">
        <v>41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140</v>
      </c>
      <c r="AT247" s="139" t="s">
        <v>135</v>
      </c>
      <c r="AU247" s="139" t="s">
        <v>86</v>
      </c>
      <c r="AY247" s="14" t="s">
        <v>134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4" t="s">
        <v>84</v>
      </c>
      <c r="BK247" s="140">
        <f>ROUND(I247*H247,2)</f>
        <v>0</v>
      </c>
      <c r="BL247" s="14" t="s">
        <v>140</v>
      </c>
      <c r="BM247" s="139" t="s">
        <v>637</v>
      </c>
    </row>
    <row r="248" spans="2:65" s="12" customFormat="1" ht="10.199999999999999" x14ac:dyDescent="0.2">
      <c r="B248" s="152"/>
      <c r="D248" s="153" t="s">
        <v>178</v>
      </c>
      <c r="E248" s="154" t="s">
        <v>1</v>
      </c>
      <c r="F248" s="155" t="s">
        <v>638</v>
      </c>
      <c r="H248" s="156">
        <v>1126.7</v>
      </c>
      <c r="I248" s="157"/>
      <c r="L248" s="152"/>
      <c r="M248" s="158"/>
      <c r="T248" s="159"/>
      <c r="AT248" s="154" t="s">
        <v>178</v>
      </c>
      <c r="AU248" s="154" t="s">
        <v>86</v>
      </c>
      <c r="AV248" s="12" t="s">
        <v>86</v>
      </c>
      <c r="AW248" s="12" t="s">
        <v>32</v>
      </c>
      <c r="AX248" s="12" t="s">
        <v>84</v>
      </c>
      <c r="AY248" s="154" t="s">
        <v>134</v>
      </c>
    </row>
    <row r="249" spans="2:65" s="12" customFormat="1" ht="10.199999999999999" x14ac:dyDescent="0.2">
      <c r="B249" s="152"/>
      <c r="D249" s="153" t="s">
        <v>178</v>
      </c>
      <c r="F249" s="155" t="s">
        <v>639</v>
      </c>
      <c r="H249" s="156">
        <v>2253.4</v>
      </c>
      <c r="I249" s="157"/>
      <c r="L249" s="152"/>
      <c r="M249" s="158"/>
      <c r="T249" s="159"/>
      <c r="AT249" s="154" t="s">
        <v>178</v>
      </c>
      <c r="AU249" s="154" t="s">
        <v>86</v>
      </c>
      <c r="AV249" s="12" t="s">
        <v>86</v>
      </c>
      <c r="AW249" s="12" t="s">
        <v>3</v>
      </c>
      <c r="AX249" s="12" t="s">
        <v>84</v>
      </c>
      <c r="AY249" s="154" t="s">
        <v>134</v>
      </c>
    </row>
    <row r="250" spans="2:65" s="1" customFormat="1" ht="24.15" customHeight="1" x14ac:dyDescent="0.2">
      <c r="B250" s="127"/>
      <c r="C250" s="128" t="s">
        <v>640</v>
      </c>
      <c r="D250" s="128" t="s">
        <v>135</v>
      </c>
      <c r="E250" s="129" t="s">
        <v>641</v>
      </c>
      <c r="F250" s="130" t="s">
        <v>642</v>
      </c>
      <c r="G250" s="131" t="s">
        <v>175</v>
      </c>
      <c r="H250" s="132">
        <v>486.2</v>
      </c>
      <c r="I250" s="133"/>
      <c r="J250" s="134">
        <f>ROUND(I250*H250,2)</f>
        <v>0</v>
      </c>
      <c r="K250" s="130" t="s">
        <v>176</v>
      </c>
      <c r="L250" s="29"/>
      <c r="M250" s="135" t="s">
        <v>1</v>
      </c>
      <c r="N250" s="136" t="s">
        <v>41</v>
      </c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AR250" s="139" t="s">
        <v>140</v>
      </c>
      <c r="AT250" s="139" t="s">
        <v>135</v>
      </c>
      <c r="AU250" s="139" t="s">
        <v>86</v>
      </c>
      <c r="AY250" s="14" t="s">
        <v>134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4" t="s">
        <v>84</v>
      </c>
      <c r="BK250" s="140">
        <f>ROUND(I250*H250,2)</f>
        <v>0</v>
      </c>
      <c r="BL250" s="14" t="s">
        <v>140</v>
      </c>
      <c r="BM250" s="139" t="s">
        <v>643</v>
      </c>
    </row>
    <row r="251" spans="2:65" s="12" customFormat="1" ht="10.199999999999999" x14ac:dyDescent="0.2">
      <c r="B251" s="152"/>
      <c r="D251" s="153" t="s">
        <v>178</v>
      </c>
      <c r="F251" s="155" t="s">
        <v>644</v>
      </c>
      <c r="H251" s="156">
        <v>486.2</v>
      </c>
      <c r="I251" s="157"/>
      <c r="L251" s="152"/>
      <c r="M251" s="158"/>
      <c r="T251" s="159"/>
      <c r="AT251" s="154" t="s">
        <v>178</v>
      </c>
      <c r="AU251" s="154" t="s">
        <v>86</v>
      </c>
      <c r="AV251" s="12" t="s">
        <v>86</v>
      </c>
      <c r="AW251" s="12" t="s">
        <v>3</v>
      </c>
      <c r="AX251" s="12" t="s">
        <v>84</v>
      </c>
      <c r="AY251" s="154" t="s">
        <v>134</v>
      </c>
    </row>
    <row r="252" spans="2:65" s="1" customFormat="1" ht="24.15" customHeight="1" x14ac:dyDescent="0.2">
      <c r="B252" s="127"/>
      <c r="C252" s="128" t="s">
        <v>479</v>
      </c>
      <c r="D252" s="128" t="s">
        <v>135</v>
      </c>
      <c r="E252" s="129" t="s">
        <v>645</v>
      </c>
      <c r="F252" s="130" t="s">
        <v>646</v>
      </c>
      <c r="G252" s="131" t="s">
        <v>175</v>
      </c>
      <c r="H252" s="132">
        <v>22</v>
      </c>
      <c r="I252" s="133"/>
      <c r="J252" s="134">
        <f>ROUND(I252*H252,2)</f>
        <v>0</v>
      </c>
      <c r="K252" s="130" t="s">
        <v>1</v>
      </c>
      <c r="L252" s="29"/>
      <c r="M252" s="135" t="s">
        <v>1</v>
      </c>
      <c r="N252" s="136" t="s">
        <v>41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140</v>
      </c>
      <c r="AT252" s="139" t="s">
        <v>135</v>
      </c>
      <c r="AU252" s="139" t="s">
        <v>86</v>
      </c>
      <c r="AY252" s="14" t="s">
        <v>134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4" t="s">
        <v>84</v>
      </c>
      <c r="BK252" s="140">
        <f>ROUND(I252*H252,2)</f>
        <v>0</v>
      </c>
      <c r="BL252" s="14" t="s">
        <v>140</v>
      </c>
      <c r="BM252" s="139" t="s">
        <v>647</v>
      </c>
    </row>
    <row r="253" spans="2:65" s="1" customFormat="1" ht="24.15" customHeight="1" x14ac:dyDescent="0.2">
      <c r="B253" s="127"/>
      <c r="C253" s="128" t="s">
        <v>648</v>
      </c>
      <c r="D253" s="128" t="s">
        <v>135</v>
      </c>
      <c r="E253" s="129" t="s">
        <v>649</v>
      </c>
      <c r="F253" s="130" t="s">
        <v>650</v>
      </c>
      <c r="G253" s="131" t="s">
        <v>184</v>
      </c>
      <c r="H253" s="132">
        <v>32.9</v>
      </c>
      <c r="I253" s="133"/>
      <c r="J253" s="134">
        <f>ROUND(I253*H253,2)</f>
        <v>0</v>
      </c>
      <c r="K253" s="130" t="s">
        <v>176</v>
      </c>
      <c r="L253" s="29"/>
      <c r="M253" s="135" t="s">
        <v>1</v>
      </c>
      <c r="N253" s="136" t="s">
        <v>41</v>
      </c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AR253" s="139" t="s">
        <v>140</v>
      </c>
      <c r="AT253" s="139" t="s">
        <v>135</v>
      </c>
      <c r="AU253" s="139" t="s">
        <v>86</v>
      </c>
      <c r="AY253" s="14" t="s">
        <v>134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4" t="s">
        <v>84</v>
      </c>
      <c r="BK253" s="140">
        <f>ROUND(I253*H253,2)</f>
        <v>0</v>
      </c>
      <c r="BL253" s="14" t="s">
        <v>140</v>
      </c>
      <c r="BM253" s="139" t="s">
        <v>651</v>
      </c>
    </row>
    <row r="254" spans="2:65" s="1" customFormat="1" ht="16.5" customHeight="1" x14ac:dyDescent="0.2">
      <c r="B254" s="127"/>
      <c r="C254" s="128" t="s">
        <v>483</v>
      </c>
      <c r="D254" s="128" t="s">
        <v>135</v>
      </c>
      <c r="E254" s="129" t="s">
        <v>652</v>
      </c>
      <c r="F254" s="130" t="s">
        <v>653</v>
      </c>
      <c r="G254" s="131" t="s">
        <v>189</v>
      </c>
      <c r="H254" s="132">
        <v>71.95</v>
      </c>
      <c r="I254" s="133"/>
      <c r="J254" s="134">
        <f>ROUND(I254*H254,2)</f>
        <v>0</v>
      </c>
      <c r="K254" s="130" t="s">
        <v>176</v>
      </c>
      <c r="L254" s="29"/>
      <c r="M254" s="135" t="s">
        <v>1</v>
      </c>
      <c r="N254" s="136" t="s">
        <v>41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140</v>
      </c>
      <c r="AT254" s="139" t="s">
        <v>135</v>
      </c>
      <c r="AU254" s="139" t="s">
        <v>86</v>
      </c>
      <c r="AY254" s="14" t="s">
        <v>134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4" t="s">
        <v>84</v>
      </c>
      <c r="BK254" s="140">
        <f>ROUND(I254*H254,2)</f>
        <v>0</v>
      </c>
      <c r="BL254" s="14" t="s">
        <v>140</v>
      </c>
      <c r="BM254" s="139" t="s">
        <v>654</v>
      </c>
    </row>
    <row r="255" spans="2:65" s="1" customFormat="1" ht="21.75" customHeight="1" x14ac:dyDescent="0.2">
      <c r="B255" s="127"/>
      <c r="C255" s="128" t="s">
        <v>655</v>
      </c>
      <c r="D255" s="128" t="s">
        <v>135</v>
      </c>
      <c r="E255" s="129" t="s">
        <v>427</v>
      </c>
      <c r="F255" s="130" t="s">
        <v>428</v>
      </c>
      <c r="G255" s="131" t="s">
        <v>189</v>
      </c>
      <c r="H255" s="132">
        <v>11</v>
      </c>
      <c r="I255" s="133"/>
      <c r="J255" s="134">
        <f>ROUND(I255*H255,2)</f>
        <v>0</v>
      </c>
      <c r="K255" s="130" t="s">
        <v>176</v>
      </c>
      <c r="L255" s="29"/>
      <c r="M255" s="135" t="s">
        <v>1</v>
      </c>
      <c r="N255" s="136" t="s">
        <v>41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140</v>
      </c>
      <c r="AT255" s="139" t="s">
        <v>135</v>
      </c>
      <c r="AU255" s="139" t="s">
        <v>86</v>
      </c>
      <c r="AY255" s="14" t="s">
        <v>134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4" t="s">
        <v>84</v>
      </c>
      <c r="BK255" s="140">
        <f>ROUND(I255*H255,2)</f>
        <v>0</v>
      </c>
      <c r="BL255" s="14" t="s">
        <v>140</v>
      </c>
      <c r="BM255" s="139" t="s">
        <v>656</v>
      </c>
    </row>
    <row r="256" spans="2:65" s="1" customFormat="1" ht="24.15" customHeight="1" x14ac:dyDescent="0.2">
      <c r="B256" s="127"/>
      <c r="C256" s="128" t="s">
        <v>657</v>
      </c>
      <c r="D256" s="128" t="s">
        <v>135</v>
      </c>
      <c r="E256" s="129" t="s">
        <v>430</v>
      </c>
      <c r="F256" s="130" t="s">
        <v>431</v>
      </c>
      <c r="G256" s="131" t="s">
        <v>189</v>
      </c>
      <c r="H256" s="132">
        <v>33</v>
      </c>
      <c r="I256" s="133"/>
      <c r="J256" s="134">
        <f>ROUND(I256*H256,2)</f>
        <v>0</v>
      </c>
      <c r="K256" s="130" t="s">
        <v>176</v>
      </c>
      <c r="L256" s="29"/>
      <c r="M256" s="135" t="s">
        <v>1</v>
      </c>
      <c r="N256" s="136" t="s">
        <v>41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140</v>
      </c>
      <c r="AT256" s="139" t="s">
        <v>135</v>
      </c>
      <c r="AU256" s="139" t="s">
        <v>86</v>
      </c>
      <c r="AY256" s="14" t="s">
        <v>134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14" t="s">
        <v>84</v>
      </c>
      <c r="BK256" s="140">
        <f>ROUND(I256*H256,2)</f>
        <v>0</v>
      </c>
      <c r="BL256" s="14" t="s">
        <v>140</v>
      </c>
      <c r="BM256" s="139" t="s">
        <v>658</v>
      </c>
    </row>
    <row r="257" spans="2:51" s="12" customFormat="1" ht="10.199999999999999" x14ac:dyDescent="0.2">
      <c r="B257" s="152"/>
      <c r="D257" s="153" t="s">
        <v>178</v>
      </c>
      <c r="F257" s="155" t="s">
        <v>659</v>
      </c>
      <c r="H257" s="156">
        <v>33</v>
      </c>
      <c r="I257" s="157"/>
      <c r="L257" s="152"/>
      <c r="M257" s="171"/>
      <c r="N257" s="172"/>
      <c r="O257" s="172"/>
      <c r="P257" s="172"/>
      <c r="Q257" s="172"/>
      <c r="R257" s="172"/>
      <c r="S257" s="172"/>
      <c r="T257" s="173"/>
      <c r="AT257" s="154" t="s">
        <v>178</v>
      </c>
      <c r="AU257" s="154" t="s">
        <v>86</v>
      </c>
      <c r="AV257" s="12" t="s">
        <v>86</v>
      </c>
      <c r="AW257" s="12" t="s">
        <v>3</v>
      </c>
      <c r="AX257" s="12" t="s">
        <v>84</v>
      </c>
      <c r="AY257" s="154" t="s">
        <v>134</v>
      </c>
    </row>
    <row r="258" spans="2:51" s="1" customFormat="1" ht="6.9" customHeight="1" x14ac:dyDescent="0.2">
      <c r="B258" s="41"/>
      <c r="C258" s="42"/>
      <c r="D258" s="42"/>
      <c r="E258" s="42"/>
      <c r="F258" s="42"/>
      <c r="G258" s="42"/>
      <c r="H258" s="42"/>
      <c r="I258" s="42"/>
      <c r="J258" s="42"/>
      <c r="K258" s="42"/>
      <c r="L258" s="29"/>
    </row>
  </sheetData>
  <autoFilter ref="C130:K257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4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102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660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ROUND(J122,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ROUND((SUM(BE122:BE133)),  2)</f>
        <v>0</v>
      </c>
      <c r="I35" s="93">
        <v>0.21</v>
      </c>
      <c r="J35" s="83">
        <f>ROUND(((SUM(BE122:BE133))*I35),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ROUND((SUM(BF122:BF133)),  2)</f>
        <v>0</v>
      </c>
      <c r="I36" s="93">
        <v>0.12</v>
      </c>
      <c r="J36" s="83">
        <f>ROUND(((SUM(BF122:BF133))*I36),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ROUND((SUM(BG122:BG133)),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ROUND((SUM(BH122:BH133)),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ROUND((SUM(BI122:BI133)),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40-A - D.04 - Mobiliář a vybavenost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J122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661</v>
      </c>
      <c r="E99" s="107"/>
      <c r="F99" s="107"/>
      <c r="G99" s="107"/>
      <c r="H99" s="107"/>
      <c r="I99" s="107"/>
      <c r="J99" s="108">
        <f>J123</f>
        <v>0</v>
      </c>
      <c r="L99" s="105"/>
    </row>
    <row r="100" spans="2:47" s="11" customFormat="1" ht="19.95" customHeight="1" x14ac:dyDescent="0.2">
      <c r="B100" s="146"/>
      <c r="D100" s="147" t="s">
        <v>662</v>
      </c>
      <c r="E100" s="148"/>
      <c r="F100" s="148"/>
      <c r="G100" s="148"/>
      <c r="H100" s="148"/>
      <c r="I100" s="148"/>
      <c r="J100" s="149">
        <f>J126</f>
        <v>0</v>
      </c>
      <c r="L100" s="146"/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18" t="s">
        <v>120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4" t="s">
        <v>16</v>
      </c>
      <c r="L109" s="29"/>
    </row>
    <row r="110" spans="2:47" s="1" customFormat="1" ht="16.5" customHeight="1" x14ac:dyDescent="0.2">
      <c r="B110" s="29"/>
      <c r="E110" s="217" t="str">
        <f>E7</f>
        <v>Rekonstrukce parku Mírové náměstí, M.lázně</v>
      </c>
      <c r="F110" s="218"/>
      <c r="G110" s="218"/>
      <c r="H110" s="218"/>
      <c r="L110" s="29"/>
    </row>
    <row r="111" spans="2:47" ht="12" customHeight="1" x14ac:dyDescent="0.2">
      <c r="B111" s="17"/>
      <c r="C111" s="24" t="s">
        <v>113</v>
      </c>
      <c r="L111" s="17"/>
    </row>
    <row r="112" spans="2:47" s="1" customFormat="1" ht="16.5" customHeight="1" x14ac:dyDescent="0.2">
      <c r="B112" s="29"/>
      <c r="E112" s="217" t="s">
        <v>164</v>
      </c>
      <c r="F112" s="219"/>
      <c r="G112" s="219"/>
      <c r="H112" s="219"/>
      <c r="L112" s="29"/>
    </row>
    <row r="113" spans="2:65" s="1" customFormat="1" ht="12" customHeight="1" x14ac:dyDescent="0.2">
      <c r="B113" s="29"/>
      <c r="C113" s="24" t="s">
        <v>165</v>
      </c>
      <c r="L113" s="29"/>
    </row>
    <row r="114" spans="2:65" s="1" customFormat="1" ht="16.5" customHeight="1" x14ac:dyDescent="0.2">
      <c r="B114" s="29"/>
      <c r="E114" s="174" t="str">
        <f>E11</f>
        <v>40-A - D.04 - Mobiliář a vybavenost</v>
      </c>
      <c r="F114" s="219"/>
      <c r="G114" s="219"/>
      <c r="H114" s="219"/>
      <c r="L114" s="29"/>
    </row>
    <row r="115" spans="2:65" s="1" customFormat="1" ht="6.9" customHeight="1" x14ac:dyDescent="0.2">
      <c r="B115" s="29"/>
      <c r="L115" s="29"/>
    </row>
    <row r="116" spans="2:65" s="1" customFormat="1" ht="12" customHeight="1" x14ac:dyDescent="0.2">
      <c r="B116" s="29"/>
      <c r="C116" s="24" t="s">
        <v>20</v>
      </c>
      <c r="F116" s="22" t="str">
        <f>F14</f>
        <v>Mariánské Lázně</v>
      </c>
      <c r="I116" s="24" t="s">
        <v>22</v>
      </c>
      <c r="J116" s="49" t="str">
        <f>IF(J14="","",J14)</f>
        <v>14. 2. 2025</v>
      </c>
      <c r="L116" s="29"/>
    </row>
    <row r="117" spans="2:65" s="1" customFormat="1" ht="6.9" customHeight="1" x14ac:dyDescent="0.2">
      <c r="B117" s="29"/>
      <c r="L117" s="29"/>
    </row>
    <row r="118" spans="2:65" s="1" customFormat="1" ht="15.15" customHeight="1" x14ac:dyDescent="0.2">
      <c r="B118" s="29"/>
      <c r="C118" s="24" t="s">
        <v>24</v>
      </c>
      <c r="F118" s="22" t="str">
        <f>E17</f>
        <v>Město Mariánské Lázně</v>
      </c>
      <c r="I118" s="24" t="s">
        <v>30</v>
      </c>
      <c r="J118" s="27" t="str">
        <f>E23</f>
        <v>ing.Rákos Tomáš</v>
      </c>
      <c r="L118" s="29"/>
    </row>
    <row r="119" spans="2:65" s="1" customFormat="1" ht="15.15" customHeight="1" x14ac:dyDescent="0.2">
      <c r="B119" s="29"/>
      <c r="C119" s="24" t="s">
        <v>28</v>
      </c>
      <c r="F119" s="22" t="str">
        <f>IF(E20="","",E20)</f>
        <v>Vyplň údaj</v>
      </c>
      <c r="I119" s="24" t="s">
        <v>33</v>
      </c>
      <c r="J119" s="27" t="str">
        <f>E26</f>
        <v>Milan Hájek</v>
      </c>
      <c r="L119" s="29"/>
    </row>
    <row r="120" spans="2:65" s="1" customFormat="1" ht="10.35" customHeight="1" x14ac:dyDescent="0.2">
      <c r="B120" s="29"/>
      <c r="L120" s="29"/>
    </row>
    <row r="121" spans="2:65" s="9" customFormat="1" ht="29.25" customHeight="1" x14ac:dyDescent="0.2">
      <c r="B121" s="109"/>
      <c r="C121" s="110" t="s">
        <v>121</v>
      </c>
      <c r="D121" s="111" t="s">
        <v>61</v>
      </c>
      <c r="E121" s="111" t="s">
        <v>57</v>
      </c>
      <c r="F121" s="111" t="s">
        <v>58</v>
      </c>
      <c r="G121" s="111" t="s">
        <v>122</v>
      </c>
      <c r="H121" s="111" t="s">
        <v>123</v>
      </c>
      <c r="I121" s="111" t="s">
        <v>124</v>
      </c>
      <c r="J121" s="111" t="s">
        <v>117</v>
      </c>
      <c r="K121" s="112" t="s">
        <v>125</v>
      </c>
      <c r="L121" s="109"/>
      <c r="M121" s="56" t="s">
        <v>1</v>
      </c>
      <c r="N121" s="57" t="s">
        <v>40</v>
      </c>
      <c r="O121" s="57" t="s">
        <v>126</v>
      </c>
      <c r="P121" s="57" t="s">
        <v>127</v>
      </c>
      <c r="Q121" s="57" t="s">
        <v>128</v>
      </c>
      <c r="R121" s="57" t="s">
        <v>129</v>
      </c>
      <c r="S121" s="57" t="s">
        <v>130</v>
      </c>
      <c r="T121" s="58" t="s">
        <v>131</v>
      </c>
    </row>
    <row r="122" spans="2:65" s="1" customFormat="1" ht="22.8" customHeight="1" x14ac:dyDescent="0.3">
      <c r="B122" s="29"/>
      <c r="C122" s="61" t="s">
        <v>132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0.60594400000000004</v>
      </c>
      <c r="S122" s="50"/>
      <c r="T122" s="115">
        <f>T123</f>
        <v>0</v>
      </c>
      <c r="AT122" s="14" t="s">
        <v>75</v>
      </c>
      <c r="AU122" s="14" t="s">
        <v>119</v>
      </c>
      <c r="BK122" s="116">
        <f>BK123</f>
        <v>0</v>
      </c>
    </row>
    <row r="123" spans="2:65" s="10" customFormat="1" ht="25.95" customHeight="1" x14ac:dyDescent="0.25">
      <c r="B123" s="117"/>
      <c r="D123" s="118" t="s">
        <v>75</v>
      </c>
      <c r="E123" s="119" t="s">
        <v>170</v>
      </c>
      <c r="F123" s="119" t="s">
        <v>663</v>
      </c>
      <c r="I123" s="120"/>
      <c r="J123" s="121">
        <f>BK123</f>
        <v>0</v>
      </c>
      <c r="L123" s="117"/>
      <c r="M123" s="122"/>
      <c r="P123" s="123">
        <f>P124+P125+P126</f>
        <v>0</v>
      </c>
      <c r="R123" s="123">
        <f>R124+R125+R126</f>
        <v>0.60594400000000004</v>
      </c>
      <c r="T123" s="124">
        <f>T124+T125+T126</f>
        <v>0</v>
      </c>
      <c r="AR123" s="118" t="s">
        <v>84</v>
      </c>
      <c r="AT123" s="125" t="s">
        <v>75</v>
      </c>
      <c r="AU123" s="125" t="s">
        <v>76</v>
      </c>
      <c r="AY123" s="118" t="s">
        <v>134</v>
      </c>
      <c r="BK123" s="126">
        <f>BK124+BK125+BK126</f>
        <v>0</v>
      </c>
    </row>
    <row r="124" spans="2:65" s="1" customFormat="1" ht="16.5" customHeight="1" x14ac:dyDescent="0.2">
      <c r="B124" s="127"/>
      <c r="C124" s="128" t="s">
        <v>84</v>
      </c>
      <c r="D124" s="128" t="s">
        <v>135</v>
      </c>
      <c r="E124" s="129" t="s">
        <v>664</v>
      </c>
      <c r="F124" s="130" t="s">
        <v>665</v>
      </c>
      <c r="G124" s="131" t="s">
        <v>138</v>
      </c>
      <c r="H124" s="132">
        <v>1</v>
      </c>
      <c r="I124" s="133"/>
      <c r="J124" s="134">
        <f>ROUND(I124*H124,2)</f>
        <v>0</v>
      </c>
      <c r="K124" s="130" t="s">
        <v>1</v>
      </c>
      <c r="L124" s="29"/>
      <c r="M124" s="135" t="s">
        <v>1</v>
      </c>
      <c r="N124" s="136" t="s">
        <v>41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140</v>
      </c>
      <c r="AT124" s="139" t="s">
        <v>135</v>
      </c>
      <c r="AU124" s="139" t="s">
        <v>84</v>
      </c>
      <c r="AY124" s="14" t="s">
        <v>134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4" t="s">
        <v>84</v>
      </c>
      <c r="BK124" s="140">
        <f>ROUND(I124*H124,2)</f>
        <v>0</v>
      </c>
      <c r="BL124" s="14" t="s">
        <v>140</v>
      </c>
      <c r="BM124" s="139" t="s">
        <v>86</v>
      </c>
    </row>
    <row r="125" spans="2:65" s="1" customFormat="1" ht="24.15" customHeight="1" x14ac:dyDescent="0.2">
      <c r="B125" s="127"/>
      <c r="C125" s="128" t="s">
        <v>86</v>
      </c>
      <c r="D125" s="128" t="s">
        <v>135</v>
      </c>
      <c r="E125" s="129" t="s">
        <v>666</v>
      </c>
      <c r="F125" s="130" t="s">
        <v>667</v>
      </c>
      <c r="G125" s="131" t="s">
        <v>146</v>
      </c>
      <c r="H125" s="132">
        <v>1</v>
      </c>
      <c r="I125" s="133"/>
      <c r="J125" s="134">
        <f>ROUND(I125*H125,2)</f>
        <v>0</v>
      </c>
      <c r="K125" s="130" t="s">
        <v>1</v>
      </c>
      <c r="L125" s="29"/>
      <c r="M125" s="135" t="s">
        <v>1</v>
      </c>
      <c r="N125" s="136" t="s">
        <v>41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140</v>
      </c>
      <c r="AT125" s="139" t="s">
        <v>135</v>
      </c>
      <c r="AU125" s="139" t="s">
        <v>84</v>
      </c>
      <c r="AY125" s="14" t="s">
        <v>134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4" t="s">
        <v>84</v>
      </c>
      <c r="BK125" s="140">
        <f>ROUND(I125*H125,2)</f>
        <v>0</v>
      </c>
      <c r="BL125" s="14" t="s">
        <v>140</v>
      </c>
      <c r="BM125" s="139" t="s">
        <v>140</v>
      </c>
    </row>
    <row r="126" spans="2:65" s="10" customFormat="1" ht="22.8" customHeight="1" x14ac:dyDescent="0.25">
      <c r="B126" s="117"/>
      <c r="D126" s="118" t="s">
        <v>75</v>
      </c>
      <c r="E126" s="150" t="s">
        <v>668</v>
      </c>
      <c r="F126" s="150" t="s">
        <v>669</v>
      </c>
      <c r="I126" s="120"/>
      <c r="J126" s="151">
        <f>BK126</f>
        <v>0</v>
      </c>
      <c r="L126" s="117"/>
      <c r="M126" s="122"/>
      <c r="P126" s="123">
        <f>SUM(P127:P133)</f>
        <v>0</v>
      </c>
      <c r="R126" s="123">
        <f>SUM(R127:R133)</f>
        <v>0.60594400000000004</v>
      </c>
      <c r="T126" s="124">
        <f>SUM(T127:T133)</f>
        <v>0</v>
      </c>
      <c r="AR126" s="118" t="s">
        <v>84</v>
      </c>
      <c r="AT126" s="125" t="s">
        <v>75</v>
      </c>
      <c r="AU126" s="125" t="s">
        <v>84</v>
      </c>
      <c r="AY126" s="118" t="s">
        <v>134</v>
      </c>
      <c r="BK126" s="126">
        <f>SUM(BK127:BK133)</f>
        <v>0</v>
      </c>
    </row>
    <row r="127" spans="2:65" s="1" customFormat="1" ht="24.15" customHeight="1" x14ac:dyDescent="0.2">
      <c r="B127" s="127"/>
      <c r="C127" s="128" t="s">
        <v>143</v>
      </c>
      <c r="D127" s="128" t="s">
        <v>135</v>
      </c>
      <c r="E127" s="129" t="s">
        <v>670</v>
      </c>
      <c r="F127" s="130" t="s">
        <v>671</v>
      </c>
      <c r="G127" s="131" t="s">
        <v>184</v>
      </c>
      <c r="H127" s="132">
        <v>1.2</v>
      </c>
      <c r="I127" s="133"/>
      <c r="J127" s="134">
        <f t="shared" ref="J127:J133" si="0">ROUND(I127*H127,2)</f>
        <v>0</v>
      </c>
      <c r="K127" s="130" t="s">
        <v>176</v>
      </c>
      <c r="L127" s="29"/>
      <c r="M127" s="135" t="s">
        <v>1</v>
      </c>
      <c r="N127" s="136" t="s">
        <v>41</v>
      </c>
      <c r="P127" s="137">
        <f t="shared" ref="P127:P133" si="1">O127*H127</f>
        <v>0</v>
      </c>
      <c r="Q127" s="137">
        <v>0</v>
      </c>
      <c r="R127" s="137">
        <f t="shared" ref="R127:R133" si="2">Q127*H127</f>
        <v>0</v>
      </c>
      <c r="S127" s="137">
        <v>0</v>
      </c>
      <c r="T127" s="138">
        <f t="shared" ref="T127:T133" si="3">S127*H127</f>
        <v>0</v>
      </c>
      <c r="AR127" s="139" t="s">
        <v>140</v>
      </c>
      <c r="AT127" s="139" t="s">
        <v>135</v>
      </c>
      <c r="AU127" s="139" t="s">
        <v>86</v>
      </c>
      <c r="AY127" s="14" t="s">
        <v>134</v>
      </c>
      <c r="BE127" s="140">
        <f t="shared" ref="BE127:BE133" si="4">IF(N127="základní",J127,0)</f>
        <v>0</v>
      </c>
      <c r="BF127" s="140">
        <f t="shared" ref="BF127:BF133" si="5">IF(N127="snížená",J127,0)</f>
        <v>0</v>
      </c>
      <c r="BG127" s="140">
        <f t="shared" ref="BG127:BG133" si="6">IF(N127="zákl. přenesená",J127,0)</f>
        <v>0</v>
      </c>
      <c r="BH127" s="140">
        <f t="shared" ref="BH127:BH133" si="7">IF(N127="sníž. přenesená",J127,0)</f>
        <v>0</v>
      </c>
      <c r="BI127" s="140">
        <f t="shared" ref="BI127:BI133" si="8">IF(N127="nulová",J127,0)</f>
        <v>0</v>
      </c>
      <c r="BJ127" s="14" t="s">
        <v>84</v>
      </c>
      <c r="BK127" s="140">
        <f t="shared" ref="BK127:BK133" si="9">ROUND(I127*H127,2)</f>
        <v>0</v>
      </c>
      <c r="BL127" s="14" t="s">
        <v>140</v>
      </c>
      <c r="BM127" s="139" t="s">
        <v>142</v>
      </c>
    </row>
    <row r="128" spans="2:65" s="1" customFormat="1" ht="16.5" customHeight="1" x14ac:dyDescent="0.2">
      <c r="B128" s="127"/>
      <c r="C128" s="128" t="s">
        <v>140</v>
      </c>
      <c r="D128" s="128" t="s">
        <v>135</v>
      </c>
      <c r="E128" s="129" t="s">
        <v>672</v>
      </c>
      <c r="F128" s="130" t="s">
        <v>673</v>
      </c>
      <c r="G128" s="131" t="s">
        <v>189</v>
      </c>
      <c r="H128" s="132">
        <v>0.1</v>
      </c>
      <c r="I128" s="133"/>
      <c r="J128" s="134">
        <f t="shared" si="0"/>
        <v>0</v>
      </c>
      <c r="K128" s="130" t="s">
        <v>176</v>
      </c>
      <c r="L128" s="29"/>
      <c r="M128" s="135" t="s">
        <v>1</v>
      </c>
      <c r="N128" s="136" t="s">
        <v>41</v>
      </c>
      <c r="P128" s="137">
        <f t="shared" si="1"/>
        <v>0</v>
      </c>
      <c r="Q128" s="137">
        <v>2.3010199999999998</v>
      </c>
      <c r="R128" s="137">
        <f t="shared" si="2"/>
        <v>0.230102</v>
      </c>
      <c r="S128" s="137">
        <v>0</v>
      </c>
      <c r="T128" s="138">
        <f t="shared" si="3"/>
        <v>0</v>
      </c>
      <c r="AR128" s="139" t="s">
        <v>140</v>
      </c>
      <c r="AT128" s="139" t="s">
        <v>135</v>
      </c>
      <c r="AU128" s="139" t="s">
        <v>86</v>
      </c>
      <c r="AY128" s="14" t="s">
        <v>134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4" t="s">
        <v>84</v>
      </c>
      <c r="BK128" s="140">
        <f t="shared" si="9"/>
        <v>0</v>
      </c>
      <c r="BL128" s="14" t="s">
        <v>140</v>
      </c>
      <c r="BM128" s="139" t="s">
        <v>147</v>
      </c>
    </row>
    <row r="129" spans="2:65" s="1" customFormat="1" ht="16.5" customHeight="1" x14ac:dyDescent="0.2">
      <c r="B129" s="127"/>
      <c r="C129" s="128" t="s">
        <v>133</v>
      </c>
      <c r="D129" s="128" t="s">
        <v>135</v>
      </c>
      <c r="E129" s="129" t="s">
        <v>672</v>
      </c>
      <c r="F129" s="130" t="s">
        <v>673</v>
      </c>
      <c r="G129" s="131" t="s">
        <v>189</v>
      </c>
      <c r="H129" s="132">
        <v>0.1</v>
      </c>
      <c r="I129" s="133"/>
      <c r="J129" s="134">
        <f t="shared" si="0"/>
        <v>0</v>
      </c>
      <c r="K129" s="130" t="s">
        <v>176</v>
      </c>
      <c r="L129" s="29"/>
      <c r="M129" s="135" t="s">
        <v>1</v>
      </c>
      <c r="N129" s="136" t="s">
        <v>41</v>
      </c>
      <c r="P129" s="137">
        <f t="shared" si="1"/>
        <v>0</v>
      </c>
      <c r="Q129" s="137">
        <v>2.3010199999999998</v>
      </c>
      <c r="R129" s="137">
        <f t="shared" si="2"/>
        <v>0.230102</v>
      </c>
      <c r="S129" s="137">
        <v>0</v>
      </c>
      <c r="T129" s="138">
        <f t="shared" si="3"/>
        <v>0</v>
      </c>
      <c r="AR129" s="139" t="s">
        <v>140</v>
      </c>
      <c r="AT129" s="139" t="s">
        <v>135</v>
      </c>
      <c r="AU129" s="139" t="s">
        <v>86</v>
      </c>
      <c r="AY129" s="14" t="s">
        <v>134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4" t="s">
        <v>84</v>
      </c>
      <c r="BK129" s="140">
        <f t="shared" si="9"/>
        <v>0</v>
      </c>
      <c r="BL129" s="14" t="s">
        <v>140</v>
      </c>
      <c r="BM129" s="139" t="s">
        <v>150</v>
      </c>
    </row>
    <row r="130" spans="2:65" s="1" customFormat="1" ht="16.5" customHeight="1" x14ac:dyDescent="0.2">
      <c r="B130" s="127"/>
      <c r="C130" s="128" t="s">
        <v>142</v>
      </c>
      <c r="D130" s="128" t="s">
        <v>135</v>
      </c>
      <c r="E130" s="129" t="s">
        <v>674</v>
      </c>
      <c r="F130" s="130" t="s">
        <v>675</v>
      </c>
      <c r="G130" s="131" t="s">
        <v>274</v>
      </c>
      <c r="H130" s="132">
        <v>2</v>
      </c>
      <c r="I130" s="133"/>
      <c r="J130" s="134">
        <f t="shared" si="0"/>
        <v>0</v>
      </c>
      <c r="K130" s="130" t="s">
        <v>176</v>
      </c>
      <c r="L130" s="29"/>
      <c r="M130" s="135" t="s">
        <v>1</v>
      </c>
      <c r="N130" s="136" t="s">
        <v>41</v>
      </c>
      <c r="P130" s="137">
        <f t="shared" si="1"/>
        <v>0</v>
      </c>
      <c r="Q130" s="137">
        <v>7.2870000000000004E-2</v>
      </c>
      <c r="R130" s="137">
        <f t="shared" si="2"/>
        <v>0.14574000000000001</v>
      </c>
      <c r="S130" s="137">
        <v>0</v>
      </c>
      <c r="T130" s="138">
        <f t="shared" si="3"/>
        <v>0</v>
      </c>
      <c r="AR130" s="139" t="s">
        <v>140</v>
      </c>
      <c r="AT130" s="139" t="s">
        <v>135</v>
      </c>
      <c r="AU130" s="139" t="s">
        <v>86</v>
      </c>
      <c r="AY130" s="14" t="s">
        <v>134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4" t="s">
        <v>84</v>
      </c>
      <c r="BK130" s="140">
        <f t="shared" si="9"/>
        <v>0</v>
      </c>
      <c r="BL130" s="14" t="s">
        <v>140</v>
      </c>
      <c r="BM130" s="139" t="s">
        <v>8</v>
      </c>
    </row>
    <row r="131" spans="2:65" s="1" customFormat="1" ht="16.5" customHeight="1" x14ac:dyDescent="0.2">
      <c r="B131" s="127"/>
      <c r="C131" s="128" t="s">
        <v>156</v>
      </c>
      <c r="D131" s="128" t="s">
        <v>135</v>
      </c>
      <c r="E131" s="129" t="s">
        <v>676</v>
      </c>
      <c r="F131" s="130" t="s">
        <v>677</v>
      </c>
      <c r="G131" s="131" t="s">
        <v>1</v>
      </c>
      <c r="H131" s="132">
        <v>2</v>
      </c>
      <c r="I131" s="133"/>
      <c r="J131" s="134">
        <f t="shared" si="0"/>
        <v>0</v>
      </c>
      <c r="K131" s="130" t="s">
        <v>1</v>
      </c>
      <c r="L131" s="29"/>
      <c r="M131" s="135" t="s">
        <v>1</v>
      </c>
      <c r="N131" s="136" t="s">
        <v>41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140</v>
      </c>
      <c r="AT131" s="139" t="s">
        <v>135</v>
      </c>
      <c r="AU131" s="139" t="s">
        <v>86</v>
      </c>
      <c r="AY131" s="14" t="s">
        <v>134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4" t="s">
        <v>84</v>
      </c>
      <c r="BK131" s="140">
        <f t="shared" si="9"/>
        <v>0</v>
      </c>
      <c r="BL131" s="14" t="s">
        <v>140</v>
      </c>
      <c r="BM131" s="139" t="s">
        <v>155</v>
      </c>
    </row>
    <row r="132" spans="2:65" s="1" customFormat="1" ht="24.15" customHeight="1" x14ac:dyDescent="0.2">
      <c r="B132" s="127"/>
      <c r="C132" s="128" t="s">
        <v>147</v>
      </c>
      <c r="D132" s="128" t="s">
        <v>135</v>
      </c>
      <c r="E132" s="129" t="s">
        <v>678</v>
      </c>
      <c r="F132" s="130" t="s">
        <v>679</v>
      </c>
      <c r="G132" s="131" t="s">
        <v>274</v>
      </c>
      <c r="H132" s="132">
        <v>19</v>
      </c>
      <c r="I132" s="133"/>
      <c r="J132" s="134">
        <f t="shared" si="0"/>
        <v>0</v>
      </c>
      <c r="K132" s="130" t="s">
        <v>1</v>
      </c>
      <c r="L132" s="29"/>
      <c r="M132" s="135" t="s">
        <v>1</v>
      </c>
      <c r="N132" s="136" t="s">
        <v>41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140</v>
      </c>
      <c r="AT132" s="139" t="s">
        <v>135</v>
      </c>
      <c r="AU132" s="139" t="s">
        <v>86</v>
      </c>
      <c r="AY132" s="14" t="s">
        <v>134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4" t="s">
        <v>84</v>
      </c>
      <c r="BK132" s="140">
        <f t="shared" si="9"/>
        <v>0</v>
      </c>
      <c r="BL132" s="14" t="s">
        <v>140</v>
      </c>
      <c r="BM132" s="139" t="s">
        <v>160</v>
      </c>
    </row>
    <row r="133" spans="2:65" s="1" customFormat="1" ht="16.5" customHeight="1" x14ac:dyDescent="0.2">
      <c r="B133" s="127"/>
      <c r="C133" s="128" t="s">
        <v>202</v>
      </c>
      <c r="D133" s="128" t="s">
        <v>135</v>
      </c>
      <c r="E133" s="129" t="s">
        <v>680</v>
      </c>
      <c r="F133" s="130" t="s">
        <v>681</v>
      </c>
      <c r="G133" s="131" t="s">
        <v>274</v>
      </c>
      <c r="H133" s="132">
        <v>19</v>
      </c>
      <c r="I133" s="133"/>
      <c r="J133" s="134">
        <f t="shared" si="0"/>
        <v>0</v>
      </c>
      <c r="K133" s="130" t="s">
        <v>1</v>
      </c>
      <c r="L133" s="29"/>
      <c r="M133" s="141" t="s">
        <v>1</v>
      </c>
      <c r="N133" s="142" t="s">
        <v>41</v>
      </c>
      <c r="O133" s="143"/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AR133" s="139" t="s">
        <v>140</v>
      </c>
      <c r="AT133" s="139" t="s">
        <v>135</v>
      </c>
      <c r="AU133" s="139" t="s">
        <v>86</v>
      </c>
      <c r="AY133" s="14" t="s">
        <v>134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4" t="s">
        <v>84</v>
      </c>
      <c r="BK133" s="140">
        <f t="shared" si="9"/>
        <v>0</v>
      </c>
      <c r="BL133" s="14" t="s">
        <v>140</v>
      </c>
      <c r="BM133" s="139" t="s">
        <v>292</v>
      </c>
    </row>
    <row r="134" spans="2:65" s="1" customFormat="1" ht="6.9" customHeight="1" x14ac:dyDescent="0.2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9"/>
    </row>
  </sheetData>
  <autoFilter ref="C121:K133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3"/>
  <sheetViews>
    <sheetView showGridLines="0" topLeftCell="A112" workbookViewId="0">
      <selection activeCell="F142" sqref="F142"/>
    </sheetView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105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682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ROUND(J122,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ROUND((SUM(BE122:BE142)),  2)</f>
        <v>0</v>
      </c>
      <c r="I35" s="93">
        <v>0.21</v>
      </c>
      <c r="J35" s="83">
        <f>ROUND(((SUM(BE122:BE142))*I35),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ROUND((SUM(BF122:BF142)),  2)</f>
        <v>0</v>
      </c>
      <c r="I36" s="93">
        <v>0.12</v>
      </c>
      <c r="J36" s="83">
        <f>ROUND(((SUM(BF122:BF142))*I36),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ROUND((SUM(BG122:BG142)),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ROUND((SUM(BH122:BH142)),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ROUND((SUM(BI122:BI142)),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50-A - D.05 - Veřejné osvětlení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J122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229</v>
      </c>
      <c r="E99" s="107"/>
      <c r="F99" s="107"/>
      <c r="G99" s="107"/>
      <c r="H99" s="107"/>
      <c r="I99" s="107"/>
      <c r="J99" s="108">
        <f>J123</f>
        <v>0</v>
      </c>
      <c r="L99" s="105"/>
    </row>
    <row r="100" spans="2:47" s="11" customFormat="1" ht="19.95" customHeight="1" x14ac:dyDescent="0.2">
      <c r="B100" s="146"/>
      <c r="D100" s="147" t="s">
        <v>683</v>
      </c>
      <c r="E100" s="148"/>
      <c r="F100" s="148"/>
      <c r="G100" s="148"/>
      <c r="H100" s="148"/>
      <c r="I100" s="148"/>
      <c r="J100" s="149">
        <f>J124</f>
        <v>0</v>
      </c>
      <c r="L100" s="146"/>
    </row>
    <row r="101" spans="2:47" s="1" customFormat="1" ht="21.75" customHeight="1" x14ac:dyDescent="0.2">
      <c r="B101" s="29"/>
      <c r="L101" s="29"/>
    </row>
    <row r="102" spans="2:47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47" s="1" customFormat="1" ht="6.9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47" s="1" customFormat="1" ht="24.9" customHeight="1" x14ac:dyDescent="0.2">
      <c r="B107" s="29"/>
      <c r="C107" s="18" t="s">
        <v>120</v>
      </c>
      <c r="L107" s="29"/>
    </row>
    <row r="108" spans="2:47" s="1" customFormat="1" ht="6.9" customHeight="1" x14ac:dyDescent="0.2">
      <c r="B108" s="29"/>
      <c r="L108" s="29"/>
    </row>
    <row r="109" spans="2:47" s="1" customFormat="1" ht="12" customHeight="1" x14ac:dyDescent="0.2">
      <c r="B109" s="29"/>
      <c r="C109" s="24" t="s">
        <v>16</v>
      </c>
      <c r="L109" s="29"/>
    </row>
    <row r="110" spans="2:47" s="1" customFormat="1" ht="16.5" customHeight="1" x14ac:dyDescent="0.2">
      <c r="B110" s="29"/>
      <c r="E110" s="217" t="str">
        <f>E7</f>
        <v>Rekonstrukce parku Mírové náměstí, M.lázně</v>
      </c>
      <c r="F110" s="218"/>
      <c r="G110" s="218"/>
      <c r="H110" s="218"/>
      <c r="L110" s="29"/>
    </row>
    <row r="111" spans="2:47" ht="12" customHeight="1" x14ac:dyDescent="0.2">
      <c r="B111" s="17"/>
      <c r="C111" s="24" t="s">
        <v>113</v>
      </c>
      <c r="L111" s="17"/>
    </row>
    <row r="112" spans="2:47" s="1" customFormat="1" ht="16.5" customHeight="1" x14ac:dyDescent="0.2">
      <c r="B112" s="29"/>
      <c r="E112" s="217" t="s">
        <v>164</v>
      </c>
      <c r="F112" s="219"/>
      <c r="G112" s="219"/>
      <c r="H112" s="219"/>
      <c r="L112" s="29"/>
    </row>
    <row r="113" spans="2:65" s="1" customFormat="1" ht="12" customHeight="1" x14ac:dyDescent="0.2">
      <c r="B113" s="29"/>
      <c r="C113" s="24" t="s">
        <v>165</v>
      </c>
      <c r="L113" s="29"/>
    </row>
    <row r="114" spans="2:65" s="1" customFormat="1" ht="16.5" customHeight="1" x14ac:dyDescent="0.2">
      <c r="B114" s="29"/>
      <c r="E114" s="174" t="str">
        <f>E11</f>
        <v>50-A - D.05 - Veřejné osvětlení</v>
      </c>
      <c r="F114" s="219"/>
      <c r="G114" s="219"/>
      <c r="H114" s="219"/>
      <c r="L114" s="29"/>
    </row>
    <row r="115" spans="2:65" s="1" customFormat="1" ht="6.9" customHeight="1" x14ac:dyDescent="0.2">
      <c r="B115" s="29"/>
      <c r="L115" s="29"/>
    </row>
    <row r="116" spans="2:65" s="1" customFormat="1" ht="12" customHeight="1" x14ac:dyDescent="0.2">
      <c r="B116" s="29"/>
      <c r="C116" s="24" t="s">
        <v>20</v>
      </c>
      <c r="F116" s="22" t="str">
        <f>F14</f>
        <v>Mariánské Lázně</v>
      </c>
      <c r="I116" s="24" t="s">
        <v>22</v>
      </c>
      <c r="J116" s="49" t="str">
        <f>IF(J14="","",J14)</f>
        <v>14. 2. 2025</v>
      </c>
      <c r="L116" s="29"/>
    </row>
    <row r="117" spans="2:65" s="1" customFormat="1" ht="6.9" customHeight="1" x14ac:dyDescent="0.2">
      <c r="B117" s="29"/>
      <c r="L117" s="29"/>
    </row>
    <row r="118" spans="2:65" s="1" customFormat="1" ht="15.15" customHeight="1" x14ac:dyDescent="0.2">
      <c r="B118" s="29"/>
      <c r="C118" s="24" t="s">
        <v>24</v>
      </c>
      <c r="F118" s="22" t="str">
        <f>E17</f>
        <v>Město Mariánské Lázně</v>
      </c>
      <c r="I118" s="24" t="s">
        <v>30</v>
      </c>
      <c r="J118" s="27" t="str">
        <f>E23</f>
        <v>ing.Rákos Tomáš</v>
      </c>
      <c r="L118" s="29"/>
    </row>
    <row r="119" spans="2:65" s="1" customFormat="1" ht="15.15" customHeight="1" x14ac:dyDescent="0.2">
      <c r="B119" s="29"/>
      <c r="C119" s="24" t="s">
        <v>28</v>
      </c>
      <c r="F119" s="22" t="str">
        <f>IF(E20="","",E20)</f>
        <v>Vyplň údaj</v>
      </c>
      <c r="I119" s="24" t="s">
        <v>33</v>
      </c>
      <c r="J119" s="27" t="str">
        <f>E26</f>
        <v>Milan Hájek</v>
      </c>
      <c r="L119" s="29"/>
    </row>
    <row r="120" spans="2:65" s="1" customFormat="1" ht="10.35" customHeight="1" x14ac:dyDescent="0.2">
      <c r="B120" s="29"/>
      <c r="L120" s="29"/>
    </row>
    <row r="121" spans="2:65" s="9" customFormat="1" ht="29.25" customHeight="1" x14ac:dyDescent="0.2">
      <c r="B121" s="109"/>
      <c r="C121" s="110" t="s">
        <v>121</v>
      </c>
      <c r="D121" s="111" t="s">
        <v>61</v>
      </c>
      <c r="E121" s="111" t="s">
        <v>57</v>
      </c>
      <c r="F121" s="111" t="s">
        <v>58</v>
      </c>
      <c r="G121" s="111" t="s">
        <v>122</v>
      </c>
      <c r="H121" s="111" t="s">
        <v>123</v>
      </c>
      <c r="I121" s="111" t="s">
        <v>124</v>
      </c>
      <c r="J121" s="111" t="s">
        <v>117</v>
      </c>
      <c r="K121" s="112" t="s">
        <v>125</v>
      </c>
      <c r="L121" s="109"/>
      <c r="M121" s="56" t="s">
        <v>1</v>
      </c>
      <c r="N121" s="57" t="s">
        <v>40</v>
      </c>
      <c r="O121" s="57" t="s">
        <v>126</v>
      </c>
      <c r="P121" s="57" t="s">
        <v>127</v>
      </c>
      <c r="Q121" s="57" t="s">
        <v>128</v>
      </c>
      <c r="R121" s="57" t="s">
        <v>129</v>
      </c>
      <c r="S121" s="57" t="s">
        <v>130</v>
      </c>
      <c r="T121" s="58" t="s">
        <v>131</v>
      </c>
    </row>
    <row r="122" spans="2:65" s="1" customFormat="1" ht="22.8" customHeight="1" x14ac:dyDescent="0.3">
      <c r="B122" s="29"/>
      <c r="C122" s="61" t="s">
        <v>132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0</v>
      </c>
      <c r="S122" s="50"/>
      <c r="T122" s="115">
        <f>T123</f>
        <v>0</v>
      </c>
      <c r="AT122" s="14" t="s">
        <v>75</v>
      </c>
      <c r="AU122" s="14" t="s">
        <v>119</v>
      </c>
      <c r="BK122" s="116">
        <f>BK123</f>
        <v>0</v>
      </c>
    </row>
    <row r="123" spans="2:65" s="10" customFormat="1" ht="25.95" customHeight="1" x14ac:dyDescent="0.25">
      <c r="B123" s="117"/>
      <c r="D123" s="118" t="s">
        <v>75</v>
      </c>
      <c r="E123" s="119" t="s">
        <v>327</v>
      </c>
      <c r="F123" s="119" t="s">
        <v>328</v>
      </c>
      <c r="I123" s="120"/>
      <c r="J123" s="121">
        <f>BK123</f>
        <v>0</v>
      </c>
      <c r="L123" s="117"/>
      <c r="M123" s="122"/>
      <c r="P123" s="123">
        <f>P124</f>
        <v>0</v>
      </c>
      <c r="R123" s="123">
        <f>R124</f>
        <v>0</v>
      </c>
      <c r="T123" s="124">
        <f>T124</f>
        <v>0</v>
      </c>
      <c r="AR123" s="118" t="s">
        <v>86</v>
      </c>
      <c r="AT123" s="125" t="s">
        <v>75</v>
      </c>
      <c r="AU123" s="125" t="s">
        <v>76</v>
      </c>
      <c r="AY123" s="118" t="s">
        <v>134</v>
      </c>
      <c r="BK123" s="126">
        <f>BK124</f>
        <v>0</v>
      </c>
    </row>
    <row r="124" spans="2:65" s="10" customFormat="1" ht="22.8" customHeight="1" x14ac:dyDescent="0.25">
      <c r="B124" s="117"/>
      <c r="D124" s="118" t="s">
        <v>75</v>
      </c>
      <c r="E124" s="150" t="s">
        <v>684</v>
      </c>
      <c r="F124" s="150" t="s">
        <v>685</v>
      </c>
      <c r="I124" s="120"/>
      <c r="J124" s="151">
        <f>BK124</f>
        <v>0</v>
      </c>
      <c r="L124" s="117"/>
      <c r="M124" s="122"/>
      <c r="P124" s="123">
        <f>SUM(P125:P142)</f>
        <v>0</v>
      </c>
      <c r="R124" s="123">
        <f>SUM(R125:R142)</f>
        <v>0</v>
      </c>
      <c r="T124" s="124">
        <f>SUM(T125:T142)</f>
        <v>0</v>
      </c>
      <c r="AR124" s="118" t="s">
        <v>86</v>
      </c>
      <c r="AT124" s="125" t="s">
        <v>75</v>
      </c>
      <c r="AU124" s="125" t="s">
        <v>84</v>
      </c>
      <c r="AY124" s="118" t="s">
        <v>134</v>
      </c>
      <c r="BK124" s="126">
        <f>SUM(BK125:BK142)</f>
        <v>0</v>
      </c>
    </row>
    <row r="125" spans="2:65" s="1" customFormat="1" ht="16.5" customHeight="1" x14ac:dyDescent="0.2">
      <c r="B125" s="127"/>
      <c r="C125" s="128" t="s">
        <v>84</v>
      </c>
      <c r="D125" s="128" t="s">
        <v>135</v>
      </c>
      <c r="E125" s="129" t="s">
        <v>686</v>
      </c>
      <c r="F125" s="130" t="s">
        <v>687</v>
      </c>
      <c r="G125" s="131" t="s">
        <v>274</v>
      </c>
      <c r="H125" s="132">
        <v>78</v>
      </c>
      <c r="I125" s="133"/>
      <c r="J125" s="134">
        <f t="shared" ref="J125:J142" si="0">ROUND(I125*H125,2)</f>
        <v>0</v>
      </c>
      <c r="K125" s="130" t="s">
        <v>1</v>
      </c>
      <c r="L125" s="29"/>
      <c r="M125" s="135" t="s">
        <v>1</v>
      </c>
      <c r="N125" s="136" t="s">
        <v>41</v>
      </c>
      <c r="P125" s="137">
        <f t="shared" ref="P125:P142" si="1">O125*H125</f>
        <v>0</v>
      </c>
      <c r="Q125" s="137">
        <v>0</v>
      </c>
      <c r="R125" s="137">
        <f t="shared" ref="R125:R142" si="2">Q125*H125</f>
        <v>0</v>
      </c>
      <c r="S125" s="137">
        <v>0</v>
      </c>
      <c r="T125" s="138">
        <f t="shared" ref="T125:T142" si="3">S125*H125</f>
        <v>0</v>
      </c>
      <c r="AR125" s="139" t="s">
        <v>160</v>
      </c>
      <c r="AT125" s="139" t="s">
        <v>135</v>
      </c>
      <c r="AU125" s="139" t="s">
        <v>86</v>
      </c>
      <c r="AY125" s="14" t="s">
        <v>134</v>
      </c>
      <c r="BE125" s="140">
        <f t="shared" ref="BE125:BE142" si="4">IF(N125="základní",J125,0)</f>
        <v>0</v>
      </c>
      <c r="BF125" s="140">
        <f t="shared" ref="BF125:BF142" si="5">IF(N125="snížená",J125,0)</f>
        <v>0</v>
      </c>
      <c r="BG125" s="140">
        <f t="shared" ref="BG125:BG142" si="6">IF(N125="zákl. přenesená",J125,0)</f>
        <v>0</v>
      </c>
      <c r="BH125" s="140">
        <f t="shared" ref="BH125:BH142" si="7">IF(N125="sníž. přenesená",J125,0)</f>
        <v>0</v>
      </c>
      <c r="BI125" s="140">
        <f t="shared" ref="BI125:BI142" si="8">IF(N125="nulová",J125,0)</f>
        <v>0</v>
      </c>
      <c r="BJ125" s="14" t="s">
        <v>84</v>
      </c>
      <c r="BK125" s="140">
        <f t="shared" ref="BK125:BK142" si="9">ROUND(I125*H125,2)</f>
        <v>0</v>
      </c>
      <c r="BL125" s="14" t="s">
        <v>160</v>
      </c>
      <c r="BM125" s="139" t="s">
        <v>8</v>
      </c>
    </row>
    <row r="126" spans="2:65" s="1" customFormat="1" ht="16.5" customHeight="1" x14ac:dyDescent="0.2">
      <c r="B126" s="127"/>
      <c r="C126" s="128" t="s">
        <v>86</v>
      </c>
      <c r="D126" s="128" t="s">
        <v>135</v>
      </c>
      <c r="E126" s="129" t="s">
        <v>688</v>
      </c>
      <c r="F126" s="130" t="s">
        <v>689</v>
      </c>
      <c r="G126" s="131" t="s">
        <v>274</v>
      </c>
      <c r="H126" s="132">
        <v>7</v>
      </c>
      <c r="I126" s="133"/>
      <c r="J126" s="134">
        <f t="shared" si="0"/>
        <v>0</v>
      </c>
      <c r="K126" s="130" t="s">
        <v>1</v>
      </c>
      <c r="L126" s="29"/>
      <c r="M126" s="135" t="s">
        <v>1</v>
      </c>
      <c r="N126" s="136" t="s">
        <v>41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160</v>
      </c>
      <c r="AT126" s="139" t="s">
        <v>135</v>
      </c>
      <c r="AU126" s="139" t="s">
        <v>86</v>
      </c>
      <c r="AY126" s="14" t="s">
        <v>134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4" t="s">
        <v>84</v>
      </c>
      <c r="BK126" s="140">
        <f t="shared" si="9"/>
        <v>0</v>
      </c>
      <c r="BL126" s="14" t="s">
        <v>160</v>
      </c>
      <c r="BM126" s="139" t="s">
        <v>160</v>
      </c>
    </row>
    <row r="127" spans="2:65" s="1" customFormat="1" ht="16.5" customHeight="1" x14ac:dyDescent="0.2">
      <c r="B127" s="127"/>
      <c r="C127" s="128" t="s">
        <v>143</v>
      </c>
      <c r="D127" s="128" t="s">
        <v>135</v>
      </c>
      <c r="E127" s="129" t="s">
        <v>690</v>
      </c>
      <c r="F127" s="130" t="s">
        <v>691</v>
      </c>
      <c r="G127" s="131" t="s">
        <v>274</v>
      </c>
      <c r="H127" s="132">
        <v>4</v>
      </c>
      <c r="I127" s="133"/>
      <c r="J127" s="134">
        <f t="shared" si="0"/>
        <v>0</v>
      </c>
      <c r="K127" s="130" t="s">
        <v>1</v>
      </c>
      <c r="L127" s="29"/>
      <c r="M127" s="135" t="s">
        <v>1</v>
      </c>
      <c r="N127" s="136" t="s">
        <v>41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160</v>
      </c>
      <c r="AT127" s="139" t="s">
        <v>135</v>
      </c>
      <c r="AU127" s="139" t="s">
        <v>86</v>
      </c>
      <c r="AY127" s="14" t="s">
        <v>134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4" t="s">
        <v>84</v>
      </c>
      <c r="BK127" s="140">
        <f t="shared" si="9"/>
        <v>0</v>
      </c>
      <c r="BL127" s="14" t="s">
        <v>160</v>
      </c>
      <c r="BM127" s="139" t="s">
        <v>163</v>
      </c>
    </row>
    <row r="128" spans="2:65" s="1" customFormat="1" ht="16.5" customHeight="1" x14ac:dyDescent="0.2">
      <c r="B128" s="127"/>
      <c r="C128" s="128" t="s">
        <v>140</v>
      </c>
      <c r="D128" s="128" t="s">
        <v>135</v>
      </c>
      <c r="E128" s="129" t="s">
        <v>692</v>
      </c>
      <c r="F128" s="130" t="s">
        <v>693</v>
      </c>
      <c r="G128" s="131" t="s">
        <v>274</v>
      </c>
      <c r="H128" s="132">
        <v>2</v>
      </c>
      <c r="I128" s="133"/>
      <c r="J128" s="134">
        <f t="shared" si="0"/>
        <v>0</v>
      </c>
      <c r="K128" s="130" t="s">
        <v>1</v>
      </c>
      <c r="L128" s="29"/>
      <c r="M128" s="135" t="s">
        <v>1</v>
      </c>
      <c r="N128" s="136" t="s">
        <v>41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160</v>
      </c>
      <c r="AT128" s="139" t="s">
        <v>135</v>
      </c>
      <c r="AU128" s="139" t="s">
        <v>86</v>
      </c>
      <c r="AY128" s="14" t="s">
        <v>134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4" t="s">
        <v>84</v>
      </c>
      <c r="BK128" s="140">
        <f t="shared" si="9"/>
        <v>0</v>
      </c>
      <c r="BL128" s="14" t="s">
        <v>160</v>
      </c>
      <c r="BM128" s="139" t="s">
        <v>313</v>
      </c>
    </row>
    <row r="129" spans="2:65" s="1" customFormat="1" ht="24.15" customHeight="1" x14ac:dyDescent="0.2">
      <c r="B129" s="127"/>
      <c r="C129" s="128" t="s">
        <v>133</v>
      </c>
      <c r="D129" s="128" t="s">
        <v>135</v>
      </c>
      <c r="E129" s="129" t="s">
        <v>694</v>
      </c>
      <c r="F129" s="130" t="s">
        <v>695</v>
      </c>
      <c r="G129" s="131" t="s">
        <v>274</v>
      </c>
      <c r="H129" s="132">
        <v>2</v>
      </c>
      <c r="I129" s="133"/>
      <c r="J129" s="134">
        <f t="shared" si="0"/>
        <v>0</v>
      </c>
      <c r="K129" s="130" t="s">
        <v>1</v>
      </c>
      <c r="L129" s="29"/>
      <c r="M129" s="135" t="s">
        <v>1</v>
      </c>
      <c r="N129" s="136" t="s">
        <v>41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160</v>
      </c>
      <c r="AT129" s="139" t="s">
        <v>135</v>
      </c>
      <c r="AU129" s="139" t="s">
        <v>86</v>
      </c>
      <c r="AY129" s="14" t="s">
        <v>134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4" t="s">
        <v>84</v>
      </c>
      <c r="BK129" s="140">
        <f t="shared" si="9"/>
        <v>0</v>
      </c>
      <c r="BL129" s="14" t="s">
        <v>160</v>
      </c>
      <c r="BM129" s="139" t="s">
        <v>317</v>
      </c>
    </row>
    <row r="130" spans="2:65" s="1" customFormat="1" ht="16.5" customHeight="1" x14ac:dyDescent="0.2">
      <c r="B130" s="127"/>
      <c r="C130" s="128" t="s">
        <v>142</v>
      </c>
      <c r="D130" s="128" t="s">
        <v>135</v>
      </c>
      <c r="E130" s="129" t="s">
        <v>696</v>
      </c>
      <c r="F130" s="130" t="s">
        <v>697</v>
      </c>
      <c r="G130" s="131" t="s">
        <v>274</v>
      </c>
      <c r="H130" s="132">
        <v>26</v>
      </c>
      <c r="I130" s="133"/>
      <c r="J130" s="134">
        <f t="shared" si="0"/>
        <v>0</v>
      </c>
      <c r="K130" s="130" t="s">
        <v>1</v>
      </c>
      <c r="L130" s="29"/>
      <c r="M130" s="135" t="s">
        <v>1</v>
      </c>
      <c r="N130" s="136" t="s">
        <v>41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160</v>
      </c>
      <c r="AT130" s="139" t="s">
        <v>135</v>
      </c>
      <c r="AU130" s="139" t="s">
        <v>86</v>
      </c>
      <c r="AY130" s="14" t="s">
        <v>134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4" t="s">
        <v>84</v>
      </c>
      <c r="BK130" s="140">
        <f t="shared" si="9"/>
        <v>0</v>
      </c>
      <c r="BL130" s="14" t="s">
        <v>160</v>
      </c>
      <c r="BM130" s="139" t="s">
        <v>320</v>
      </c>
    </row>
    <row r="131" spans="2:65" s="1" customFormat="1" ht="21.75" customHeight="1" x14ac:dyDescent="0.2">
      <c r="B131" s="127"/>
      <c r="C131" s="128" t="s">
        <v>156</v>
      </c>
      <c r="D131" s="128" t="s">
        <v>135</v>
      </c>
      <c r="E131" s="129" t="s">
        <v>698</v>
      </c>
      <c r="F131" s="130" t="s">
        <v>699</v>
      </c>
      <c r="G131" s="131" t="s">
        <v>274</v>
      </c>
      <c r="H131" s="132">
        <v>26</v>
      </c>
      <c r="I131" s="133"/>
      <c r="J131" s="134">
        <f t="shared" si="0"/>
        <v>0</v>
      </c>
      <c r="K131" s="130" t="s">
        <v>1</v>
      </c>
      <c r="L131" s="29"/>
      <c r="M131" s="135" t="s">
        <v>1</v>
      </c>
      <c r="N131" s="136" t="s">
        <v>41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160</v>
      </c>
      <c r="AT131" s="139" t="s">
        <v>135</v>
      </c>
      <c r="AU131" s="139" t="s">
        <v>86</v>
      </c>
      <c r="AY131" s="14" t="s">
        <v>134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4" t="s">
        <v>84</v>
      </c>
      <c r="BK131" s="140">
        <f t="shared" si="9"/>
        <v>0</v>
      </c>
      <c r="BL131" s="14" t="s">
        <v>160</v>
      </c>
      <c r="BM131" s="139" t="s">
        <v>463</v>
      </c>
    </row>
    <row r="132" spans="2:65" s="1" customFormat="1" ht="55.5" customHeight="1" x14ac:dyDescent="0.2">
      <c r="B132" s="127"/>
      <c r="C132" s="128" t="s">
        <v>147</v>
      </c>
      <c r="D132" s="128" t="s">
        <v>135</v>
      </c>
      <c r="E132" s="129" t="s">
        <v>700</v>
      </c>
      <c r="F132" s="130" t="s">
        <v>701</v>
      </c>
      <c r="G132" s="131" t="s">
        <v>274</v>
      </c>
      <c r="H132" s="132">
        <v>26</v>
      </c>
      <c r="I132" s="133"/>
      <c r="J132" s="134">
        <f t="shared" si="0"/>
        <v>0</v>
      </c>
      <c r="K132" s="130" t="s">
        <v>1</v>
      </c>
      <c r="L132" s="29"/>
      <c r="M132" s="135" t="s">
        <v>1</v>
      </c>
      <c r="N132" s="136" t="s">
        <v>41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160</v>
      </c>
      <c r="AT132" s="139" t="s">
        <v>135</v>
      </c>
      <c r="AU132" s="139" t="s">
        <v>86</v>
      </c>
      <c r="AY132" s="14" t="s">
        <v>134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4" t="s">
        <v>84</v>
      </c>
      <c r="BK132" s="140">
        <f t="shared" si="9"/>
        <v>0</v>
      </c>
      <c r="BL132" s="14" t="s">
        <v>160</v>
      </c>
      <c r="BM132" s="139" t="s">
        <v>395</v>
      </c>
    </row>
    <row r="133" spans="2:65" s="1" customFormat="1" ht="21.75" customHeight="1" x14ac:dyDescent="0.2">
      <c r="B133" s="127"/>
      <c r="C133" s="128" t="s">
        <v>202</v>
      </c>
      <c r="D133" s="128" t="s">
        <v>135</v>
      </c>
      <c r="E133" s="129" t="s">
        <v>702</v>
      </c>
      <c r="F133" s="130" t="s">
        <v>703</v>
      </c>
      <c r="G133" s="131" t="s">
        <v>274</v>
      </c>
      <c r="H133" s="132">
        <v>1</v>
      </c>
      <c r="I133" s="133"/>
      <c r="J133" s="134">
        <f t="shared" si="0"/>
        <v>0</v>
      </c>
      <c r="K133" s="130" t="s">
        <v>1</v>
      </c>
      <c r="L133" s="29"/>
      <c r="M133" s="135" t="s">
        <v>1</v>
      </c>
      <c r="N133" s="136" t="s">
        <v>41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160</v>
      </c>
      <c r="AT133" s="139" t="s">
        <v>135</v>
      </c>
      <c r="AU133" s="139" t="s">
        <v>86</v>
      </c>
      <c r="AY133" s="14" t="s">
        <v>134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4" t="s">
        <v>84</v>
      </c>
      <c r="BK133" s="140">
        <f t="shared" si="9"/>
        <v>0</v>
      </c>
      <c r="BL133" s="14" t="s">
        <v>160</v>
      </c>
      <c r="BM133" s="139" t="s">
        <v>401</v>
      </c>
    </row>
    <row r="134" spans="2:65" s="1" customFormat="1" ht="16.5" customHeight="1" x14ac:dyDescent="0.2">
      <c r="B134" s="127"/>
      <c r="C134" s="128" t="s">
        <v>150</v>
      </c>
      <c r="D134" s="128" t="s">
        <v>135</v>
      </c>
      <c r="E134" s="129" t="s">
        <v>704</v>
      </c>
      <c r="F134" s="130" t="s">
        <v>705</v>
      </c>
      <c r="G134" s="131" t="s">
        <v>274</v>
      </c>
      <c r="H134" s="132">
        <v>1</v>
      </c>
      <c r="I134" s="133"/>
      <c r="J134" s="134">
        <f t="shared" si="0"/>
        <v>0</v>
      </c>
      <c r="K134" s="130" t="s">
        <v>1</v>
      </c>
      <c r="L134" s="29"/>
      <c r="M134" s="135" t="s">
        <v>1</v>
      </c>
      <c r="N134" s="136" t="s">
        <v>41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160</v>
      </c>
      <c r="AT134" s="139" t="s">
        <v>135</v>
      </c>
      <c r="AU134" s="139" t="s">
        <v>86</v>
      </c>
      <c r="AY134" s="14" t="s">
        <v>134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4" t="s">
        <v>84</v>
      </c>
      <c r="BK134" s="140">
        <f t="shared" si="9"/>
        <v>0</v>
      </c>
      <c r="BL134" s="14" t="s">
        <v>160</v>
      </c>
      <c r="BM134" s="139" t="s">
        <v>491</v>
      </c>
    </row>
    <row r="135" spans="2:65" s="1" customFormat="1" ht="16.5" customHeight="1" x14ac:dyDescent="0.2">
      <c r="B135" s="127"/>
      <c r="C135" s="128" t="s">
        <v>215</v>
      </c>
      <c r="D135" s="128" t="s">
        <v>135</v>
      </c>
      <c r="E135" s="129" t="s">
        <v>706</v>
      </c>
      <c r="F135" s="130" t="s">
        <v>707</v>
      </c>
      <c r="G135" s="131" t="s">
        <v>274</v>
      </c>
      <c r="H135" s="132">
        <v>1</v>
      </c>
      <c r="I135" s="133"/>
      <c r="J135" s="134">
        <f t="shared" si="0"/>
        <v>0</v>
      </c>
      <c r="K135" s="130" t="s">
        <v>1</v>
      </c>
      <c r="L135" s="29"/>
      <c r="M135" s="135" t="s">
        <v>1</v>
      </c>
      <c r="N135" s="136" t="s">
        <v>41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160</v>
      </c>
      <c r="AT135" s="139" t="s">
        <v>135</v>
      </c>
      <c r="AU135" s="139" t="s">
        <v>86</v>
      </c>
      <c r="AY135" s="14" t="s">
        <v>134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4" t="s">
        <v>84</v>
      </c>
      <c r="BK135" s="140">
        <f t="shared" si="9"/>
        <v>0</v>
      </c>
      <c r="BL135" s="14" t="s">
        <v>160</v>
      </c>
      <c r="BM135" s="139" t="s">
        <v>408</v>
      </c>
    </row>
    <row r="136" spans="2:65" s="1" customFormat="1" ht="16.5" customHeight="1" x14ac:dyDescent="0.2">
      <c r="B136" s="127"/>
      <c r="C136" s="128" t="s">
        <v>8</v>
      </c>
      <c r="D136" s="128" t="s">
        <v>135</v>
      </c>
      <c r="E136" s="129" t="s">
        <v>708</v>
      </c>
      <c r="F136" s="130" t="s">
        <v>709</v>
      </c>
      <c r="G136" s="131" t="s">
        <v>274</v>
      </c>
      <c r="H136" s="132">
        <v>1</v>
      </c>
      <c r="I136" s="133"/>
      <c r="J136" s="134">
        <f t="shared" si="0"/>
        <v>0</v>
      </c>
      <c r="K136" s="130" t="s">
        <v>1</v>
      </c>
      <c r="L136" s="29"/>
      <c r="M136" s="135" t="s">
        <v>1</v>
      </c>
      <c r="N136" s="136" t="s">
        <v>41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160</v>
      </c>
      <c r="AT136" s="139" t="s">
        <v>135</v>
      </c>
      <c r="AU136" s="139" t="s">
        <v>86</v>
      </c>
      <c r="AY136" s="14" t="s">
        <v>134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4" t="s">
        <v>84</v>
      </c>
      <c r="BK136" s="140">
        <f t="shared" si="9"/>
        <v>0</v>
      </c>
      <c r="BL136" s="14" t="s">
        <v>160</v>
      </c>
      <c r="BM136" s="139" t="s">
        <v>411</v>
      </c>
    </row>
    <row r="137" spans="2:65" s="1" customFormat="1" ht="16.5" customHeight="1" x14ac:dyDescent="0.2">
      <c r="B137" s="127"/>
      <c r="C137" s="128" t="s">
        <v>267</v>
      </c>
      <c r="D137" s="128" t="s">
        <v>135</v>
      </c>
      <c r="E137" s="129" t="s">
        <v>710</v>
      </c>
      <c r="F137" s="130" t="s">
        <v>711</v>
      </c>
      <c r="G137" s="131" t="s">
        <v>274</v>
      </c>
      <c r="H137" s="132">
        <v>1</v>
      </c>
      <c r="I137" s="133"/>
      <c r="J137" s="134">
        <f t="shared" si="0"/>
        <v>0</v>
      </c>
      <c r="K137" s="130" t="s">
        <v>1</v>
      </c>
      <c r="L137" s="29"/>
      <c r="M137" s="135" t="s">
        <v>1</v>
      </c>
      <c r="N137" s="136" t="s">
        <v>41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160</v>
      </c>
      <c r="AT137" s="139" t="s">
        <v>135</v>
      </c>
      <c r="AU137" s="139" t="s">
        <v>86</v>
      </c>
      <c r="AY137" s="14" t="s">
        <v>134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4" t="s">
        <v>84</v>
      </c>
      <c r="BK137" s="140">
        <f t="shared" si="9"/>
        <v>0</v>
      </c>
      <c r="BL137" s="14" t="s">
        <v>160</v>
      </c>
      <c r="BM137" s="139" t="s">
        <v>513</v>
      </c>
    </row>
    <row r="138" spans="2:65" s="1" customFormat="1" ht="24.15" customHeight="1" x14ac:dyDescent="0.2">
      <c r="B138" s="127"/>
      <c r="C138" s="128" t="s">
        <v>155</v>
      </c>
      <c r="D138" s="128" t="s">
        <v>135</v>
      </c>
      <c r="E138" s="129" t="s">
        <v>712</v>
      </c>
      <c r="F138" s="130" t="s">
        <v>713</v>
      </c>
      <c r="G138" s="131" t="s">
        <v>274</v>
      </c>
      <c r="H138" s="132">
        <v>28</v>
      </c>
      <c r="I138" s="133"/>
      <c r="J138" s="134">
        <f t="shared" si="0"/>
        <v>0</v>
      </c>
      <c r="K138" s="130" t="s">
        <v>1</v>
      </c>
      <c r="L138" s="29"/>
      <c r="M138" s="135" t="s">
        <v>1</v>
      </c>
      <c r="N138" s="136" t="s">
        <v>41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160</v>
      </c>
      <c r="AT138" s="139" t="s">
        <v>135</v>
      </c>
      <c r="AU138" s="139" t="s">
        <v>86</v>
      </c>
      <c r="AY138" s="14" t="s">
        <v>134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4" t="s">
        <v>84</v>
      </c>
      <c r="BK138" s="140">
        <f t="shared" si="9"/>
        <v>0</v>
      </c>
      <c r="BL138" s="14" t="s">
        <v>160</v>
      </c>
      <c r="BM138" s="139" t="s">
        <v>432</v>
      </c>
    </row>
    <row r="139" spans="2:65" s="1" customFormat="1" ht="16.5" customHeight="1" x14ac:dyDescent="0.2">
      <c r="B139" s="127"/>
      <c r="C139" s="128" t="s">
        <v>277</v>
      </c>
      <c r="D139" s="128" t="s">
        <v>135</v>
      </c>
      <c r="E139" s="129" t="s">
        <v>714</v>
      </c>
      <c r="F139" s="130" t="s">
        <v>715</v>
      </c>
      <c r="G139" s="131" t="s">
        <v>274</v>
      </c>
      <c r="H139" s="132">
        <v>36</v>
      </c>
      <c r="I139" s="133"/>
      <c r="J139" s="134">
        <f t="shared" si="0"/>
        <v>0</v>
      </c>
      <c r="K139" s="130" t="s">
        <v>1</v>
      </c>
      <c r="L139" s="29"/>
      <c r="M139" s="135" t="s">
        <v>1</v>
      </c>
      <c r="N139" s="136" t="s">
        <v>41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160</v>
      </c>
      <c r="AT139" s="139" t="s">
        <v>135</v>
      </c>
      <c r="AU139" s="139" t="s">
        <v>86</v>
      </c>
      <c r="AY139" s="14" t="s">
        <v>134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4" t="s">
        <v>84</v>
      </c>
      <c r="BK139" s="140">
        <f t="shared" si="9"/>
        <v>0</v>
      </c>
      <c r="BL139" s="14" t="s">
        <v>160</v>
      </c>
      <c r="BM139" s="139" t="s">
        <v>441</v>
      </c>
    </row>
    <row r="140" spans="2:65" s="1" customFormat="1" ht="16.5" customHeight="1" x14ac:dyDescent="0.2">
      <c r="B140" s="127"/>
      <c r="C140" s="128" t="s">
        <v>160</v>
      </c>
      <c r="D140" s="128" t="s">
        <v>135</v>
      </c>
      <c r="E140" s="129" t="s">
        <v>716</v>
      </c>
      <c r="F140" s="130" t="s">
        <v>717</v>
      </c>
      <c r="G140" s="131" t="s">
        <v>274</v>
      </c>
      <c r="H140" s="132">
        <v>250</v>
      </c>
      <c r="I140" s="133"/>
      <c r="J140" s="134">
        <f t="shared" si="0"/>
        <v>0</v>
      </c>
      <c r="K140" s="130" t="s">
        <v>1</v>
      </c>
      <c r="L140" s="29"/>
      <c r="M140" s="135" t="s">
        <v>1</v>
      </c>
      <c r="N140" s="136" t="s">
        <v>41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160</v>
      </c>
      <c r="AT140" s="139" t="s">
        <v>135</v>
      </c>
      <c r="AU140" s="139" t="s">
        <v>86</v>
      </c>
      <c r="AY140" s="14" t="s">
        <v>134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4" t="s">
        <v>84</v>
      </c>
      <c r="BK140" s="140">
        <f t="shared" si="9"/>
        <v>0</v>
      </c>
      <c r="BL140" s="14" t="s">
        <v>160</v>
      </c>
      <c r="BM140" s="139" t="s">
        <v>446</v>
      </c>
    </row>
    <row r="141" spans="2:65" s="1" customFormat="1" ht="16.5" customHeight="1" x14ac:dyDescent="0.2">
      <c r="B141" s="127"/>
      <c r="C141" s="128" t="s">
        <v>282</v>
      </c>
      <c r="D141" s="128" t="s">
        <v>135</v>
      </c>
      <c r="E141" s="129" t="s">
        <v>718</v>
      </c>
      <c r="F141" s="130" t="s">
        <v>719</v>
      </c>
      <c r="G141" s="131" t="s">
        <v>274</v>
      </c>
      <c r="H141" s="132">
        <v>50</v>
      </c>
      <c r="I141" s="133"/>
      <c r="J141" s="134">
        <f t="shared" si="0"/>
        <v>0</v>
      </c>
      <c r="K141" s="130" t="s">
        <v>1</v>
      </c>
      <c r="L141" s="29"/>
      <c r="M141" s="135" t="s">
        <v>1</v>
      </c>
      <c r="N141" s="136" t="s">
        <v>41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160</v>
      </c>
      <c r="AT141" s="139" t="s">
        <v>135</v>
      </c>
      <c r="AU141" s="139" t="s">
        <v>86</v>
      </c>
      <c r="AY141" s="14" t="s">
        <v>134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4" t="s">
        <v>84</v>
      </c>
      <c r="BK141" s="140">
        <f t="shared" si="9"/>
        <v>0</v>
      </c>
      <c r="BL141" s="14" t="s">
        <v>160</v>
      </c>
      <c r="BM141" s="139" t="s">
        <v>453</v>
      </c>
    </row>
    <row r="142" spans="2:65" s="1" customFormat="1" ht="24.15" customHeight="1" x14ac:dyDescent="0.2">
      <c r="B142" s="127"/>
      <c r="C142" s="128" t="s">
        <v>163</v>
      </c>
      <c r="D142" s="128" t="s">
        <v>135</v>
      </c>
      <c r="E142" s="129" t="s">
        <v>720</v>
      </c>
      <c r="F142" s="221" t="s">
        <v>1024</v>
      </c>
      <c r="G142" s="131" t="s">
        <v>274</v>
      </c>
      <c r="H142" s="132">
        <v>70</v>
      </c>
      <c r="I142" s="133"/>
      <c r="J142" s="134">
        <f t="shared" si="0"/>
        <v>0</v>
      </c>
      <c r="K142" s="130" t="s">
        <v>1</v>
      </c>
      <c r="L142" s="29"/>
      <c r="M142" s="141" t="s">
        <v>1</v>
      </c>
      <c r="N142" s="142" t="s">
        <v>41</v>
      </c>
      <c r="O142" s="143"/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AR142" s="139" t="s">
        <v>160</v>
      </c>
      <c r="AT142" s="139" t="s">
        <v>135</v>
      </c>
      <c r="AU142" s="139" t="s">
        <v>86</v>
      </c>
      <c r="AY142" s="14" t="s">
        <v>134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4" t="s">
        <v>84</v>
      </c>
      <c r="BK142" s="140">
        <f t="shared" si="9"/>
        <v>0</v>
      </c>
      <c r="BL142" s="14" t="s">
        <v>160</v>
      </c>
      <c r="BM142" s="139" t="s">
        <v>456</v>
      </c>
    </row>
    <row r="143" spans="2:65" s="1" customFormat="1" ht="6.9" customHeight="1" x14ac:dyDescent="0.2"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9"/>
    </row>
  </sheetData>
  <autoFilter ref="C121:K142" xr:uid="{00000000-0009-0000-0000-00000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0"/>
  <sheetViews>
    <sheetView showGridLines="0" workbookViewId="0"/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108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721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">
        <v>1</v>
      </c>
      <c r="L25" s="29"/>
    </row>
    <row r="26" spans="2:12" s="1" customFormat="1" ht="18" customHeight="1" x14ac:dyDescent="0.2">
      <c r="B26" s="29"/>
      <c r="E26" s="22" t="s">
        <v>34</v>
      </c>
      <c r="I26" s="24" t="s">
        <v>27</v>
      </c>
      <c r="J26" s="22" t="s">
        <v>1</v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ROUND(J124,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ROUND((SUM(BE124:BE219)),  2)</f>
        <v>0</v>
      </c>
      <c r="I35" s="93">
        <v>0.21</v>
      </c>
      <c r="J35" s="83">
        <f>ROUND(((SUM(BE124:BE219))*I35),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ROUND((SUM(BF124:BF219)),  2)</f>
        <v>0</v>
      </c>
      <c r="I36" s="93">
        <v>0.12</v>
      </c>
      <c r="J36" s="83">
        <f>ROUND(((SUM(BF124:BF219))*I36),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ROUND((SUM(BG124:BG219)),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ROUND((SUM(BH124:BH219)),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ROUND((SUM(BI124:BI219)),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70-A - D.07 - Automatické zavlažovací systémy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J124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J125</f>
        <v>0</v>
      </c>
      <c r="L99" s="105"/>
    </row>
    <row r="100" spans="2:47" s="11" customFormat="1" ht="19.95" customHeight="1" x14ac:dyDescent="0.2">
      <c r="B100" s="146"/>
      <c r="D100" s="147" t="s">
        <v>168</v>
      </c>
      <c r="E100" s="148"/>
      <c r="F100" s="148"/>
      <c r="G100" s="148"/>
      <c r="H100" s="148"/>
      <c r="I100" s="148"/>
      <c r="J100" s="149">
        <f>J126</f>
        <v>0</v>
      </c>
      <c r="L100" s="146"/>
    </row>
    <row r="101" spans="2:47" s="11" customFormat="1" ht="19.95" customHeight="1" x14ac:dyDescent="0.2">
      <c r="B101" s="146"/>
      <c r="D101" s="147" t="s">
        <v>225</v>
      </c>
      <c r="E101" s="148"/>
      <c r="F101" s="148"/>
      <c r="G101" s="148"/>
      <c r="H101" s="148"/>
      <c r="I101" s="148"/>
      <c r="J101" s="149">
        <f>J133</f>
        <v>0</v>
      </c>
      <c r="L101" s="146"/>
    </row>
    <row r="102" spans="2:47" s="11" customFormat="1" ht="19.95" customHeight="1" x14ac:dyDescent="0.2">
      <c r="B102" s="146"/>
      <c r="D102" s="147" t="s">
        <v>722</v>
      </c>
      <c r="E102" s="148"/>
      <c r="F102" s="148"/>
      <c r="G102" s="148"/>
      <c r="H102" s="148"/>
      <c r="I102" s="148"/>
      <c r="J102" s="149">
        <f>J135</f>
        <v>0</v>
      </c>
      <c r="L102" s="146"/>
    </row>
    <row r="103" spans="2:47" s="1" customFormat="1" ht="21.75" customHeight="1" x14ac:dyDescent="0.2">
      <c r="B103" s="29"/>
      <c r="L103" s="29"/>
    </row>
    <row r="104" spans="2:47" s="1" customFormat="1" ht="6.9" customHeight="1" x14ac:dyDescent="0.2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47" s="1" customFormat="1" ht="6.9" customHeight="1" x14ac:dyDescent="0.2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47" s="1" customFormat="1" ht="24.9" customHeight="1" x14ac:dyDescent="0.2">
      <c r="B109" s="29"/>
      <c r="C109" s="18" t="s">
        <v>120</v>
      </c>
      <c r="L109" s="29"/>
    </row>
    <row r="110" spans="2:47" s="1" customFormat="1" ht="6.9" customHeight="1" x14ac:dyDescent="0.2">
      <c r="B110" s="29"/>
      <c r="L110" s="29"/>
    </row>
    <row r="111" spans="2:47" s="1" customFormat="1" ht="12" customHeight="1" x14ac:dyDescent="0.2">
      <c r="B111" s="29"/>
      <c r="C111" s="24" t="s">
        <v>16</v>
      </c>
      <c r="L111" s="29"/>
    </row>
    <row r="112" spans="2:47" s="1" customFormat="1" ht="16.5" customHeight="1" x14ac:dyDescent="0.2">
      <c r="B112" s="29"/>
      <c r="E112" s="217" t="str">
        <f>E7</f>
        <v>Rekonstrukce parku Mírové náměstí, M.lázně</v>
      </c>
      <c r="F112" s="218"/>
      <c r="G112" s="218"/>
      <c r="H112" s="218"/>
      <c r="L112" s="29"/>
    </row>
    <row r="113" spans="2:65" ht="12" customHeight="1" x14ac:dyDescent="0.2">
      <c r="B113" s="17"/>
      <c r="C113" s="24" t="s">
        <v>113</v>
      </c>
      <c r="L113" s="17"/>
    </row>
    <row r="114" spans="2:65" s="1" customFormat="1" ht="16.5" customHeight="1" x14ac:dyDescent="0.2">
      <c r="B114" s="29"/>
      <c r="E114" s="217" t="s">
        <v>164</v>
      </c>
      <c r="F114" s="219"/>
      <c r="G114" s="219"/>
      <c r="H114" s="219"/>
      <c r="L114" s="29"/>
    </row>
    <row r="115" spans="2:65" s="1" customFormat="1" ht="12" customHeight="1" x14ac:dyDescent="0.2">
      <c r="B115" s="29"/>
      <c r="C115" s="24" t="s">
        <v>165</v>
      </c>
      <c r="L115" s="29"/>
    </row>
    <row r="116" spans="2:65" s="1" customFormat="1" ht="16.5" customHeight="1" x14ac:dyDescent="0.2">
      <c r="B116" s="29"/>
      <c r="E116" s="174" t="str">
        <f>E11</f>
        <v>70-A - D.07 - Automatické zavlažovací systémy</v>
      </c>
      <c r="F116" s="219"/>
      <c r="G116" s="219"/>
      <c r="H116" s="219"/>
      <c r="L116" s="29"/>
    </row>
    <row r="117" spans="2:65" s="1" customFormat="1" ht="6.9" customHeight="1" x14ac:dyDescent="0.2">
      <c r="B117" s="29"/>
      <c r="L117" s="29"/>
    </row>
    <row r="118" spans="2:65" s="1" customFormat="1" ht="12" customHeight="1" x14ac:dyDescent="0.2">
      <c r="B118" s="29"/>
      <c r="C118" s="24" t="s">
        <v>20</v>
      </c>
      <c r="F118" s="22" t="str">
        <f>F14</f>
        <v>Mariánské Lázně</v>
      </c>
      <c r="I118" s="24" t="s">
        <v>22</v>
      </c>
      <c r="J118" s="49" t="str">
        <f>IF(J14="","",J14)</f>
        <v>14. 2. 2025</v>
      </c>
      <c r="L118" s="29"/>
    </row>
    <row r="119" spans="2:65" s="1" customFormat="1" ht="6.9" customHeight="1" x14ac:dyDescent="0.2">
      <c r="B119" s="29"/>
      <c r="L119" s="29"/>
    </row>
    <row r="120" spans="2:65" s="1" customFormat="1" ht="15.15" customHeight="1" x14ac:dyDescent="0.2">
      <c r="B120" s="29"/>
      <c r="C120" s="24" t="s">
        <v>24</v>
      </c>
      <c r="F120" s="22" t="str">
        <f>E17</f>
        <v>Město Mariánské Lázně</v>
      </c>
      <c r="I120" s="24" t="s">
        <v>30</v>
      </c>
      <c r="J120" s="27" t="str">
        <f>E23</f>
        <v>ing.Rákos Tomáš</v>
      </c>
      <c r="L120" s="29"/>
    </row>
    <row r="121" spans="2:65" s="1" customFormat="1" ht="15.15" customHeight="1" x14ac:dyDescent="0.2">
      <c r="B121" s="29"/>
      <c r="C121" s="24" t="s">
        <v>28</v>
      </c>
      <c r="F121" s="22" t="str">
        <f>IF(E20="","",E20)</f>
        <v>Vyplň údaj</v>
      </c>
      <c r="I121" s="24" t="s">
        <v>33</v>
      </c>
      <c r="J121" s="27" t="str">
        <f>E26</f>
        <v>Milan Hájek</v>
      </c>
      <c r="L121" s="29"/>
    </row>
    <row r="122" spans="2:65" s="1" customFormat="1" ht="10.35" customHeight="1" x14ac:dyDescent="0.2">
      <c r="B122" s="29"/>
      <c r="L122" s="29"/>
    </row>
    <row r="123" spans="2:65" s="9" customFormat="1" ht="29.25" customHeight="1" x14ac:dyDescent="0.2">
      <c r="B123" s="109"/>
      <c r="C123" s="110" t="s">
        <v>121</v>
      </c>
      <c r="D123" s="111" t="s">
        <v>61</v>
      </c>
      <c r="E123" s="111" t="s">
        <v>57</v>
      </c>
      <c r="F123" s="111" t="s">
        <v>58</v>
      </c>
      <c r="G123" s="111" t="s">
        <v>122</v>
      </c>
      <c r="H123" s="111" t="s">
        <v>123</v>
      </c>
      <c r="I123" s="111" t="s">
        <v>124</v>
      </c>
      <c r="J123" s="111" t="s">
        <v>117</v>
      </c>
      <c r="K123" s="112" t="s">
        <v>125</v>
      </c>
      <c r="L123" s="109"/>
      <c r="M123" s="56" t="s">
        <v>1</v>
      </c>
      <c r="N123" s="57" t="s">
        <v>40</v>
      </c>
      <c r="O123" s="57" t="s">
        <v>126</v>
      </c>
      <c r="P123" s="57" t="s">
        <v>127</v>
      </c>
      <c r="Q123" s="57" t="s">
        <v>128</v>
      </c>
      <c r="R123" s="57" t="s">
        <v>129</v>
      </c>
      <c r="S123" s="57" t="s">
        <v>130</v>
      </c>
      <c r="T123" s="58" t="s">
        <v>131</v>
      </c>
    </row>
    <row r="124" spans="2:65" s="1" customFormat="1" ht="22.8" customHeight="1" x14ac:dyDescent="0.3">
      <c r="B124" s="29"/>
      <c r="C124" s="61" t="s">
        <v>132</v>
      </c>
      <c r="J124" s="113">
        <f>BK124</f>
        <v>0</v>
      </c>
      <c r="L124" s="29"/>
      <c r="M124" s="59"/>
      <c r="N124" s="50"/>
      <c r="O124" s="50"/>
      <c r="P124" s="114">
        <f>P125</f>
        <v>0</v>
      </c>
      <c r="Q124" s="50"/>
      <c r="R124" s="114">
        <f>R125</f>
        <v>0.37559999999999999</v>
      </c>
      <c r="S124" s="50"/>
      <c r="T124" s="115">
        <f>T125</f>
        <v>0</v>
      </c>
      <c r="AT124" s="14" t="s">
        <v>75</v>
      </c>
      <c r="AU124" s="14" t="s">
        <v>119</v>
      </c>
      <c r="BK124" s="116">
        <f>BK125</f>
        <v>0</v>
      </c>
    </row>
    <row r="125" spans="2:65" s="10" customFormat="1" ht="25.95" customHeight="1" x14ac:dyDescent="0.25">
      <c r="B125" s="117"/>
      <c r="D125" s="118" t="s">
        <v>75</v>
      </c>
      <c r="E125" s="119" t="s">
        <v>170</v>
      </c>
      <c r="F125" s="119" t="s">
        <v>171</v>
      </c>
      <c r="I125" s="120"/>
      <c r="J125" s="121">
        <f>BK125</f>
        <v>0</v>
      </c>
      <c r="L125" s="117"/>
      <c r="M125" s="122"/>
      <c r="P125" s="123">
        <f>P126+P133+P135</f>
        <v>0</v>
      </c>
      <c r="R125" s="123">
        <f>R126+R133+R135</f>
        <v>0.37559999999999999</v>
      </c>
      <c r="T125" s="124">
        <f>T126+T133+T135</f>
        <v>0</v>
      </c>
      <c r="AR125" s="118" t="s">
        <v>84</v>
      </c>
      <c r="AT125" s="125" t="s">
        <v>75</v>
      </c>
      <c r="AU125" s="125" t="s">
        <v>76</v>
      </c>
      <c r="AY125" s="118" t="s">
        <v>134</v>
      </c>
      <c r="BK125" s="126">
        <f>BK126+BK133+BK135</f>
        <v>0</v>
      </c>
    </row>
    <row r="126" spans="2:65" s="10" customFormat="1" ht="22.8" customHeight="1" x14ac:dyDescent="0.25">
      <c r="B126" s="117"/>
      <c r="D126" s="118" t="s">
        <v>75</v>
      </c>
      <c r="E126" s="150" t="s">
        <v>84</v>
      </c>
      <c r="F126" s="150" t="s">
        <v>172</v>
      </c>
      <c r="I126" s="120"/>
      <c r="J126" s="151">
        <f>BK126</f>
        <v>0</v>
      </c>
      <c r="L126" s="117"/>
      <c r="M126" s="122"/>
      <c r="P126" s="123">
        <f>SUM(P127:P132)</f>
        <v>0</v>
      </c>
      <c r="R126" s="123">
        <f>SUM(R127:R132)</f>
        <v>0</v>
      </c>
      <c r="T126" s="124">
        <f>SUM(T127:T132)</f>
        <v>0</v>
      </c>
      <c r="AR126" s="118" t="s">
        <v>84</v>
      </c>
      <c r="AT126" s="125" t="s">
        <v>75</v>
      </c>
      <c r="AU126" s="125" t="s">
        <v>84</v>
      </c>
      <c r="AY126" s="118" t="s">
        <v>134</v>
      </c>
      <c r="BK126" s="126">
        <f>SUM(BK127:BK132)</f>
        <v>0</v>
      </c>
    </row>
    <row r="127" spans="2:65" s="1" customFormat="1" ht="33" customHeight="1" x14ac:dyDescent="0.2">
      <c r="B127" s="127"/>
      <c r="C127" s="128" t="s">
        <v>84</v>
      </c>
      <c r="D127" s="128" t="s">
        <v>135</v>
      </c>
      <c r="E127" s="129" t="s">
        <v>723</v>
      </c>
      <c r="F127" s="130" t="s">
        <v>724</v>
      </c>
      <c r="G127" s="131" t="s">
        <v>184</v>
      </c>
      <c r="H127" s="132">
        <v>760</v>
      </c>
      <c r="I127" s="133"/>
      <c r="J127" s="134">
        <f t="shared" ref="J127:J132" si="0">ROUND(I127*H127,2)</f>
        <v>0</v>
      </c>
      <c r="K127" s="130" t="s">
        <v>176</v>
      </c>
      <c r="L127" s="29"/>
      <c r="M127" s="135" t="s">
        <v>1</v>
      </c>
      <c r="N127" s="136" t="s">
        <v>41</v>
      </c>
      <c r="P127" s="137">
        <f t="shared" ref="P127:P132" si="1">O127*H127</f>
        <v>0</v>
      </c>
      <c r="Q127" s="137">
        <v>0</v>
      </c>
      <c r="R127" s="137">
        <f t="shared" ref="R127:R132" si="2">Q127*H127</f>
        <v>0</v>
      </c>
      <c r="S127" s="137">
        <v>0</v>
      </c>
      <c r="T127" s="138">
        <f t="shared" ref="T127:T132" si="3">S127*H127</f>
        <v>0</v>
      </c>
      <c r="AR127" s="139" t="s">
        <v>140</v>
      </c>
      <c r="AT127" s="139" t="s">
        <v>135</v>
      </c>
      <c r="AU127" s="139" t="s">
        <v>86</v>
      </c>
      <c r="AY127" s="14" t="s">
        <v>134</v>
      </c>
      <c r="BE127" s="140">
        <f t="shared" ref="BE127:BE132" si="4">IF(N127="základní",J127,0)</f>
        <v>0</v>
      </c>
      <c r="BF127" s="140">
        <f t="shared" ref="BF127:BF132" si="5">IF(N127="snížená",J127,0)</f>
        <v>0</v>
      </c>
      <c r="BG127" s="140">
        <f t="shared" ref="BG127:BG132" si="6">IF(N127="zákl. přenesená",J127,0)</f>
        <v>0</v>
      </c>
      <c r="BH127" s="140">
        <f t="shared" ref="BH127:BH132" si="7">IF(N127="sníž. přenesená",J127,0)</f>
        <v>0</v>
      </c>
      <c r="BI127" s="140">
        <f t="shared" ref="BI127:BI132" si="8">IF(N127="nulová",J127,0)</f>
        <v>0</v>
      </c>
      <c r="BJ127" s="14" t="s">
        <v>84</v>
      </c>
      <c r="BK127" s="140">
        <f t="shared" ref="BK127:BK132" si="9">ROUND(I127*H127,2)</f>
        <v>0</v>
      </c>
      <c r="BL127" s="14" t="s">
        <v>140</v>
      </c>
      <c r="BM127" s="139" t="s">
        <v>86</v>
      </c>
    </row>
    <row r="128" spans="2:65" s="1" customFormat="1" ht="37.799999999999997" customHeight="1" x14ac:dyDescent="0.2">
      <c r="B128" s="127"/>
      <c r="C128" s="128" t="s">
        <v>86</v>
      </c>
      <c r="D128" s="128" t="s">
        <v>135</v>
      </c>
      <c r="E128" s="129" t="s">
        <v>725</v>
      </c>
      <c r="F128" s="130" t="s">
        <v>726</v>
      </c>
      <c r="G128" s="131" t="s">
        <v>189</v>
      </c>
      <c r="H128" s="132">
        <v>9.8000000000000007</v>
      </c>
      <c r="I128" s="133"/>
      <c r="J128" s="134">
        <f t="shared" si="0"/>
        <v>0</v>
      </c>
      <c r="K128" s="130" t="s">
        <v>176</v>
      </c>
      <c r="L128" s="29"/>
      <c r="M128" s="135" t="s">
        <v>1</v>
      </c>
      <c r="N128" s="136" t="s">
        <v>41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140</v>
      </c>
      <c r="AT128" s="139" t="s">
        <v>135</v>
      </c>
      <c r="AU128" s="139" t="s">
        <v>86</v>
      </c>
      <c r="AY128" s="14" t="s">
        <v>134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4" t="s">
        <v>84</v>
      </c>
      <c r="BK128" s="140">
        <f t="shared" si="9"/>
        <v>0</v>
      </c>
      <c r="BL128" s="14" t="s">
        <v>140</v>
      </c>
      <c r="BM128" s="139" t="s">
        <v>140</v>
      </c>
    </row>
    <row r="129" spans="2:65" s="1" customFormat="1" ht="24.15" customHeight="1" x14ac:dyDescent="0.2">
      <c r="B129" s="127"/>
      <c r="C129" s="128" t="s">
        <v>143</v>
      </c>
      <c r="D129" s="128" t="s">
        <v>135</v>
      </c>
      <c r="E129" s="129" t="s">
        <v>727</v>
      </c>
      <c r="F129" s="130" t="s">
        <v>728</v>
      </c>
      <c r="G129" s="131" t="s">
        <v>189</v>
      </c>
      <c r="H129" s="132">
        <v>32.6</v>
      </c>
      <c r="I129" s="133"/>
      <c r="J129" s="134">
        <f t="shared" si="0"/>
        <v>0</v>
      </c>
      <c r="K129" s="130" t="s">
        <v>176</v>
      </c>
      <c r="L129" s="29"/>
      <c r="M129" s="135" t="s">
        <v>1</v>
      </c>
      <c r="N129" s="136" t="s">
        <v>41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140</v>
      </c>
      <c r="AT129" s="139" t="s">
        <v>135</v>
      </c>
      <c r="AU129" s="139" t="s">
        <v>86</v>
      </c>
      <c r="AY129" s="14" t="s">
        <v>134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4" t="s">
        <v>84</v>
      </c>
      <c r="BK129" s="140">
        <f t="shared" si="9"/>
        <v>0</v>
      </c>
      <c r="BL129" s="14" t="s">
        <v>140</v>
      </c>
      <c r="BM129" s="139" t="s">
        <v>142</v>
      </c>
    </row>
    <row r="130" spans="2:65" s="1" customFormat="1" ht="21.75" customHeight="1" x14ac:dyDescent="0.2">
      <c r="B130" s="127"/>
      <c r="C130" s="128" t="s">
        <v>140</v>
      </c>
      <c r="D130" s="128" t="s">
        <v>135</v>
      </c>
      <c r="E130" s="129" t="s">
        <v>729</v>
      </c>
      <c r="F130" s="130" t="s">
        <v>730</v>
      </c>
      <c r="G130" s="131" t="s">
        <v>189</v>
      </c>
      <c r="H130" s="132">
        <v>32.6</v>
      </c>
      <c r="I130" s="133"/>
      <c r="J130" s="134">
        <f t="shared" si="0"/>
        <v>0</v>
      </c>
      <c r="K130" s="130" t="s">
        <v>176</v>
      </c>
      <c r="L130" s="29"/>
      <c r="M130" s="135" t="s">
        <v>1</v>
      </c>
      <c r="N130" s="136" t="s">
        <v>41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140</v>
      </c>
      <c r="AT130" s="139" t="s">
        <v>135</v>
      </c>
      <c r="AU130" s="139" t="s">
        <v>86</v>
      </c>
      <c r="AY130" s="14" t="s">
        <v>134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4" t="s">
        <v>84</v>
      </c>
      <c r="BK130" s="140">
        <f t="shared" si="9"/>
        <v>0</v>
      </c>
      <c r="BL130" s="14" t="s">
        <v>140</v>
      </c>
      <c r="BM130" s="139" t="s">
        <v>147</v>
      </c>
    </row>
    <row r="131" spans="2:65" s="1" customFormat="1" ht="24.15" customHeight="1" x14ac:dyDescent="0.2">
      <c r="B131" s="127"/>
      <c r="C131" s="128" t="s">
        <v>133</v>
      </c>
      <c r="D131" s="128" t="s">
        <v>135</v>
      </c>
      <c r="E131" s="129" t="s">
        <v>731</v>
      </c>
      <c r="F131" s="130" t="s">
        <v>732</v>
      </c>
      <c r="G131" s="131" t="s">
        <v>189</v>
      </c>
      <c r="H131" s="132">
        <v>11.4</v>
      </c>
      <c r="I131" s="133"/>
      <c r="J131" s="134">
        <f t="shared" si="0"/>
        <v>0</v>
      </c>
      <c r="K131" s="130" t="s">
        <v>176</v>
      </c>
      <c r="L131" s="29"/>
      <c r="M131" s="135" t="s">
        <v>1</v>
      </c>
      <c r="N131" s="136" t="s">
        <v>41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140</v>
      </c>
      <c r="AT131" s="139" t="s">
        <v>135</v>
      </c>
      <c r="AU131" s="139" t="s">
        <v>86</v>
      </c>
      <c r="AY131" s="14" t="s">
        <v>134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4" t="s">
        <v>84</v>
      </c>
      <c r="BK131" s="140">
        <f t="shared" si="9"/>
        <v>0</v>
      </c>
      <c r="BL131" s="14" t="s">
        <v>140</v>
      </c>
      <c r="BM131" s="139" t="s">
        <v>150</v>
      </c>
    </row>
    <row r="132" spans="2:65" s="1" customFormat="1" ht="24.15" customHeight="1" x14ac:dyDescent="0.2">
      <c r="B132" s="127"/>
      <c r="C132" s="128" t="s">
        <v>142</v>
      </c>
      <c r="D132" s="128" t="s">
        <v>135</v>
      </c>
      <c r="E132" s="129" t="s">
        <v>733</v>
      </c>
      <c r="F132" s="130" t="s">
        <v>734</v>
      </c>
      <c r="G132" s="131" t="s">
        <v>189</v>
      </c>
      <c r="H132" s="132">
        <v>11.4</v>
      </c>
      <c r="I132" s="133"/>
      <c r="J132" s="134">
        <f t="shared" si="0"/>
        <v>0</v>
      </c>
      <c r="K132" s="130" t="s">
        <v>176</v>
      </c>
      <c r="L132" s="29"/>
      <c r="M132" s="135" t="s">
        <v>1</v>
      </c>
      <c r="N132" s="136" t="s">
        <v>41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140</v>
      </c>
      <c r="AT132" s="139" t="s">
        <v>135</v>
      </c>
      <c r="AU132" s="139" t="s">
        <v>86</v>
      </c>
      <c r="AY132" s="14" t="s">
        <v>134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4" t="s">
        <v>84</v>
      </c>
      <c r="BK132" s="140">
        <f t="shared" si="9"/>
        <v>0</v>
      </c>
      <c r="BL132" s="14" t="s">
        <v>140</v>
      </c>
      <c r="BM132" s="139" t="s">
        <v>8</v>
      </c>
    </row>
    <row r="133" spans="2:65" s="10" customFormat="1" ht="22.8" customHeight="1" x14ac:dyDescent="0.25">
      <c r="B133" s="117"/>
      <c r="D133" s="118" t="s">
        <v>75</v>
      </c>
      <c r="E133" s="150" t="s">
        <v>140</v>
      </c>
      <c r="F133" s="150" t="s">
        <v>271</v>
      </c>
      <c r="I133" s="120"/>
      <c r="J133" s="151">
        <f>BK133</f>
        <v>0</v>
      </c>
      <c r="L133" s="117"/>
      <c r="M133" s="122"/>
      <c r="P133" s="123">
        <f>P134</f>
        <v>0</v>
      </c>
      <c r="R133" s="123">
        <f>R134</f>
        <v>0</v>
      </c>
      <c r="T133" s="124">
        <f>T134</f>
        <v>0</v>
      </c>
      <c r="AR133" s="118" t="s">
        <v>84</v>
      </c>
      <c r="AT133" s="125" t="s">
        <v>75</v>
      </c>
      <c r="AU133" s="125" t="s">
        <v>84</v>
      </c>
      <c r="AY133" s="118" t="s">
        <v>134</v>
      </c>
      <c r="BK133" s="126">
        <f>BK134</f>
        <v>0</v>
      </c>
    </row>
    <row r="134" spans="2:65" s="1" customFormat="1" ht="24.15" customHeight="1" x14ac:dyDescent="0.2">
      <c r="B134" s="127"/>
      <c r="C134" s="128" t="s">
        <v>156</v>
      </c>
      <c r="D134" s="128" t="s">
        <v>135</v>
      </c>
      <c r="E134" s="129" t="s">
        <v>735</v>
      </c>
      <c r="F134" s="130" t="s">
        <v>736</v>
      </c>
      <c r="G134" s="131" t="s">
        <v>189</v>
      </c>
      <c r="H134" s="132">
        <v>5.7</v>
      </c>
      <c r="I134" s="133"/>
      <c r="J134" s="134">
        <f>ROUND(I134*H134,2)</f>
        <v>0</v>
      </c>
      <c r="K134" s="130" t="s">
        <v>176</v>
      </c>
      <c r="L134" s="29"/>
      <c r="M134" s="135" t="s">
        <v>1</v>
      </c>
      <c r="N134" s="136" t="s">
        <v>41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140</v>
      </c>
      <c r="AT134" s="139" t="s">
        <v>135</v>
      </c>
      <c r="AU134" s="139" t="s">
        <v>86</v>
      </c>
      <c r="AY134" s="14" t="s">
        <v>134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4" t="s">
        <v>84</v>
      </c>
      <c r="BK134" s="140">
        <f>ROUND(I134*H134,2)</f>
        <v>0</v>
      </c>
      <c r="BL134" s="14" t="s">
        <v>140</v>
      </c>
      <c r="BM134" s="139" t="s">
        <v>155</v>
      </c>
    </row>
    <row r="135" spans="2:65" s="10" customFormat="1" ht="22.8" customHeight="1" x14ac:dyDescent="0.25">
      <c r="B135" s="117"/>
      <c r="D135" s="118" t="s">
        <v>75</v>
      </c>
      <c r="E135" s="150" t="s">
        <v>147</v>
      </c>
      <c r="F135" s="150" t="s">
        <v>737</v>
      </c>
      <c r="I135" s="120"/>
      <c r="J135" s="151">
        <f>BK135</f>
        <v>0</v>
      </c>
      <c r="L135" s="117"/>
      <c r="M135" s="122"/>
      <c r="P135" s="123">
        <f>SUM(P136:P219)</f>
        <v>0</v>
      </c>
      <c r="R135" s="123">
        <f>SUM(R136:R219)</f>
        <v>0.37559999999999999</v>
      </c>
      <c r="T135" s="124">
        <f>SUM(T136:T219)</f>
        <v>0</v>
      </c>
      <c r="AR135" s="118" t="s">
        <v>84</v>
      </c>
      <c r="AT135" s="125" t="s">
        <v>75</v>
      </c>
      <c r="AU135" s="125" t="s">
        <v>84</v>
      </c>
      <c r="AY135" s="118" t="s">
        <v>134</v>
      </c>
      <c r="BK135" s="126">
        <f>SUM(BK136:BK219)</f>
        <v>0</v>
      </c>
    </row>
    <row r="136" spans="2:65" s="1" customFormat="1" ht="16.5" customHeight="1" x14ac:dyDescent="0.2">
      <c r="B136" s="127"/>
      <c r="C136" s="128" t="s">
        <v>147</v>
      </c>
      <c r="D136" s="128" t="s">
        <v>135</v>
      </c>
      <c r="E136" s="129" t="s">
        <v>738</v>
      </c>
      <c r="F136" s="130" t="s">
        <v>739</v>
      </c>
      <c r="G136" s="131" t="s">
        <v>184</v>
      </c>
      <c r="H136" s="132">
        <v>420</v>
      </c>
      <c r="I136" s="133"/>
      <c r="J136" s="134">
        <f t="shared" ref="J136:J167" si="10">ROUND(I136*H136,2)</f>
        <v>0</v>
      </c>
      <c r="K136" s="130" t="s">
        <v>176</v>
      </c>
      <c r="L136" s="29"/>
      <c r="M136" s="135" t="s">
        <v>1</v>
      </c>
      <c r="N136" s="136" t="s">
        <v>41</v>
      </c>
      <c r="P136" s="137">
        <f t="shared" ref="P136:P167" si="11">O136*H136</f>
        <v>0</v>
      </c>
      <c r="Q136" s="137">
        <v>6.9999999999999994E-5</v>
      </c>
      <c r="R136" s="137">
        <f t="shared" ref="R136:R167" si="12">Q136*H136</f>
        <v>2.9399999999999999E-2</v>
      </c>
      <c r="S136" s="137">
        <v>0</v>
      </c>
      <c r="T136" s="138">
        <f t="shared" ref="T136:T167" si="13">S136*H136</f>
        <v>0</v>
      </c>
      <c r="AR136" s="139" t="s">
        <v>140</v>
      </c>
      <c r="AT136" s="139" t="s">
        <v>135</v>
      </c>
      <c r="AU136" s="139" t="s">
        <v>86</v>
      </c>
      <c r="AY136" s="14" t="s">
        <v>134</v>
      </c>
      <c r="BE136" s="140">
        <f t="shared" ref="BE136:BE167" si="14">IF(N136="základní",J136,0)</f>
        <v>0</v>
      </c>
      <c r="BF136" s="140">
        <f t="shared" ref="BF136:BF167" si="15">IF(N136="snížená",J136,0)</f>
        <v>0</v>
      </c>
      <c r="BG136" s="140">
        <f t="shared" ref="BG136:BG167" si="16">IF(N136="zákl. přenesená",J136,0)</f>
        <v>0</v>
      </c>
      <c r="BH136" s="140">
        <f t="shared" ref="BH136:BH167" si="17">IF(N136="sníž. přenesená",J136,0)</f>
        <v>0</v>
      </c>
      <c r="BI136" s="140">
        <f t="shared" ref="BI136:BI167" si="18">IF(N136="nulová",J136,0)</f>
        <v>0</v>
      </c>
      <c r="BJ136" s="14" t="s">
        <v>84</v>
      </c>
      <c r="BK136" s="140">
        <f t="shared" ref="BK136:BK167" si="19">ROUND(I136*H136,2)</f>
        <v>0</v>
      </c>
      <c r="BL136" s="14" t="s">
        <v>140</v>
      </c>
      <c r="BM136" s="139" t="s">
        <v>160</v>
      </c>
    </row>
    <row r="137" spans="2:65" s="1" customFormat="1" ht="24.15" customHeight="1" x14ac:dyDescent="0.2">
      <c r="B137" s="127"/>
      <c r="C137" s="160" t="s">
        <v>202</v>
      </c>
      <c r="D137" s="160" t="s">
        <v>294</v>
      </c>
      <c r="E137" s="161" t="s">
        <v>740</v>
      </c>
      <c r="F137" s="162" t="s">
        <v>741</v>
      </c>
      <c r="G137" s="163" t="s">
        <v>184</v>
      </c>
      <c r="H137" s="164">
        <v>420</v>
      </c>
      <c r="I137" s="165"/>
      <c r="J137" s="166">
        <f t="shared" si="10"/>
        <v>0</v>
      </c>
      <c r="K137" s="162" t="s">
        <v>1</v>
      </c>
      <c r="L137" s="167"/>
      <c r="M137" s="168" t="s">
        <v>1</v>
      </c>
      <c r="N137" s="169" t="s">
        <v>41</v>
      </c>
      <c r="P137" s="137">
        <f t="shared" si="11"/>
        <v>0</v>
      </c>
      <c r="Q137" s="137">
        <v>0</v>
      </c>
      <c r="R137" s="137">
        <f t="shared" si="12"/>
        <v>0</v>
      </c>
      <c r="S137" s="137">
        <v>0</v>
      </c>
      <c r="T137" s="138">
        <f t="shared" si="13"/>
        <v>0</v>
      </c>
      <c r="AR137" s="139" t="s">
        <v>147</v>
      </c>
      <c r="AT137" s="139" t="s">
        <v>294</v>
      </c>
      <c r="AU137" s="139" t="s">
        <v>86</v>
      </c>
      <c r="AY137" s="14" t="s">
        <v>134</v>
      </c>
      <c r="BE137" s="140">
        <f t="shared" si="14"/>
        <v>0</v>
      </c>
      <c r="BF137" s="140">
        <f t="shared" si="15"/>
        <v>0</v>
      </c>
      <c r="BG137" s="140">
        <f t="shared" si="16"/>
        <v>0</v>
      </c>
      <c r="BH137" s="140">
        <f t="shared" si="17"/>
        <v>0</v>
      </c>
      <c r="BI137" s="140">
        <f t="shared" si="18"/>
        <v>0</v>
      </c>
      <c r="BJ137" s="14" t="s">
        <v>84</v>
      </c>
      <c r="BK137" s="140">
        <f t="shared" si="19"/>
        <v>0</v>
      </c>
      <c r="BL137" s="14" t="s">
        <v>140</v>
      </c>
      <c r="BM137" s="139" t="s">
        <v>163</v>
      </c>
    </row>
    <row r="138" spans="2:65" s="1" customFormat="1" ht="21.75" customHeight="1" x14ac:dyDescent="0.2">
      <c r="B138" s="127"/>
      <c r="C138" s="128" t="s">
        <v>150</v>
      </c>
      <c r="D138" s="128" t="s">
        <v>135</v>
      </c>
      <c r="E138" s="129" t="s">
        <v>742</v>
      </c>
      <c r="F138" s="130" t="s">
        <v>743</v>
      </c>
      <c r="G138" s="131" t="s">
        <v>631</v>
      </c>
      <c r="H138" s="132">
        <v>1</v>
      </c>
      <c r="I138" s="133"/>
      <c r="J138" s="134">
        <f t="shared" si="10"/>
        <v>0</v>
      </c>
      <c r="K138" s="130" t="s">
        <v>744</v>
      </c>
      <c r="L138" s="29"/>
      <c r="M138" s="135" t="s">
        <v>1</v>
      </c>
      <c r="N138" s="136" t="s">
        <v>41</v>
      </c>
      <c r="P138" s="137">
        <f t="shared" si="11"/>
        <v>0</v>
      </c>
      <c r="Q138" s="137">
        <v>1.4999999999999999E-4</v>
      </c>
      <c r="R138" s="137">
        <f t="shared" si="12"/>
        <v>1.4999999999999999E-4</v>
      </c>
      <c r="S138" s="137">
        <v>0</v>
      </c>
      <c r="T138" s="138">
        <f t="shared" si="13"/>
        <v>0</v>
      </c>
      <c r="AR138" s="139" t="s">
        <v>140</v>
      </c>
      <c r="AT138" s="139" t="s">
        <v>135</v>
      </c>
      <c r="AU138" s="139" t="s">
        <v>86</v>
      </c>
      <c r="AY138" s="14" t="s">
        <v>134</v>
      </c>
      <c r="BE138" s="140">
        <f t="shared" si="14"/>
        <v>0</v>
      </c>
      <c r="BF138" s="140">
        <f t="shared" si="15"/>
        <v>0</v>
      </c>
      <c r="BG138" s="140">
        <f t="shared" si="16"/>
        <v>0</v>
      </c>
      <c r="BH138" s="140">
        <f t="shared" si="17"/>
        <v>0</v>
      </c>
      <c r="BI138" s="140">
        <f t="shared" si="18"/>
        <v>0</v>
      </c>
      <c r="BJ138" s="14" t="s">
        <v>84</v>
      </c>
      <c r="BK138" s="140">
        <f t="shared" si="19"/>
        <v>0</v>
      </c>
      <c r="BL138" s="14" t="s">
        <v>140</v>
      </c>
      <c r="BM138" s="139" t="s">
        <v>200</v>
      </c>
    </row>
    <row r="139" spans="2:65" s="1" customFormat="1" ht="21.75" customHeight="1" x14ac:dyDescent="0.2">
      <c r="B139" s="127"/>
      <c r="C139" s="160" t="s">
        <v>215</v>
      </c>
      <c r="D139" s="160" t="s">
        <v>294</v>
      </c>
      <c r="E139" s="161" t="s">
        <v>745</v>
      </c>
      <c r="F139" s="162" t="s">
        <v>746</v>
      </c>
      <c r="G139" s="163" t="s">
        <v>274</v>
      </c>
      <c r="H139" s="164">
        <v>1</v>
      </c>
      <c r="I139" s="165"/>
      <c r="J139" s="166">
        <f t="shared" si="10"/>
        <v>0</v>
      </c>
      <c r="K139" s="162" t="s">
        <v>1</v>
      </c>
      <c r="L139" s="167"/>
      <c r="M139" s="168" t="s">
        <v>1</v>
      </c>
      <c r="N139" s="169" t="s">
        <v>41</v>
      </c>
      <c r="P139" s="137">
        <f t="shared" si="11"/>
        <v>0</v>
      </c>
      <c r="Q139" s="137">
        <v>0</v>
      </c>
      <c r="R139" s="137">
        <f t="shared" si="12"/>
        <v>0</v>
      </c>
      <c r="S139" s="137">
        <v>0</v>
      </c>
      <c r="T139" s="138">
        <f t="shared" si="13"/>
        <v>0</v>
      </c>
      <c r="AR139" s="139" t="s">
        <v>147</v>
      </c>
      <c r="AT139" s="139" t="s">
        <v>294</v>
      </c>
      <c r="AU139" s="139" t="s">
        <v>86</v>
      </c>
      <c r="AY139" s="14" t="s">
        <v>134</v>
      </c>
      <c r="BE139" s="140">
        <f t="shared" si="14"/>
        <v>0</v>
      </c>
      <c r="BF139" s="140">
        <f t="shared" si="15"/>
        <v>0</v>
      </c>
      <c r="BG139" s="140">
        <f t="shared" si="16"/>
        <v>0</v>
      </c>
      <c r="BH139" s="140">
        <f t="shared" si="17"/>
        <v>0</v>
      </c>
      <c r="BI139" s="140">
        <f t="shared" si="18"/>
        <v>0</v>
      </c>
      <c r="BJ139" s="14" t="s">
        <v>84</v>
      </c>
      <c r="BK139" s="140">
        <f t="shared" si="19"/>
        <v>0</v>
      </c>
      <c r="BL139" s="14" t="s">
        <v>140</v>
      </c>
      <c r="BM139" s="139" t="s">
        <v>292</v>
      </c>
    </row>
    <row r="140" spans="2:65" s="1" customFormat="1" ht="16.5" customHeight="1" x14ac:dyDescent="0.2">
      <c r="B140" s="127"/>
      <c r="C140" s="160" t="s">
        <v>8</v>
      </c>
      <c r="D140" s="160" t="s">
        <v>294</v>
      </c>
      <c r="E140" s="161" t="s">
        <v>747</v>
      </c>
      <c r="F140" s="162" t="s">
        <v>748</v>
      </c>
      <c r="G140" s="163" t="s">
        <v>274</v>
      </c>
      <c r="H140" s="164">
        <v>60</v>
      </c>
      <c r="I140" s="165"/>
      <c r="J140" s="166">
        <f t="shared" si="10"/>
        <v>0</v>
      </c>
      <c r="K140" s="162" t="s">
        <v>1</v>
      </c>
      <c r="L140" s="167"/>
      <c r="M140" s="168" t="s">
        <v>1</v>
      </c>
      <c r="N140" s="169" t="s">
        <v>41</v>
      </c>
      <c r="P140" s="137">
        <f t="shared" si="11"/>
        <v>0</v>
      </c>
      <c r="Q140" s="137">
        <v>0</v>
      </c>
      <c r="R140" s="137">
        <f t="shared" si="12"/>
        <v>0</v>
      </c>
      <c r="S140" s="137">
        <v>0</v>
      </c>
      <c r="T140" s="138">
        <f t="shared" si="13"/>
        <v>0</v>
      </c>
      <c r="AR140" s="139" t="s">
        <v>147</v>
      </c>
      <c r="AT140" s="139" t="s">
        <v>294</v>
      </c>
      <c r="AU140" s="139" t="s">
        <v>86</v>
      </c>
      <c r="AY140" s="14" t="s">
        <v>134</v>
      </c>
      <c r="BE140" s="140">
        <f t="shared" si="14"/>
        <v>0</v>
      </c>
      <c r="BF140" s="140">
        <f t="shared" si="15"/>
        <v>0</v>
      </c>
      <c r="BG140" s="140">
        <f t="shared" si="16"/>
        <v>0</v>
      </c>
      <c r="BH140" s="140">
        <f t="shared" si="17"/>
        <v>0</v>
      </c>
      <c r="BI140" s="140">
        <f t="shared" si="18"/>
        <v>0</v>
      </c>
      <c r="BJ140" s="14" t="s">
        <v>84</v>
      </c>
      <c r="BK140" s="140">
        <f t="shared" si="19"/>
        <v>0</v>
      </c>
      <c r="BL140" s="14" t="s">
        <v>140</v>
      </c>
      <c r="BM140" s="139" t="s">
        <v>297</v>
      </c>
    </row>
    <row r="141" spans="2:65" s="1" customFormat="1" ht="16.5" customHeight="1" x14ac:dyDescent="0.2">
      <c r="B141" s="127"/>
      <c r="C141" s="160" t="s">
        <v>267</v>
      </c>
      <c r="D141" s="160" t="s">
        <v>294</v>
      </c>
      <c r="E141" s="161" t="s">
        <v>749</v>
      </c>
      <c r="F141" s="162" t="s">
        <v>750</v>
      </c>
      <c r="G141" s="163" t="s">
        <v>274</v>
      </c>
      <c r="H141" s="164">
        <v>60</v>
      </c>
      <c r="I141" s="165"/>
      <c r="J141" s="166">
        <f t="shared" si="10"/>
        <v>0</v>
      </c>
      <c r="K141" s="162" t="s">
        <v>1</v>
      </c>
      <c r="L141" s="167"/>
      <c r="M141" s="168" t="s">
        <v>1</v>
      </c>
      <c r="N141" s="169" t="s">
        <v>41</v>
      </c>
      <c r="P141" s="137">
        <f t="shared" si="11"/>
        <v>0</v>
      </c>
      <c r="Q141" s="137">
        <v>0</v>
      </c>
      <c r="R141" s="137">
        <f t="shared" si="12"/>
        <v>0</v>
      </c>
      <c r="S141" s="137">
        <v>0</v>
      </c>
      <c r="T141" s="138">
        <f t="shared" si="13"/>
        <v>0</v>
      </c>
      <c r="AR141" s="139" t="s">
        <v>147</v>
      </c>
      <c r="AT141" s="139" t="s">
        <v>294</v>
      </c>
      <c r="AU141" s="139" t="s">
        <v>86</v>
      </c>
      <c r="AY141" s="14" t="s">
        <v>134</v>
      </c>
      <c r="BE141" s="140">
        <f t="shared" si="14"/>
        <v>0</v>
      </c>
      <c r="BF141" s="140">
        <f t="shared" si="15"/>
        <v>0</v>
      </c>
      <c r="BG141" s="140">
        <f t="shared" si="16"/>
        <v>0</v>
      </c>
      <c r="BH141" s="140">
        <f t="shared" si="17"/>
        <v>0</v>
      </c>
      <c r="BI141" s="140">
        <f t="shared" si="18"/>
        <v>0</v>
      </c>
      <c r="BJ141" s="14" t="s">
        <v>84</v>
      </c>
      <c r="BK141" s="140">
        <f t="shared" si="19"/>
        <v>0</v>
      </c>
      <c r="BL141" s="14" t="s">
        <v>140</v>
      </c>
      <c r="BM141" s="139" t="s">
        <v>206</v>
      </c>
    </row>
    <row r="142" spans="2:65" s="1" customFormat="1" ht="24.15" customHeight="1" x14ac:dyDescent="0.2">
      <c r="B142" s="127"/>
      <c r="C142" s="160" t="s">
        <v>155</v>
      </c>
      <c r="D142" s="160" t="s">
        <v>294</v>
      </c>
      <c r="E142" s="161" t="s">
        <v>751</v>
      </c>
      <c r="F142" s="162" t="s">
        <v>752</v>
      </c>
      <c r="G142" s="163" t="s">
        <v>274</v>
      </c>
      <c r="H142" s="164">
        <v>420</v>
      </c>
      <c r="I142" s="165"/>
      <c r="J142" s="166">
        <f t="shared" si="10"/>
        <v>0</v>
      </c>
      <c r="K142" s="162" t="s">
        <v>1</v>
      </c>
      <c r="L142" s="167"/>
      <c r="M142" s="168" t="s">
        <v>1</v>
      </c>
      <c r="N142" s="169" t="s">
        <v>41</v>
      </c>
      <c r="P142" s="137">
        <f t="shared" si="11"/>
        <v>0</v>
      </c>
      <c r="Q142" s="137">
        <v>0</v>
      </c>
      <c r="R142" s="137">
        <f t="shared" si="12"/>
        <v>0</v>
      </c>
      <c r="S142" s="137">
        <v>0</v>
      </c>
      <c r="T142" s="138">
        <f t="shared" si="13"/>
        <v>0</v>
      </c>
      <c r="AR142" s="139" t="s">
        <v>147</v>
      </c>
      <c r="AT142" s="139" t="s">
        <v>294</v>
      </c>
      <c r="AU142" s="139" t="s">
        <v>86</v>
      </c>
      <c r="AY142" s="14" t="s">
        <v>134</v>
      </c>
      <c r="BE142" s="140">
        <f t="shared" si="14"/>
        <v>0</v>
      </c>
      <c r="BF142" s="140">
        <f t="shared" si="15"/>
        <v>0</v>
      </c>
      <c r="BG142" s="140">
        <f t="shared" si="16"/>
        <v>0</v>
      </c>
      <c r="BH142" s="140">
        <f t="shared" si="17"/>
        <v>0</v>
      </c>
      <c r="BI142" s="140">
        <f t="shared" si="18"/>
        <v>0</v>
      </c>
      <c r="BJ142" s="14" t="s">
        <v>84</v>
      </c>
      <c r="BK142" s="140">
        <f t="shared" si="19"/>
        <v>0</v>
      </c>
      <c r="BL142" s="14" t="s">
        <v>140</v>
      </c>
      <c r="BM142" s="139" t="s">
        <v>313</v>
      </c>
    </row>
    <row r="143" spans="2:65" s="1" customFormat="1" ht="16.5" customHeight="1" x14ac:dyDescent="0.2">
      <c r="B143" s="127"/>
      <c r="C143" s="160" t="s">
        <v>277</v>
      </c>
      <c r="D143" s="160" t="s">
        <v>294</v>
      </c>
      <c r="E143" s="161" t="s">
        <v>753</v>
      </c>
      <c r="F143" s="162" t="s">
        <v>754</v>
      </c>
      <c r="G143" s="163" t="s">
        <v>274</v>
      </c>
      <c r="H143" s="164">
        <v>5</v>
      </c>
      <c r="I143" s="165"/>
      <c r="J143" s="166">
        <f t="shared" si="10"/>
        <v>0</v>
      </c>
      <c r="K143" s="162" t="s">
        <v>1</v>
      </c>
      <c r="L143" s="167"/>
      <c r="M143" s="168" t="s">
        <v>1</v>
      </c>
      <c r="N143" s="169" t="s">
        <v>41</v>
      </c>
      <c r="P143" s="137">
        <f t="shared" si="11"/>
        <v>0</v>
      </c>
      <c r="Q143" s="137">
        <v>0</v>
      </c>
      <c r="R143" s="137">
        <f t="shared" si="12"/>
        <v>0</v>
      </c>
      <c r="S143" s="137">
        <v>0</v>
      </c>
      <c r="T143" s="138">
        <f t="shared" si="13"/>
        <v>0</v>
      </c>
      <c r="AR143" s="139" t="s">
        <v>147</v>
      </c>
      <c r="AT143" s="139" t="s">
        <v>294</v>
      </c>
      <c r="AU143" s="139" t="s">
        <v>86</v>
      </c>
      <c r="AY143" s="14" t="s">
        <v>134</v>
      </c>
      <c r="BE143" s="140">
        <f t="shared" si="14"/>
        <v>0</v>
      </c>
      <c r="BF143" s="140">
        <f t="shared" si="15"/>
        <v>0</v>
      </c>
      <c r="BG143" s="140">
        <f t="shared" si="16"/>
        <v>0</v>
      </c>
      <c r="BH143" s="140">
        <f t="shared" si="17"/>
        <v>0</v>
      </c>
      <c r="BI143" s="140">
        <f t="shared" si="18"/>
        <v>0</v>
      </c>
      <c r="BJ143" s="14" t="s">
        <v>84</v>
      </c>
      <c r="BK143" s="140">
        <f t="shared" si="19"/>
        <v>0</v>
      </c>
      <c r="BL143" s="14" t="s">
        <v>140</v>
      </c>
      <c r="BM143" s="139" t="s">
        <v>317</v>
      </c>
    </row>
    <row r="144" spans="2:65" s="1" customFormat="1" ht="16.5" customHeight="1" x14ac:dyDescent="0.2">
      <c r="B144" s="127"/>
      <c r="C144" s="160" t="s">
        <v>160</v>
      </c>
      <c r="D144" s="160" t="s">
        <v>294</v>
      </c>
      <c r="E144" s="161" t="s">
        <v>755</v>
      </c>
      <c r="F144" s="162" t="s">
        <v>756</v>
      </c>
      <c r="G144" s="163" t="s">
        <v>274</v>
      </c>
      <c r="H144" s="164">
        <v>10</v>
      </c>
      <c r="I144" s="165"/>
      <c r="J144" s="166">
        <f t="shared" si="10"/>
        <v>0</v>
      </c>
      <c r="K144" s="162" t="s">
        <v>1</v>
      </c>
      <c r="L144" s="167"/>
      <c r="M144" s="168" t="s">
        <v>1</v>
      </c>
      <c r="N144" s="169" t="s">
        <v>41</v>
      </c>
      <c r="P144" s="137">
        <f t="shared" si="11"/>
        <v>0</v>
      </c>
      <c r="Q144" s="137">
        <v>0</v>
      </c>
      <c r="R144" s="137">
        <f t="shared" si="12"/>
        <v>0</v>
      </c>
      <c r="S144" s="137">
        <v>0</v>
      </c>
      <c r="T144" s="138">
        <f t="shared" si="13"/>
        <v>0</v>
      </c>
      <c r="AR144" s="139" t="s">
        <v>147</v>
      </c>
      <c r="AT144" s="139" t="s">
        <v>294</v>
      </c>
      <c r="AU144" s="139" t="s">
        <v>86</v>
      </c>
      <c r="AY144" s="14" t="s">
        <v>134</v>
      </c>
      <c r="BE144" s="140">
        <f t="shared" si="14"/>
        <v>0</v>
      </c>
      <c r="BF144" s="140">
        <f t="shared" si="15"/>
        <v>0</v>
      </c>
      <c r="BG144" s="140">
        <f t="shared" si="16"/>
        <v>0</v>
      </c>
      <c r="BH144" s="140">
        <f t="shared" si="17"/>
        <v>0</v>
      </c>
      <c r="BI144" s="140">
        <f t="shared" si="18"/>
        <v>0</v>
      </c>
      <c r="BJ144" s="14" t="s">
        <v>84</v>
      </c>
      <c r="BK144" s="140">
        <f t="shared" si="19"/>
        <v>0</v>
      </c>
      <c r="BL144" s="14" t="s">
        <v>140</v>
      </c>
      <c r="BM144" s="139" t="s">
        <v>320</v>
      </c>
    </row>
    <row r="145" spans="2:65" s="1" customFormat="1" ht="16.5" customHeight="1" x14ac:dyDescent="0.2">
      <c r="B145" s="127"/>
      <c r="C145" s="160" t="s">
        <v>282</v>
      </c>
      <c r="D145" s="160" t="s">
        <v>294</v>
      </c>
      <c r="E145" s="161" t="s">
        <v>757</v>
      </c>
      <c r="F145" s="162" t="s">
        <v>758</v>
      </c>
      <c r="G145" s="163" t="s">
        <v>274</v>
      </c>
      <c r="H145" s="164">
        <v>50</v>
      </c>
      <c r="I145" s="165"/>
      <c r="J145" s="166">
        <f t="shared" si="10"/>
        <v>0</v>
      </c>
      <c r="K145" s="162" t="s">
        <v>1</v>
      </c>
      <c r="L145" s="167"/>
      <c r="M145" s="168" t="s">
        <v>1</v>
      </c>
      <c r="N145" s="169" t="s">
        <v>41</v>
      </c>
      <c r="P145" s="137">
        <f t="shared" si="11"/>
        <v>0</v>
      </c>
      <c r="Q145" s="137">
        <v>0</v>
      </c>
      <c r="R145" s="137">
        <f t="shared" si="12"/>
        <v>0</v>
      </c>
      <c r="S145" s="137">
        <v>0</v>
      </c>
      <c r="T145" s="138">
        <f t="shared" si="13"/>
        <v>0</v>
      </c>
      <c r="AR145" s="139" t="s">
        <v>147</v>
      </c>
      <c r="AT145" s="139" t="s">
        <v>294</v>
      </c>
      <c r="AU145" s="139" t="s">
        <v>86</v>
      </c>
      <c r="AY145" s="14" t="s">
        <v>134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4" t="s">
        <v>84</v>
      </c>
      <c r="BK145" s="140">
        <f t="shared" si="19"/>
        <v>0</v>
      </c>
      <c r="BL145" s="14" t="s">
        <v>140</v>
      </c>
      <c r="BM145" s="139" t="s">
        <v>463</v>
      </c>
    </row>
    <row r="146" spans="2:65" s="1" customFormat="1" ht="16.5" customHeight="1" x14ac:dyDescent="0.2">
      <c r="B146" s="127"/>
      <c r="C146" s="160" t="s">
        <v>163</v>
      </c>
      <c r="D146" s="160" t="s">
        <v>294</v>
      </c>
      <c r="E146" s="161" t="s">
        <v>759</v>
      </c>
      <c r="F146" s="162" t="s">
        <v>760</v>
      </c>
      <c r="G146" s="163" t="s">
        <v>274</v>
      </c>
      <c r="H146" s="164">
        <v>10</v>
      </c>
      <c r="I146" s="165"/>
      <c r="J146" s="166">
        <f t="shared" si="10"/>
        <v>0</v>
      </c>
      <c r="K146" s="162" t="s">
        <v>1</v>
      </c>
      <c r="L146" s="167"/>
      <c r="M146" s="168" t="s">
        <v>1</v>
      </c>
      <c r="N146" s="169" t="s">
        <v>41</v>
      </c>
      <c r="P146" s="137">
        <f t="shared" si="11"/>
        <v>0</v>
      </c>
      <c r="Q146" s="137">
        <v>0</v>
      </c>
      <c r="R146" s="137">
        <f t="shared" si="12"/>
        <v>0</v>
      </c>
      <c r="S146" s="137">
        <v>0</v>
      </c>
      <c r="T146" s="138">
        <f t="shared" si="13"/>
        <v>0</v>
      </c>
      <c r="AR146" s="139" t="s">
        <v>147</v>
      </c>
      <c r="AT146" s="139" t="s">
        <v>294</v>
      </c>
      <c r="AU146" s="139" t="s">
        <v>86</v>
      </c>
      <c r="AY146" s="14" t="s">
        <v>134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4" t="s">
        <v>84</v>
      </c>
      <c r="BK146" s="140">
        <f t="shared" si="19"/>
        <v>0</v>
      </c>
      <c r="BL146" s="14" t="s">
        <v>140</v>
      </c>
      <c r="BM146" s="139" t="s">
        <v>388</v>
      </c>
    </row>
    <row r="147" spans="2:65" s="1" customFormat="1" ht="24.15" customHeight="1" x14ac:dyDescent="0.2">
      <c r="B147" s="127"/>
      <c r="C147" s="128" t="s">
        <v>289</v>
      </c>
      <c r="D147" s="128" t="s">
        <v>135</v>
      </c>
      <c r="E147" s="129" t="s">
        <v>761</v>
      </c>
      <c r="F147" s="130" t="s">
        <v>762</v>
      </c>
      <c r="G147" s="131" t="s">
        <v>184</v>
      </c>
      <c r="H147" s="132">
        <v>830</v>
      </c>
      <c r="I147" s="133"/>
      <c r="J147" s="134">
        <f t="shared" si="10"/>
        <v>0</v>
      </c>
      <c r="K147" s="130" t="s">
        <v>176</v>
      </c>
      <c r="L147" s="29"/>
      <c r="M147" s="135" t="s">
        <v>1</v>
      </c>
      <c r="N147" s="136" t="s">
        <v>41</v>
      </c>
      <c r="P147" s="137">
        <f t="shared" si="11"/>
        <v>0</v>
      </c>
      <c r="Q147" s="137">
        <v>2.0000000000000001E-4</v>
      </c>
      <c r="R147" s="137">
        <f t="shared" si="12"/>
        <v>0.16600000000000001</v>
      </c>
      <c r="S147" s="137">
        <v>0</v>
      </c>
      <c r="T147" s="138">
        <f t="shared" si="13"/>
        <v>0</v>
      </c>
      <c r="AR147" s="139" t="s">
        <v>140</v>
      </c>
      <c r="AT147" s="139" t="s">
        <v>135</v>
      </c>
      <c r="AU147" s="139" t="s">
        <v>86</v>
      </c>
      <c r="AY147" s="14" t="s">
        <v>134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4" t="s">
        <v>84</v>
      </c>
      <c r="BK147" s="140">
        <f t="shared" si="19"/>
        <v>0</v>
      </c>
      <c r="BL147" s="14" t="s">
        <v>140</v>
      </c>
      <c r="BM147" s="139" t="s">
        <v>395</v>
      </c>
    </row>
    <row r="148" spans="2:65" s="1" customFormat="1" ht="21.75" customHeight="1" x14ac:dyDescent="0.2">
      <c r="B148" s="127"/>
      <c r="C148" s="160" t="s">
        <v>200</v>
      </c>
      <c r="D148" s="160" t="s">
        <v>294</v>
      </c>
      <c r="E148" s="161" t="s">
        <v>763</v>
      </c>
      <c r="F148" s="162" t="s">
        <v>764</v>
      </c>
      <c r="G148" s="163" t="s">
        <v>184</v>
      </c>
      <c r="H148" s="164">
        <v>830</v>
      </c>
      <c r="I148" s="165"/>
      <c r="J148" s="166">
        <f t="shared" si="10"/>
        <v>0</v>
      </c>
      <c r="K148" s="162" t="s">
        <v>1</v>
      </c>
      <c r="L148" s="167"/>
      <c r="M148" s="168" t="s">
        <v>1</v>
      </c>
      <c r="N148" s="169" t="s">
        <v>41</v>
      </c>
      <c r="P148" s="137">
        <f t="shared" si="11"/>
        <v>0</v>
      </c>
      <c r="Q148" s="137">
        <v>0</v>
      </c>
      <c r="R148" s="137">
        <f t="shared" si="12"/>
        <v>0</v>
      </c>
      <c r="S148" s="137">
        <v>0</v>
      </c>
      <c r="T148" s="138">
        <f t="shared" si="13"/>
        <v>0</v>
      </c>
      <c r="AR148" s="139" t="s">
        <v>147</v>
      </c>
      <c r="AT148" s="139" t="s">
        <v>294</v>
      </c>
      <c r="AU148" s="139" t="s">
        <v>86</v>
      </c>
      <c r="AY148" s="14" t="s">
        <v>134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4" t="s">
        <v>84</v>
      </c>
      <c r="BK148" s="140">
        <f t="shared" si="19"/>
        <v>0</v>
      </c>
      <c r="BL148" s="14" t="s">
        <v>140</v>
      </c>
      <c r="BM148" s="139" t="s">
        <v>401</v>
      </c>
    </row>
    <row r="149" spans="2:65" s="1" customFormat="1" ht="24.15" customHeight="1" x14ac:dyDescent="0.2">
      <c r="B149" s="127"/>
      <c r="C149" s="128" t="s">
        <v>7</v>
      </c>
      <c r="D149" s="128" t="s">
        <v>135</v>
      </c>
      <c r="E149" s="129" t="s">
        <v>765</v>
      </c>
      <c r="F149" s="130" t="s">
        <v>766</v>
      </c>
      <c r="G149" s="131" t="s">
        <v>184</v>
      </c>
      <c r="H149" s="132">
        <v>130</v>
      </c>
      <c r="I149" s="133"/>
      <c r="J149" s="134">
        <f t="shared" si="10"/>
        <v>0</v>
      </c>
      <c r="K149" s="130" t="s">
        <v>176</v>
      </c>
      <c r="L149" s="29"/>
      <c r="M149" s="135" t="s">
        <v>1</v>
      </c>
      <c r="N149" s="136" t="s">
        <v>41</v>
      </c>
      <c r="P149" s="137">
        <f t="shared" si="11"/>
        <v>0</v>
      </c>
      <c r="Q149" s="137">
        <v>3.1E-4</v>
      </c>
      <c r="R149" s="137">
        <f t="shared" si="12"/>
        <v>4.0300000000000002E-2</v>
      </c>
      <c r="S149" s="137">
        <v>0</v>
      </c>
      <c r="T149" s="138">
        <f t="shared" si="13"/>
        <v>0</v>
      </c>
      <c r="AR149" s="139" t="s">
        <v>140</v>
      </c>
      <c r="AT149" s="139" t="s">
        <v>135</v>
      </c>
      <c r="AU149" s="139" t="s">
        <v>86</v>
      </c>
      <c r="AY149" s="14" t="s">
        <v>134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4" t="s">
        <v>84</v>
      </c>
      <c r="BK149" s="140">
        <f t="shared" si="19"/>
        <v>0</v>
      </c>
      <c r="BL149" s="14" t="s">
        <v>140</v>
      </c>
      <c r="BM149" s="139" t="s">
        <v>491</v>
      </c>
    </row>
    <row r="150" spans="2:65" s="1" customFormat="1" ht="21.75" customHeight="1" x14ac:dyDescent="0.2">
      <c r="B150" s="127"/>
      <c r="C150" s="160" t="s">
        <v>292</v>
      </c>
      <c r="D150" s="160" t="s">
        <v>294</v>
      </c>
      <c r="E150" s="161" t="s">
        <v>767</v>
      </c>
      <c r="F150" s="162" t="s">
        <v>768</v>
      </c>
      <c r="G150" s="163" t="s">
        <v>184</v>
      </c>
      <c r="H150" s="164">
        <v>130</v>
      </c>
      <c r="I150" s="165"/>
      <c r="J150" s="166">
        <f t="shared" si="10"/>
        <v>0</v>
      </c>
      <c r="K150" s="162" t="s">
        <v>1</v>
      </c>
      <c r="L150" s="167"/>
      <c r="M150" s="168" t="s">
        <v>1</v>
      </c>
      <c r="N150" s="169" t="s">
        <v>41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147</v>
      </c>
      <c r="AT150" s="139" t="s">
        <v>294</v>
      </c>
      <c r="AU150" s="139" t="s">
        <v>86</v>
      </c>
      <c r="AY150" s="14" t="s">
        <v>134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4" t="s">
        <v>84</v>
      </c>
      <c r="BK150" s="140">
        <f t="shared" si="19"/>
        <v>0</v>
      </c>
      <c r="BL150" s="14" t="s">
        <v>140</v>
      </c>
      <c r="BM150" s="139" t="s">
        <v>408</v>
      </c>
    </row>
    <row r="151" spans="2:65" s="1" customFormat="1" ht="24.15" customHeight="1" x14ac:dyDescent="0.2">
      <c r="B151" s="127"/>
      <c r="C151" s="128" t="s">
        <v>306</v>
      </c>
      <c r="D151" s="128" t="s">
        <v>135</v>
      </c>
      <c r="E151" s="129" t="s">
        <v>769</v>
      </c>
      <c r="F151" s="130" t="s">
        <v>770</v>
      </c>
      <c r="G151" s="131" t="s">
        <v>274</v>
      </c>
      <c r="H151" s="132">
        <v>200</v>
      </c>
      <c r="I151" s="133"/>
      <c r="J151" s="134">
        <f t="shared" si="10"/>
        <v>0</v>
      </c>
      <c r="K151" s="130" t="s">
        <v>176</v>
      </c>
      <c r="L151" s="29"/>
      <c r="M151" s="135" t="s">
        <v>1</v>
      </c>
      <c r="N151" s="136" t="s">
        <v>41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140</v>
      </c>
      <c r="AT151" s="139" t="s">
        <v>135</v>
      </c>
      <c r="AU151" s="139" t="s">
        <v>86</v>
      </c>
      <c r="AY151" s="14" t="s">
        <v>134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4" t="s">
        <v>84</v>
      </c>
      <c r="BK151" s="140">
        <f t="shared" si="19"/>
        <v>0</v>
      </c>
      <c r="BL151" s="14" t="s">
        <v>140</v>
      </c>
      <c r="BM151" s="139" t="s">
        <v>411</v>
      </c>
    </row>
    <row r="152" spans="2:65" s="1" customFormat="1" ht="16.5" customHeight="1" x14ac:dyDescent="0.2">
      <c r="B152" s="127"/>
      <c r="C152" s="160" t="s">
        <v>297</v>
      </c>
      <c r="D152" s="160" t="s">
        <v>294</v>
      </c>
      <c r="E152" s="161" t="s">
        <v>771</v>
      </c>
      <c r="F152" s="162" t="s">
        <v>772</v>
      </c>
      <c r="G152" s="163" t="s">
        <v>773</v>
      </c>
      <c r="H152" s="164">
        <v>1</v>
      </c>
      <c r="I152" s="165"/>
      <c r="J152" s="166">
        <f t="shared" si="10"/>
        <v>0</v>
      </c>
      <c r="K152" s="162" t="s">
        <v>1</v>
      </c>
      <c r="L152" s="167"/>
      <c r="M152" s="168" t="s">
        <v>1</v>
      </c>
      <c r="N152" s="169" t="s">
        <v>41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147</v>
      </c>
      <c r="AT152" s="139" t="s">
        <v>294</v>
      </c>
      <c r="AU152" s="139" t="s">
        <v>86</v>
      </c>
      <c r="AY152" s="14" t="s">
        <v>134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4" t="s">
        <v>84</v>
      </c>
      <c r="BK152" s="140">
        <f t="shared" si="19"/>
        <v>0</v>
      </c>
      <c r="BL152" s="14" t="s">
        <v>140</v>
      </c>
      <c r="BM152" s="139" t="s">
        <v>513</v>
      </c>
    </row>
    <row r="153" spans="2:65" s="1" customFormat="1" ht="24.15" customHeight="1" x14ac:dyDescent="0.2">
      <c r="B153" s="127"/>
      <c r="C153" s="128" t="s">
        <v>314</v>
      </c>
      <c r="D153" s="128" t="s">
        <v>135</v>
      </c>
      <c r="E153" s="129" t="s">
        <v>774</v>
      </c>
      <c r="F153" s="130" t="s">
        <v>775</v>
      </c>
      <c r="G153" s="131" t="s">
        <v>274</v>
      </c>
      <c r="H153" s="132">
        <v>50</v>
      </c>
      <c r="I153" s="133"/>
      <c r="J153" s="134">
        <f t="shared" si="10"/>
        <v>0</v>
      </c>
      <c r="K153" s="130" t="s">
        <v>176</v>
      </c>
      <c r="L153" s="29"/>
      <c r="M153" s="135" t="s">
        <v>1</v>
      </c>
      <c r="N153" s="136" t="s">
        <v>41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140</v>
      </c>
      <c r="AT153" s="139" t="s">
        <v>135</v>
      </c>
      <c r="AU153" s="139" t="s">
        <v>86</v>
      </c>
      <c r="AY153" s="14" t="s">
        <v>134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4" t="s">
        <v>84</v>
      </c>
      <c r="BK153" s="140">
        <f t="shared" si="19"/>
        <v>0</v>
      </c>
      <c r="BL153" s="14" t="s">
        <v>140</v>
      </c>
      <c r="BM153" s="139" t="s">
        <v>415</v>
      </c>
    </row>
    <row r="154" spans="2:65" s="1" customFormat="1" ht="16.5" customHeight="1" x14ac:dyDescent="0.2">
      <c r="B154" s="127"/>
      <c r="C154" s="160" t="s">
        <v>206</v>
      </c>
      <c r="D154" s="160" t="s">
        <v>294</v>
      </c>
      <c r="E154" s="161" t="s">
        <v>776</v>
      </c>
      <c r="F154" s="162" t="s">
        <v>777</v>
      </c>
      <c r="G154" s="163" t="s">
        <v>773</v>
      </c>
      <c r="H154" s="164">
        <v>1</v>
      </c>
      <c r="I154" s="165"/>
      <c r="J154" s="166">
        <f t="shared" si="10"/>
        <v>0</v>
      </c>
      <c r="K154" s="162" t="s">
        <v>1</v>
      </c>
      <c r="L154" s="167"/>
      <c r="M154" s="168" t="s">
        <v>1</v>
      </c>
      <c r="N154" s="169" t="s">
        <v>41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147</v>
      </c>
      <c r="AT154" s="139" t="s">
        <v>294</v>
      </c>
      <c r="AU154" s="139" t="s">
        <v>86</v>
      </c>
      <c r="AY154" s="14" t="s">
        <v>134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14" t="s">
        <v>84</v>
      </c>
      <c r="BK154" s="140">
        <f t="shared" si="19"/>
        <v>0</v>
      </c>
      <c r="BL154" s="14" t="s">
        <v>140</v>
      </c>
      <c r="BM154" s="139" t="s">
        <v>414</v>
      </c>
    </row>
    <row r="155" spans="2:65" s="1" customFormat="1" ht="24.15" customHeight="1" x14ac:dyDescent="0.2">
      <c r="B155" s="127"/>
      <c r="C155" s="128" t="s">
        <v>323</v>
      </c>
      <c r="D155" s="128" t="s">
        <v>135</v>
      </c>
      <c r="E155" s="129" t="s">
        <v>778</v>
      </c>
      <c r="F155" s="130" t="s">
        <v>779</v>
      </c>
      <c r="G155" s="131" t="s">
        <v>274</v>
      </c>
      <c r="H155" s="132">
        <v>155</v>
      </c>
      <c r="I155" s="133"/>
      <c r="J155" s="134">
        <f t="shared" si="10"/>
        <v>0</v>
      </c>
      <c r="K155" s="130" t="s">
        <v>176</v>
      </c>
      <c r="L155" s="29"/>
      <c r="M155" s="135" t="s">
        <v>1</v>
      </c>
      <c r="N155" s="136" t="s">
        <v>41</v>
      </c>
      <c r="P155" s="137">
        <f t="shared" si="11"/>
        <v>0</v>
      </c>
      <c r="Q155" s="137">
        <v>1.7000000000000001E-4</v>
      </c>
      <c r="R155" s="137">
        <f t="shared" si="12"/>
        <v>2.6350000000000002E-2</v>
      </c>
      <c r="S155" s="137">
        <v>0</v>
      </c>
      <c r="T155" s="138">
        <f t="shared" si="13"/>
        <v>0</v>
      </c>
      <c r="AR155" s="139" t="s">
        <v>140</v>
      </c>
      <c r="AT155" s="139" t="s">
        <v>135</v>
      </c>
      <c r="AU155" s="139" t="s">
        <v>86</v>
      </c>
      <c r="AY155" s="14" t="s">
        <v>134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14" t="s">
        <v>84</v>
      </c>
      <c r="BK155" s="140">
        <f t="shared" si="19"/>
        <v>0</v>
      </c>
      <c r="BL155" s="14" t="s">
        <v>140</v>
      </c>
      <c r="BM155" s="139" t="s">
        <v>420</v>
      </c>
    </row>
    <row r="156" spans="2:65" s="1" customFormat="1" ht="16.5" customHeight="1" x14ac:dyDescent="0.2">
      <c r="B156" s="127"/>
      <c r="C156" s="160" t="s">
        <v>313</v>
      </c>
      <c r="D156" s="160" t="s">
        <v>294</v>
      </c>
      <c r="E156" s="161" t="s">
        <v>780</v>
      </c>
      <c r="F156" s="162" t="s">
        <v>781</v>
      </c>
      <c r="G156" s="163" t="s">
        <v>274</v>
      </c>
      <c r="H156" s="164">
        <v>103</v>
      </c>
      <c r="I156" s="165"/>
      <c r="J156" s="166">
        <f t="shared" si="10"/>
        <v>0</v>
      </c>
      <c r="K156" s="162" t="s">
        <v>1</v>
      </c>
      <c r="L156" s="167"/>
      <c r="M156" s="168" t="s">
        <v>1</v>
      </c>
      <c r="N156" s="169" t="s">
        <v>41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147</v>
      </c>
      <c r="AT156" s="139" t="s">
        <v>294</v>
      </c>
      <c r="AU156" s="139" t="s">
        <v>86</v>
      </c>
      <c r="AY156" s="14" t="s">
        <v>134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14" t="s">
        <v>84</v>
      </c>
      <c r="BK156" s="140">
        <f t="shared" si="19"/>
        <v>0</v>
      </c>
      <c r="BL156" s="14" t="s">
        <v>140</v>
      </c>
      <c r="BM156" s="139" t="s">
        <v>424</v>
      </c>
    </row>
    <row r="157" spans="2:65" s="1" customFormat="1" ht="16.5" customHeight="1" x14ac:dyDescent="0.2">
      <c r="B157" s="127"/>
      <c r="C157" s="160" t="s">
        <v>335</v>
      </c>
      <c r="D157" s="160" t="s">
        <v>294</v>
      </c>
      <c r="E157" s="161" t="s">
        <v>782</v>
      </c>
      <c r="F157" s="162" t="s">
        <v>783</v>
      </c>
      <c r="G157" s="163" t="s">
        <v>274</v>
      </c>
      <c r="H157" s="164">
        <v>52</v>
      </c>
      <c r="I157" s="165"/>
      <c r="J157" s="166">
        <f t="shared" si="10"/>
        <v>0</v>
      </c>
      <c r="K157" s="162" t="s">
        <v>1</v>
      </c>
      <c r="L157" s="167"/>
      <c r="M157" s="168" t="s">
        <v>1</v>
      </c>
      <c r="N157" s="169" t="s">
        <v>41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147</v>
      </c>
      <c r="AT157" s="139" t="s">
        <v>294</v>
      </c>
      <c r="AU157" s="139" t="s">
        <v>86</v>
      </c>
      <c r="AY157" s="14" t="s">
        <v>134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14" t="s">
        <v>84</v>
      </c>
      <c r="BK157" s="140">
        <f t="shared" si="19"/>
        <v>0</v>
      </c>
      <c r="BL157" s="14" t="s">
        <v>140</v>
      </c>
      <c r="BM157" s="139" t="s">
        <v>429</v>
      </c>
    </row>
    <row r="158" spans="2:65" s="1" customFormat="1" ht="21.75" customHeight="1" x14ac:dyDescent="0.2">
      <c r="B158" s="127"/>
      <c r="C158" s="128" t="s">
        <v>317</v>
      </c>
      <c r="D158" s="128" t="s">
        <v>135</v>
      </c>
      <c r="E158" s="129" t="s">
        <v>784</v>
      </c>
      <c r="F158" s="130" t="s">
        <v>785</v>
      </c>
      <c r="G158" s="131" t="s">
        <v>274</v>
      </c>
      <c r="H158" s="132">
        <v>155</v>
      </c>
      <c r="I158" s="133"/>
      <c r="J158" s="134">
        <f t="shared" si="10"/>
        <v>0</v>
      </c>
      <c r="K158" s="130" t="s">
        <v>176</v>
      </c>
      <c r="L158" s="29"/>
      <c r="M158" s="135" t="s">
        <v>1</v>
      </c>
      <c r="N158" s="136" t="s">
        <v>41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140</v>
      </c>
      <c r="AT158" s="139" t="s">
        <v>135</v>
      </c>
      <c r="AU158" s="139" t="s">
        <v>86</v>
      </c>
      <c r="AY158" s="14" t="s">
        <v>134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14" t="s">
        <v>84</v>
      </c>
      <c r="BK158" s="140">
        <f t="shared" si="19"/>
        <v>0</v>
      </c>
      <c r="BL158" s="14" t="s">
        <v>140</v>
      </c>
      <c r="BM158" s="139" t="s">
        <v>432</v>
      </c>
    </row>
    <row r="159" spans="2:65" s="1" customFormat="1" ht="24.15" customHeight="1" x14ac:dyDescent="0.2">
      <c r="B159" s="127"/>
      <c r="C159" s="160" t="s">
        <v>450</v>
      </c>
      <c r="D159" s="160" t="s">
        <v>294</v>
      </c>
      <c r="E159" s="161" t="s">
        <v>786</v>
      </c>
      <c r="F159" s="162" t="s">
        <v>787</v>
      </c>
      <c r="G159" s="163" t="s">
        <v>274</v>
      </c>
      <c r="H159" s="164">
        <v>12</v>
      </c>
      <c r="I159" s="165"/>
      <c r="J159" s="166">
        <f t="shared" si="10"/>
        <v>0</v>
      </c>
      <c r="K159" s="162" t="s">
        <v>1</v>
      </c>
      <c r="L159" s="167"/>
      <c r="M159" s="168" t="s">
        <v>1</v>
      </c>
      <c r="N159" s="169" t="s">
        <v>41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147</v>
      </c>
      <c r="AT159" s="139" t="s">
        <v>294</v>
      </c>
      <c r="AU159" s="139" t="s">
        <v>86</v>
      </c>
      <c r="AY159" s="14" t="s">
        <v>134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14" t="s">
        <v>84</v>
      </c>
      <c r="BK159" s="140">
        <f t="shared" si="19"/>
        <v>0</v>
      </c>
      <c r="BL159" s="14" t="s">
        <v>140</v>
      </c>
      <c r="BM159" s="139" t="s">
        <v>438</v>
      </c>
    </row>
    <row r="160" spans="2:65" s="1" customFormat="1" ht="16.5" customHeight="1" x14ac:dyDescent="0.2">
      <c r="B160" s="127"/>
      <c r="C160" s="160" t="s">
        <v>320</v>
      </c>
      <c r="D160" s="160" t="s">
        <v>294</v>
      </c>
      <c r="E160" s="161" t="s">
        <v>788</v>
      </c>
      <c r="F160" s="162" t="s">
        <v>789</v>
      </c>
      <c r="G160" s="163" t="s">
        <v>274</v>
      </c>
      <c r="H160" s="164">
        <v>1</v>
      </c>
      <c r="I160" s="165"/>
      <c r="J160" s="166">
        <f t="shared" si="10"/>
        <v>0</v>
      </c>
      <c r="K160" s="162" t="s">
        <v>1</v>
      </c>
      <c r="L160" s="167"/>
      <c r="M160" s="168" t="s">
        <v>1</v>
      </c>
      <c r="N160" s="169" t="s">
        <v>41</v>
      </c>
      <c r="P160" s="137">
        <f t="shared" si="11"/>
        <v>0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147</v>
      </c>
      <c r="AT160" s="139" t="s">
        <v>294</v>
      </c>
      <c r="AU160" s="139" t="s">
        <v>86</v>
      </c>
      <c r="AY160" s="14" t="s">
        <v>134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14" t="s">
        <v>84</v>
      </c>
      <c r="BK160" s="140">
        <f t="shared" si="19"/>
        <v>0</v>
      </c>
      <c r="BL160" s="14" t="s">
        <v>140</v>
      </c>
      <c r="BM160" s="139" t="s">
        <v>441</v>
      </c>
    </row>
    <row r="161" spans="2:65" s="1" customFormat="1" ht="24.15" customHeight="1" x14ac:dyDescent="0.2">
      <c r="B161" s="127"/>
      <c r="C161" s="160" t="s">
        <v>458</v>
      </c>
      <c r="D161" s="160" t="s">
        <v>294</v>
      </c>
      <c r="E161" s="161" t="s">
        <v>790</v>
      </c>
      <c r="F161" s="162" t="s">
        <v>791</v>
      </c>
      <c r="G161" s="163" t="s">
        <v>274</v>
      </c>
      <c r="H161" s="164">
        <v>108</v>
      </c>
      <c r="I161" s="165"/>
      <c r="J161" s="166">
        <f t="shared" si="10"/>
        <v>0</v>
      </c>
      <c r="K161" s="162" t="s">
        <v>1</v>
      </c>
      <c r="L161" s="167"/>
      <c r="M161" s="168" t="s">
        <v>1</v>
      </c>
      <c r="N161" s="169" t="s">
        <v>41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147</v>
      </c>
      <c r="AT161" s="139" t="s">
        <v>294</v>
      </c>
      <c r="AU161" s="139" t="s">
        <v>86</v>
      </c>
      <c r="AY161" s="14" t="s">
        <v>134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14" t="s">
        <v>84</v>
      </c>
      <c r="BK161" s="140">
        <f t="shared" si="19"/>
        <v>0</v>
      </c>
      <c r="BL161" s="14" t="s">
        <v>140</v>
      </c>
      <c r="BM161" s="139" t="s">
        <v>443</v>
      </c>
    </row>
    <row r="162" spans="2:65" s="1" customFormat="1" ht="21.75" customHeight="1" x14ac:dyDescent="0.2">
      <c r="B162" s="127"/>
      <c r="C162" s="160" t="s">
        <v>463</v>
      </c>
      <c r="D162" s="160" t="s">
        <v>294</v>
      </c>
      <c r="E162" s="161" t="s">
        <v>792</v>
      </c>
      <c r="F162" s="162" t="s">
        <v>793</v>
      </c>
      <c r="G162" s="163" t="s">
        <v>274</v>
      </c>
      <c r="H162" s="164">
        <v>21</v>
      </c>
      <c r="I162" s="165"/>
      <c r="J162" s="166">
        <f t="shared" si="10"/>
        <v>0</v>
      </c>
      <c r="K162" s="162" t="s">
        <v>1</v>
      </c>
      <c r="L162" s="167"/>
      <c r="M162" s="168" t="s">
        <v>1</v>
      </c>
      <c r="N162" s="169" t="s">
        <v>41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147</v>
      </c>
      <c r="AT162" s="139" t="s">
        <v>294</v>
      </c>
      <c r="AU162" s="139" t="s">
        <v>86</v>
      </c>
      <c r="AY162" s="14" t="s">
        <v>134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14" t="s">
        <v>84</v>
      </c>
      <c r="BK162" s="140">
        <f t="shared" si="19"/>
        <v>0</v>
      </c>
      <c r="BL162" s="14" t="s">
        <v>140</v>
      </c>
      <c r="BM162" s="139" t="s">
        <v>446</v>
      </c>
    </row>
    <row r="163" spans="2:65" s="1" customFormat="1" ht="24.15" customHeight="1" x14ac:dyDescent="0.2">
      <c r="B163" s="127"/>
      <c r="C163" s="160" t="s">
        <v>467</v>
      </c>
      <c r="D163" s="160" t="s">
        <v>294</v>
      </c>
      <c r="E163" s="161" t="s">
        <v>794</v>
      </c>
      <c r="F163" s="162" t="s">
        <v>795</v>
      </c>
      <c r="G163" s="163" t="s">
        <v>274</v>
      </c>
      <c r="H163" s="164">
        <v>9</v>
      </c>
      <c r="I163" s="165"/>
      <c r="J163" s="166">
        <f t="shared" si="10"/>
        <v>0</v>
      </c>
      <c r="K163" s="162" t="s">
        <v>1</v>
      </c>
      <c r="L163" s="167"/>
      <c r="M163" s="168" t="s">
        <v>1</v>
      </c>
      <c r="N163" s="169" t="s">
        <v>41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147</v>
      </c>
      <c r="AT163" s="139" t="s">
        <v>294</v>
      </c>
      <c r="AU163" s="139" t="s">
        <v>86</v>
      </c>
      <c r="AY163" s="14" t="s">
        <v>134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4" t="s">
        <v>84</v>
      </c>
      <c r="BK163" s="140">
        <f t="shared" si="19"/>
        <v>0</v>
      </c>
      <c r="BL163" s="14" t="s">
        <v>140</v>
      </c>
      <c r="BM163" s="139" t="s">
        <v>449</v>
      </c>
    </row>
    <row r="164" spans="2:65" s="1" customFormat="1" ht="21.75" customHeight="1" x14ac:dyDescent="0.2">
      <c r="B164" s="127"/>
      <c r="C164" s="160" t="s">
        <v>388</v>
      </c>
      <c r="D164" s="160" t="s">
        <v>294</v>
      </c>
      <c r="E164" s="161" t="s">
        <v>796</v>
      </c>
      <c r="F164" s="162" t="s">
        <v>797</v>
      </c>
      <c r="G164" s="163" t="s">
        <v>274</v>
      </c>
      <c r="H164" s="164">
        <v>2</v>
      </c>
      <c r="I164" s="165"/>
      <c r="J164" s="166">
        <f t="shared" si="10"/>
        <v>0</v>
      </c>
      <c r="K164" s="162" t="s">
        <v>1</v>
      </c>
      <c r="L164" s="167"/>
      <c r="M164" s="168" t="s">
        <v>1</v>
      </c>
      <c r="N164" s="169" t="s">
        <v>41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147</v>
      </c>
      <c r="AT164" s="139" t="s">
        <v>294</v>
      </c>
      <c r="AU164" s="139" t="s">
        <v>86</v>
      </c>
      <c r="AY164" s="14" t="s">
        <v>134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4" t="s">
        <v>84</v>
      </c>
      <c r="BK164" s="140">
        <f t="shared" si="19"/>
        <v>0</v>
      </c>
      <c r="BL164" s="14" t="s">
        <v>140</v>
      </c>
      <c r="BM164" s="139" t="s">
        <v>453</v>
      </c>
    </row>
    <row r="165" spans="2:65" s="1" customFormat="1" ht="16.5" customHeight="1" x14ac:dyDescent="0.2">
      <c r="B165" s="127"/>
      <c r="C165" s="160" t="s">
        <v>471</v>
      </c>
      <c r="D165" s="160" t="s">
        <v>294</v>
      </c>
      <c r="E165" s="161" t="s">
        <v>798</v>
      </c>
      <c r="F165" s="162" t="s">
        <v>799</v>
      </c>
      <c r="G165" s="163" t="s">
        <v>274</v>
      </c>
      <c r="H165" s="164">
        <v>2</v>
      </c>
      <c r="I165" s="165"/>
      <c r="J165" s="166">
        <f t="shared" si="10"/>
        <v>0</v>
      </c>
      <c r="K165" s="162" t="s">
        <v>1</v>
      </c>
      <c r="L165" s="167"/>
      <c r="M165" s="168" t="s">
        <v>1</v>
      </c>
      <c r="N165" s="169" t="s">
        <v>41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147</v>
      </c>
      <c r="AT165" s="139" t="s">
        <v>294</v>
      </c>
      <c r="AU165" s="139" t="s">
        <v>86</v>
      </c>
      <c r="AY165" s="14" t="s">
        <v>134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4" t="s">
        <v>84</v>
      </c>
      <c r="BK165" s="140">
        <f t="shared" si="19"/>
        <v>0</v>
      </c>
      <c r="BL165" s="14" t="s">
        <v>140</v>
      </c>
      <c r="BM165" s="139" t="s">
        <v>456</v>
      </c>
    </row>
    <row r="166" spans="2:65" s="1" customFormat="1" ht="16.5" customHeight="1" x14ac:dyDescent="0.2">
      <c r="B166" s="127"/>
      <c r="C166" s="160" t="s">
        <v>395</v>
      </c>
      <c r="D166" s="160" t="s">
        <v>294</v>
      </c>
      <c r="E166" s="161" t="s">
        <v>800</v>
      </c>
      <c r="F166" s="162" t="s">
        <v>801</v>
      </c>
      <c r="G166" s="163" t="s">
        <v>274</v>
      </c>
      <c r="H166" s="164">
        <v>170</v>
      </c>
      <c r="I166" s="165"/>
      <c r="J166" s="166">
        <f t="shared" si="10"/>
        <v>0</v>
      </c>
      <c r="K166" s="162" t="s">
        <v>1</v>
      </c>
      <c r="L166" s="167"/>
      <c r="M166" s="168" t="s">
        <v>1</v>
      </c>
      <c r="N166" s="169" t="s">
        <v>41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147</v>
      </c>
      <c r="AT166" s="139" t="s">
        <v>294</v>
      </c>
      <c r="AU166" s="139" t="s">
        <v>86</v>
      </c>
      <c r="AY166" s="14" t="s">
        <v>134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4" t="s">
        <v>84</v>
      </c>
      <c r="BK166" s="140">
        <f t="shared" si="19"/>
        <v>0</v>
      </c>
      <c r="BL166" s="14" t="s">
        <v>140</v>
      </c>
      <c r="BM166" s="139" t="s">
        <v>466</v>
      </c>
    </row>
    <row r="167" spans="2:65" s="1" customFormat="1" ht="16.5" customHeight="1" x14ac:dyDescent="0.2">
      <c r="B167" s="127"/>
      <c r="C167" s="160" t="s">
        <v>480</v>
      </c>
      <c r="D167" s="160" t="s">
        <v>294</v>
      </c>
      <c r="E167" s="161" t="s">
        <v>802</v>
      </c>
      <c r="F167" s="162" t="s">
        <v>803</v>
      </c>
      <c r="G167" s="163" t="s">
        <v>274</v>
      </c>
      <c r="H167" s="164">
        <v>50</v>
      </c>
      <c r="I167" s="165"/>
      <c r="J167" s="166">
        <f t="shared" si="10"/>
        <v>0</v>
      </c>
      <c r="K167" s="162" t="s">
        <v>1</v>
      </c>
      <c r="L167" s="167"/>
      <c r="M167" s="168" t="s">
        <v>1</v>
      </c>
      <c r="N167" s="169" t="s">
        <v>41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147</v>
      </c>
      <c r="AT167" s="139" t="s">
        <v>294</v>
      </c>
      <c r="AU167" s="139" t="s">
        <v>86</v>
      </c>
      <c r="AY167" s="14" t="s">
        <v>134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4" t="s">
        <v>84</v>
      </c>
      <c r="BK167" s="140">
        <f t="shared" si="19"/>
        <v>0</v>
      </c>
      <c r="BL167" s="14" t="s">
        <v>140</v>
      </c>
      <c r="BM167" s="139" t="s">
        <v>468</v>
      </c>
    </row>
    <row r="168" spans="2:65" s="1" customFormat="1" ht="24.15" customHeight="1" x14ac:dyDescent="0.2">
      <c r="B168" s="127"/>
      <c r="C168" s="160" t="s">
        <v>401</v>
      </c>
      <c r="D168" s="160" t="s">
        <v>294</v>
      </c>
      <c r="E168" s="161" t="s">
        <v>804</v>
      </c>
      <c r="F168" s="162" t="s">
        <v>805</v>
      </c>
      <c r="G168" s="163" t="s">
        <v>274</v>
      </c>
      <c r="H168" s="164">
        <v>130</v>
      </c>
      <c r="I168" s="165"/>
      <c r="J168" s="166">
        <f t="shared" ref="J168:J199" si="20">ROUND(I168*H168,2)</f>
        <v>0</v>
      </c>
      <c r="K168" s="162" t="s">
        <v>1</v>
      </c>
      <c r="L168" s="167"/>
      <c r="M168" s="168" t="s">
        <v>1</v>
      </c>
      <c r="N168" s="169" t="s">
        <v>41</v>
      </c>
      <c r="P168" s="137">
        <f t="shared" ref="P168:P199" si="21">O168*H168</f>
        <v>0</v>
      </c>
      <c r="Q168" s="137">
        <v>0</v>
      </c>
      <c r="R168" s="137">
        <f t="shared" ref="R168:R199" si="22">Q168*H168</f>
        <v>0</v>
      </c>
      <c r="S168" s="137">
        <v>0</v>
      </c>
      <c r="T168" s="138">
        <f t="shared" ref="T168:T199" si="23">S168*H168</f>
        <v>0</v>
      </c>
      <c r="AR168" s="139" t="s">
        <v>147</v>
      </c>
      <c r="AT168" s="139" t="s">
        <v>294</v>
      </c>
      <c r="AU168" s="139" t="s">
        <v>86</v>
      </c>
      <c r="AY168" s="14" t="s">
        <v>134</v>
      </c>
      <c r="BE168" s="140">
        <f t="shared" ref="BE168:BE199" si="24">IF(N168="základní",J168,0)</f>
        <v>0</v>
      </c>
      <c r="BF168" s="140">
        <f t="shared" ref="BF168:BF199" si="25">IF(N168="snížená",J168,0)</f>
        <v>0</v>
      </c>
      <c r="BG168" s="140">
        <f t="shared" ref="BG168:BG199" si="26">IF(N168="zákl. přenesená",J168,0)</f>
        <v>0</v>
      </c>
      <c r="BH168" s="140">
        <f t="shared" ref="BH168:BH199" si="27">IF(N168="sníž. přenesená",J168,0)</f>
        <v>0</v>
      </c>
      <c r="BI168" s="140">
        <f t="shared" ref="BI168:BI199" si="28">IF(N168="nulová",J168,0)</f>
        <v>0</v>
      </c>
      <c r="BJ168" s="14" t="s">
        <v>84</v>
      </c>
      <c r="BK168" s="140">
        <f t="shared" ref="BK168:BK199" si="29">ROUND(I168*H168,2)</f>
        <v>0</v>
      </c>
      <c r="BL168" s="14" t="s">
        <v>140</v>
      </c>
      <c r="BM168" s="139" t="s">
        <v>469</v>
      </c>
    </row>
    <row r="169" spans="2:65" s="1" customFormat="1" ht="16.5" customHeight="1" x14ac:dyDescent="0.2">
      <c r="B169" s="127"/>
      <c r="C169" s="160" t="s">
        <v>487</v>
      </c>
      <c r="D169" s="160" t="s">
        <v>294</v>
      </c>
      <c r="E169" s="161" t="s">
        <v>806</v>
      </c>
      <c r="F169" s="162" t="s">
        <v>807</v>
      </c>
      <c r="G169" s="163" t="s">
        <v>274</v>
      </c>
      <c r="H169" s="164">
        <v>6</v>
      </c>
      <c r="I169" s="165"/>
      <c r="J169" s="166">
        <f t="shared" si="20"/>
        <v>0</v>
      </c>
      <c r="K169" s="162" t="s">
        <v>1</v>
      </c>
      <c r="L169" s="167"/>
      <c r="M169" s="168" t="s">
        <v>1</v>
      </c>
      <c r="N169" s="169" t="s">
        <v>41</v>
      </c>
      <c r="P169" s="137">
        <f t="shared" si="21"/>
        <v>0</v>
      </c>
      <c r="Q169" s="137">
        <v>0</v>
      </c>
      <c r="R169" s="137">
        <f t="shared" si="22"/>
        <v>0</v>
      </c>
      <c r="S169" s="137">
        <v>0</v>
      </c>
      <c r="T169" s="138">
        <f t="shared" si="23"/>
        <v>0</v>
      </c>
      <c r="AR169" s="139" t="s">
        <v>147</v>
      </c>
      <c r="AT169" s="139" t="s">
        <v>294</v>
      </c>
      <c r="AU169" s="139" t="s">
        <v>86</v>
      </c>
      <c r="AY169" s="14" t="s">
        <v>134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4" t="s">
        <v>84</v>
      </c>
      <c r="BK169" s="140">
        <f t="shared" si="29"/>
        <v>0</v>
      </c>
      <c r="BL169" s="14" t="s">
        <v>140</v>
      </c>
      <c r="BM169" s="139" t="s">
        <v>474</v>
      </c>
    </row>
    <row r="170" spans="2:65" s="1" customFormat="1" ht="24.15" customHeight="1" x14ac:dyDescent="0.2">
      <c r="B170" s="127"/>
      <c r="C170" s="128" t="s">
        <v>491</v>
      </c>
      <c r="D170" s="128" t="s">
        <v>135</v>
      </c>
      <c r="E170" s="129" t="s">
        <v>808</v>
      </c>
      <c r="F170" s="130" t="s">
        <v>809</v>
      </c>
      <c r="G170" s="131" t="s">
        <v>274</v>
      </c>
      <c r="H170" s="132">
        <v>4</v>
      </c>
      <c r="I170" s="133"/>
      <c r="J170" s="134">
        <f t="shared" si="20"/>
        <v>0</v>
      </c>
      <c r="K170" s="130" t="s">
        <v>176</v>
      </c>
      <c r="L170" s="29"/>
      <c r="M170" s="135" t="s">
        <v>1</v>
      </c>
      <c r="N170" s="136" t="s">
        <v>41</v>
      </c>
      <c r="P170" s="137">
        <f t="shared" si="21"/>
        <v>0</v>
      </c>
      <c r="Q170" s="137">
        <v>2.0879999999999999E-2</v>
      </c>
      <c r="R170" s="137">
        <f t="shared" si="22"/>
        <v>8.3519999999999997E-2</v>
      </c>
      <c r="S170" s="137">
        <v>0</v>
      </c>
      <c r="T170" s="138">
        <f t="shared" si="23"/>
        <v>0</v>
      </c>
      <c r="AR170" s="139" t="s">
        <v>140</v>
      </c>
      <c r="AT170" s="139" t="s">
        <v>135</v>
      </c>
      <c r="AU170" s="139" t="s">
        <v>86</v>
      </c>
      <c r="AY170" s="14" t="s">
        <v>134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4" t="s">
        <v>84</v>
      </c>
      <c r="BK170" s="140">
        <f t="shared" si="29"/>
        <v>0</v>
      </c>
      <c r="BL170" s="14" t="s">
        <v>140</v>
      </c>
      <c r="BM170" s="139" t="s">
        <v>479</v>
      </c>
    </row>
    <row r="171" spans="2:65" s="1" customFormat="1" ht="16.5" customHeight="1" x14ac:dyDescent="0.2">
      <c r="B171" s="127"/>
      <c r="C171" s="160" t="s">
        <v>495</v>
      </c>
      <c r="D171" s="160" t="s">
        <v>294</v>
      </c>
      <c r="E171" s="161" t="s">
        <v>810</v>
      </c>
      <c r="F171" s="162" t="s">
        <v>811</v>
      </c>
      <c r="G171" s="163" t="s">
        <v>274</v>
      </c>
      <c r="H171" s="164">
        <v>3</v>
      </c>
      <c r="I171" s="165"/>
      <c r="J171" s="166">
        <f t="shared" si="20"/>
        <v>0</v>
      </c>
      <c r="K171" s="162" t="s">
        <v>1</v>
      </c>
      <c r="L171" s="167"/>
      <c r="M171" s="168" t="s">
        <v>1</v>
      </c>
      <c r="N171" s="169" t="s">
        <v>41</v>
      </c>
      <c r="P171" s="137">
        <f t="shared" si="21"/>
        <v>0</v>
      </c>
      <c r="Q171" s="137">
        <v>0</v>
      </c>
      <c r="R171" s="137">
        <f t="shared" si="22"/>
        <v>0</v>
      </c>
      <c r="S171" s="137">
        <v>0</v>
      </c>
      <c r="T171" s="138">
        <f t="shared" si="23"/>
        <v>0</v>
      </c>
      <c r="AR171" s="139" t="s">
        <v>147</v>
      </c>
      <c r="AT171" s="139" t="s">
        <v>294</v>
      </c>
      <c r="AU171" s="139" t="s">
        <v>86</v>
      </c>
      <c r="AY171" s="14" t="s">
        <v>134</v>
      </c>
      <c r="BE171" s="140">
        <f t="shared" si="24"/>
        <v>0</v>
      </c>
      <c r="BF171" s="140">
        <f t="shared" si="25"/>
        <v>0</v>
      </c>
      <c r="BG171" s="140">
        <f t="shared" si="26"/>
        <v>0</v>
      </c>
      <c r="BH171" s="140">
        <f t="shared" si="27"/>
        <v>0</v>
      </c>
      <c r="BI171" s="140">
        <f t="shared" si="28"/>
        <v>0</v>
      </c>
      <c r="BJ171" s="14" t="s">
        <v>84</v>
      </c>
      <c r="BK171" s="140">
        <f t="shared" si="29"/>
        <v>0</v>
      </c>
      <c r="BL171" s="14" t="s">
        <v>140</v>
      </c>
      <c r="BM171" s="139" t="s">
        <v>483</v>
      </c>
    </row>
    <row r="172" spans="2:65" s="1" customFormat="1" ht="16.5" customHeight="1" x14ac:dyDescent="0.2">
      <c r="B172" s="127"/>
      <c r="C172" s="160" t="s">
        <v>408</v>
      </c>
      <c r="D172" s="160" t="s">
        <v>294</v>
      </c>
      <c r="E172" s="161" t="s">
        <v>812</v>
      </c>
      <c r="F172" s="162" t="s">
        <v>813</v>
      </c>
      <c r="G172" s="163" t="s">
        <v>274</v>
      </c>
      <c r="H172" s="164">
        <v>1</v>
      </c>
      <c r="I172" s="165"/>
      <c r="J172" s="166">
        <f t="shared" si="20"/>
        <v>0</v>
      </c>
      <c r="K172" s="162" t="s">
        <v>1</v>
      </c>
      <c r="L172" s="167"/>
      <c r="M172" s="168" t="s">
        <v>1</v>
      </c>
      <c r="N172" s="169" t="s">
        <v>41</v>
      </c>
      <c r="P172" s="137">
        <f t="shared" si="21"/>
        <v>0</v>
      </c>
      <c r="Q172" s="137">
        <v>0</v>
      </c>
      <c r="R172" s="137">
        <f t="shared" si="22"/>
        <v>0</v>
      </c>
      <c r="S172" s="137">
        <v>0</v>
      </c>
      <c r="T172" s="138">
        <f t="shared" si="23"/>
        <v>0</v>
      </c>
      <c r="AR172" s="139" t="s">
        <v>147</v>
      </c>
      <c r="AT172" s="139" t="s">
        <v>294</v>
      </c>
      <c r="AU172" s="139" t="s">
        <v>86</v>
      </c>
      <c r="AY172" s="14" t="s">
        <v>134</v>
      </c>
      <c r="BE172" s="140">
        <f t="shared" si="24"/>
        <v>0</v>
      </c>
      <c r="BF172" s="140">
        <f t="shared" si="25"/>
        <v>0</v>
      </c>
      <c r="BG172" s="140">
        <f t="shared" si="26"/>
        <v>0</v>
      </c>
      <c r="BH172" s="140">
        <f t="shared" si="27"/>
        <v>0</v>
      </c>
      <c r="BI172" s="140">
        <f t="shared" si="28"/>
        <v>0</v>
      </c>
      <c r="BJ172" s="14" t="s">
        <v>84</v>
      </c>
      <c r="BK172" s="140">
        <f t="shared" si="29"/>
        <v>0</v>
      </c>
      <c r="BL172" s="14" t="s">
        <v>140</v>
      </c>
      <c r="BM172" s="139" t="s">
        <v>657</v>
      </c>
    </row>
    <row r="173" spans="2:65" s="1" customFormat="1" ht="16.5" customHeight="1" x14ac:dyDescent="0.2">
      <c r="B173" s="127"/>
      <c r="C173" s="160" t="s">
        <v>502</v>
      </c>
      <c r="D173" s="160" t="s">
        <v>294</v>
      </c>
      <c r="E173" s="161" t="s">
        <v>814</v>
      </c>
      <c r="F173" s="162" t="s">
        <v>815</v>
      </c>
      <c r="G173" s="163" t="s">
        <v>274</v>
      </c>
      <c r="H173" s="164">
        <v>1</v>
      </c>
      <c r="I173" s="165"/>
      <c r="J173" s="166">
        <f t="shared" si="20"/>
        <v>0</v>
      </c>
      <c r="K173" s="162" t="s">
        <v>1</v>
      </c>
      <c r="L173" s="167"/>
      <c r="M173" s="168" t="s">
        <v>1</v>
      </c>
      <c r="N173" s="169" t="s">
        <v>41</v>
      </c>
      <c r="P173" s="137">
        <f t="shared" si="21"/>
        <v>0</v>
      </c>
      <c r="Q173" s="137">
        <v>0</v>
      </c>
      <c r="R173" s="137">
        <f t="shared" si="22"/>
        <v>0</v>
      </c>
      <c r="S173" s="137">
        <v>0</v>
      </c>
      <c r="T173" s="138">
        <f t="shared" si="23"/>
        <v>0</v>
      </c>
      <c r="AR173" s="139" t="s">
        <v>147</v>
      </c>
      <c r="AT173" s="139" t="s">
        <v>294</v>
      </c>
      <c r="AU173" s="139" t="s">
        <v>86</v>
      </c>
      <c r="AY173" s="14" t="s">
        <v>134</v>
      </c>
      <c r="BE173" s="140">
        <f t="shared" si="24"/>
        <v>0</v>
      </c>
      <c r="BF173" s="140">
        <f t="shared" si="25"/>
        <v>0</v>
      </c>
      <c r="BG173" s="140">
        <f t="shared" si="26"/>
        <v>0</v>
      </c>
      <c r="BH173" s="140">
        <f t="shared" si="27"/>
        <v>0</v>
      </c>
      <c r="BI173" s="140">
        <f t="shared" si="28"/>
        <v>0</v>
      </c>
      <c r="BJ173" s="14" t="s">
        <v>84</v>
      </c>
      <c r="BK173" s="140">
        <f t="shared" si="29"/>
        <v>0</v>
      </c>
      <c r="BL173" s="14" t="s">
        <v>140</v>
      </c>
      <c r="BM173" s="139" t="s">
        <v>494</v>
      </c>
    </row>
    <row r="174" spans="2:65" s="1" customFormat="1" ht="21.75" customHeight="1" x14ac:dyDescent="0.2">
      <c r="B174" s="127"/>
      <c r="C174" s="160" t="s">
        <v>411</v>
      </c>
      <c r="D174" s="160" t="s">
        <v>294</v>
      </c>
      <c r="E174" s="161" t="s">
        <v>816</v>
      </c>
      <c r="F174" s="162" t="s">
        <v>817</v>
      </c>
      <c r="G174" s="163" t="s">
        <v>274</v>
      </c>
      <c r="H174" s="164">
        <v>4</v>
      </c>
      <c r="I174" s="165"/>
      <c r="J174" s="166">
        <f t="shared" si="20"/>
        <v>0</v>
      </c>
      <c r="K174" s="162" t="s">
        <v>1</v>
      </c>
      <c r="L174" s="167"/>
      <c r="M174" s="168" t="s">
        <v>1</v>
      </c>
      <c r="N174" s="169" t="s">
        <v>41</v>
      </c>
      <c r="P174" s="137">
        <f t="shared" si="21"/>
        <v>0</v>
      </c>
      <c r="Q174" s="137">
        <v>0</v>
      </c>
      <c r="R174" s="137">
        <f t="shared" si="22"/>
        <v>0</v>
      </c>
      <c r="S174" s="137">
        <v>0</v>
      </c>
      <c r="T174" s="138">
        <f t="shared" si="23"/>
        <v>0</v>
      </c>
      <c r="AR174" s="139" t="s">
        <v>147</v>
      </c>
      <c r="AT174" s="139" t="s">
        <v>294</v>
      </c>
      <c r="AU174" s="139" t="s">
        <v>86</v>
      </c>
      <c r="AY174" s="14" t="s">
        <v>134</v>
      </c>
      <c r="BE174" s="140">
        <f t="shared" si="24"/>
        <v>0</v>
      </c>
      <c r="BF174" s="140">
        <f t="shared" si="25"/>
        <v>0</v>
      </c>
      <c r="BG174" s="140">
        <f t="shared" si="26"/>
        <v>0</v>
      </c>
      <c r="BH174" s="140">
        <f t="shared" si="27"/>
        <v>0</v>
      </c>
      <c r="BI174" s="140">
        <f t="shared" si="28"/>
        <v>0</v>
      </c>
      <c r="BJ174" s="14" t="s">
        <v>84</v>
      </c>
      <c r="BK174" s="140">
        <f t="shared" si="29"/>
        <v>0</v>
      </c>
      <c r="BL174" s="14" t="s">
        <v>140</v>
      </c>
      <c r="BM174" s="139" t="s">
        <v>501</v>
      </c>
    </row>
    <row r="175" spans="2:65" s="1" customFormat="1" ht="24.15" customHeight="1" x14ac:dyDescent="0.2">
      <c r="B175" s="127"/>
      <c r="C175" s="128" t="s">
        <v>509</v>
      </c>
      <c r="D175" s="128" t="s">
        <v>135</v>
      </c>
      <c r="E175" s="129" t="s">
        <v>818</v>
      </c>
      <c r="F175" s="130" t="s">
        <v>819</v>
      </c>
      <c r="G175" s="131" t="s">
        <v>274</v>
      </c>
      <c r="H175" s="132">
        <v>2</v>
      </c>
      <c r="I175" s="133"/>
      <c r="J175" s="134">
        <f t="shared" si="20"/>
        <v>0</v>
      </c>
      <c r="K175" s="130" t="s">
        <v>176</v>
      </c>
      <c r="L175" s="29"/>
      <c r="M175" s="135" t="s">
        <v>1</v>
      </c>
      <c r="N175" s="136" t="s">
        <v>41</v>
      </c>
      <c r="P175" s="137">
        <f t="shared" si="21"/>
        <v>0</v>
      </c>
      <c r="Q175" s="137">
        <v>4.1000000000000003E-3</v>
      </c>
      <c r="R175" s="137">
        <f t="shared" si="22"/>
        <v>8.2000000000000007E-3</v>
      </c>
      <c r="S175" s="137">
        <v>0</v>
      </c>
      <c r="T175" s="138">
        <f t="shared" si="23"/>
        <v>0</v>
      </c>
      <c r="AR175" s="139" t="s">
        <v>140</v>
      </c>
      <c r="AT175" s="139" t="s">
        <v>135</v>
      </c>
      <c r="AU175" s="139" t="s">
        <v>86</v>
      </c>
      <c r="AY175" s="14" t="s">
        <v>134</v>
      </c>
      <c r="BE175" s="140">
        <f t="shared" si="24"/>
        <v>0</v>
      </c>
      <c r="BF175" s="140">
        <f t="shared" si="25"/>
        <v>0</v>
      </c>
      <c r="BG175" s="140">
        <f t="shared" si="26"/>
        <v>0</v>
      </c>
      <c r="BH175" s="140">
        <f t="shared" si="27"/>
        <v>0</v>
      </c>
      <c r="BI175" s="140">
        <f t="shared" si="28"/>
        <v>0</v>
      </c>
      <c r="BJ175" s="14" t="s">
        <v>84</v>
      </c>
      <c r="BK175" s="140">
        <f t="shared" si="29"/>
        <v>0</v>
      </c>
      <c r="BL175" s="14" t="s">
        <v>140</v>
      </c>
      <c r="BM175" s="139" t="s">
        <v>505</v>
      </c>
    </row>
    <row r="176" spans="2:65" s="1" customFormat="1" ht="21.75" customHeight="1" x14ac:dyDescent="0.2">
      <c r="B176" s="127"/>
      <c r="C176" s="160" t="s">
        <v>513</v>
      </c>
      <c r="D176" s="160" t="s">
        <v>294</v>
      </c>
      <c r="E176" s="161" t="s">
        <v>820</v>
      </c>
      <c r="F176" s="162" t="s">
        <v>821</v>
      </c>
      <c r="G176" s="163" t="s">
        <v>274</v>
      </c>
      <c r="H176" s="164">
        <v>2</v>
      </c>
      <c r="I176" s="165"/>
      <c r="J176" s="166">
        <f t="shared" si="20"/>
        <v>0</v>
      </c>
      <c r="K176" s="162" t="s">
        <v>1</v>
      </c>
      <c r="L176" s="167"/>
      <c r="M176" s="168" t="s">
        <v>1</v>
      </c>
      <c r="N176" s="169" t="s">
        <v>41</v>
      </c>
      <c r="P176" s="137">
        <f t="shared" si="21"/>
        <v>0</v>
      </c>
      <c r="Q176" s="137">
        <v>0</v>
      </c>
      <c r="R176" s="137">
        <f t="shared" si="22"/>
        <v>0</v>
      </c>
      <c r="S176" s="137">
        <v>0</v>
      </c>
      <c r="T176" s="138">
        <f t="shared" si="23"/>
        <v>0</v>
      </c>
      <c r="AR176" s="139" t="s">
        <v>147</v>
      </c>
      <c r="AT176" s="139" t="s">
        <v>294</v>
      </c>
      <c r="AU176" s="139" t="s">
        <v>86</v>
      </c>
      <c r="AY176" s="14" t="s">
        <v>134</v>
      </c>
      <c r="BE176" s="140">
        <f t="shared" si="24"/>
        <v>0</v>
      </c>
      <c r="BF176" s="140">
        <f t="shared" si="25"/>
        <v>0</v>
      </c>
      <c r="BG176" s="140">
        <f t="shared" si="26"/>
        <v>0</v>
      </c>
      <c r="BH176" s="140">
        <f t="shared" si="27"/>
        <v>0</v>
      </c>
      <c r="BI176" s="140">
        <f t="shared" si="28"/>
        <v>0</v>
      </c>
      <c r="BJ176" s="14" t="s">
        <v>84</v>
      </c>
      <c r="BK176" s="140">
        <f t="shared" si="29"/>
        <v>0</v>
      </c>
      <c r="BL176" s="14" t="s">
        <v>140</v>
      </c>
      <c r="BM176" s="139" t="s">
        <v>512</v>
      </c>
    </row>
    <row r="177" spans="2:65" s="1" customFormat="1" ht="24.15" customHeight="1" x14ac:dyDescent="0.2">
      <c r="B177" s="127"/>
      <c r="C177" s="128" t="s">
        <v>517</v>
      </c>
      <c r="D177" s="128" t="s">
        <v>135</v>
      </c>
      <c r="E177" s="129" t="s">
        <v>822</v>
      </c>
      <c r="F177" s="130" t="s">
        <v>823</v>
      </c>
      <c r="G177" s="131" t="s">
        <v>274</v>
      </c>
      <c r="H177" s="132">
        <v>3</v>
      </c>
      <c r="I177" s="133"/>
      <c r="J177" s="134">
        <f t="shared" si="20"/>
        <v>0</v>
      </c>
      <c r="K177" s="130" t="s">
        <v>176</v>
      </c>
      <c r="L177" s="29"/>
      <c r="M177" s="135" t="s">
        <v>1</v>
      </c>
      <c r="N177" s="136" t="s">
        <v>41</v>
      </c>
      <c r="P177" s="137">
        <f t="shared" si="21"/>
        <v>0</v>
      </c>
      <c r="Q177" s="137">
        <v>5.7000000000000002E-3</v>
      </c>
      <c r="R177" s="137">
        <f t="shared" si="22"/>
        <v>1.7100000000000001E-2</v>
      </c>
      <c r="S177" s="137">
        <v>0</v>
      </c>
      <c r="T177" s="138">
        <f t="shared" si="23"/>
        <v>0</v>
      </c>
      <c r="AR177" s="139" t="s">
        <v>140</v>
      </c>
      <c r="AT177" s="139" t="s">
        <v>135</v>
      </c>
      <c r="AU177" s="139" t="s">
        <v>86</v>
      </c>
      <c r="AY177" s="14" t="s">
        <v>134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4" t="s">
        <v>84</v>
      </c>
      <c r="BK177" s="140">
        <f t="shared" si="29"/>
        <v>0</v>
      </c>
      <c r="BL177" s="14" t="s">
        <v>140</v>
      </c>
      <c r="BM177" s="139" t="s">
        <v>516</v>
      </c>
    </row>
    <row r="178" spans="2:65" s="1" customFormat="1" ht="21.75" customHeight="1" x14ac:dyDescent="0.2">
      <c r="B178" s="127"/>
      <c r="C178" s="160" t="s">
        <v>415</v>
      </c>
      <c r="D178" s="160" t="s">
        <v>294</v>
      </c>
      <c r="E178" s="161" t="s">
        <v>824</v>
      </c>
      <c r="F178" s="162" t="s">
        <v>825</v>
      </c>
      <c r="G178" s="163" t="s">
        <v>274</v>
      </c>
      <c r="H178" s="164">
        <v>3</v>
      </c>
      <c r="I178" s="165"/>
      <c r="J178" s="166">
        <f t="shared" si="20"/>
        <v>0</v>
      </c>
      <c r="K178" s="162" t="s">
        <v>1</v>
      </c>
      <c r="L178" s="167"/>
      <c r="M178" s="168" t="s">
        <v>1</v>
      </c>
      <c r="N178" s="169" t="s">
        <v>41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147</v>
      </c>
      <c r="AT178" s="139" t="s">
        <v>294</v>
      </c>
      <c r="AU178" s="139" t="s">
        <v>86</v>
      </c>
      <c r="AY178" s="14" t="s">
        <v>134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4" t="s">
        <v>84</v>
      </c>
      <c r="BK178" s="140">
        <f t="shared" si="29"/>
        <v>0</v>
      </c>
      <c r="BL178" s="14" t="s">
        <v>140</v>
      </c>
      <c r="BM178" s="139" t="s">
        <v>520</v>
      </c>
    </row>
    <row r="179" spans="2:65" s="1" customFormat="1" ht="24.15" customHeight="1" x14ac:dyDescent="0.2">
      <c r="B179" s="127"/>
      <c r="C179" s="128" t="s">
        <v>524</v>
      </c>
      <c r="D179" s="128" t="s">
        <v>135</v>
      </c>
      <c r="E179" s="129" t="s">
        <v>826</v>
      </c>
      <c r="F179" s="130" t="s">
        <v>827</v>
      </c>
      <c r="G179" s="131" t="s">
        <v>828</v>
      </c>
      <c r="H179" s="132">
        <v>1</v>
      </c>
      <c r="I179" s="133"/>
      <c r="J179" s="134">
        <f t="shared" si="20"/>
        <v>0</v>
      </c>
      <c r="K179" s="130" t="s">
        <v>744</v>
      </c>
      <c r="L179" s="29"/>
      <c r="M179" s="135" t="s">
        <v>1</v>
      </c>
      <c r="N179" s="136" t="s">
        <v>41</v>
      </c>
      <c r="P179" s="137">
        <f t="shared" si="21"/>
        <v>0</v>
      </c>
      <c r="Q179" s="137">
        <v>2.5000000000000001E-4</v>
      </c>
      <c r="R179" s="137">
        <f t="shared" si="22"/>
        <v>2.5000000000000001E-4</v>
      </c>
      <c r="S179" s="137">
        <v>0</v>
      </c>
      <c r="T179" s="138">
        <f t="shared" si="23"/>
        <v>0</v>
      </c>
      <c r="AR179" s="139" t="s">
        <v>140</v>
      </c>
      <c r="AT179" s="139" t="s">
        <v>135</v>
      </c>
      <c r="AU179" s="139" t="s">
        <v>86</v>
      </c>
      <c r="AY179" s="14" t="s">
        <v>134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4" t="s">
        <v>84</v>
      </c>
      <c r="BK179" s="140">
        <f t="shared" si="29"/>
        <v>0</v>
      </c>
      <c r="BL179" s="14" t="s">
        <v>140</v>
      </c>
      <c r="BM179" s="139" t="s">
        <v>527</v>
      </c>
    </row>
    <row r="180" spans="2:65" s="1" customFormat="1" ht="24.15" customHeight="1" x14ac:dyDescent="0.2">
      <c r="B180" s="127"/>
      <c r="C180" s="128" t="s">
        <v>414</v>
      </c>
      <c r="D180" s="128" t="s">
        <v>135</v>
      </c>
      <c r="E180" s="129" t="s">
        <v>829</v>
      </c>
      <c r="F180" s="130" t="s">
        <v>830</v>
      </c>
      <c r="G180" s="131" t="s">
        <v>828</v>
      </c>
      <c r="H180" s="132">
        <v>2</v>
      </c>
      <c r="I180" s="133"/>
      <c r="J180" s="134">
        <f t="shared" si="20"/>
        <v>0</v>
      </c>
      <c r="K180" s="130" t="s">
        <v>176</v>
      </c>
      <c r="L180" s="29"/>
      <c r="M180" s="135" t="s">
        <v>1</v>
      </c>
      <c r="N180" s="136" t="s">
        <v>41</v>
      </c>
      <c r="P180" s="137">
        <f t="shared" si="21"/>
        <v>0</v>
      </c>
      <c r="Q180" s="137">
        <v>4.0000000000000002E-4</v>
      </c>
      <c r="R180" s="137">
        <f t="shared" si="22"/>
        <v>8.0000000000000004E-4</v>
      </c>
      <c r="S180" s="137">
        <v>0</v>
      </c>
      <c r="T180" s="138">
        <f t="shared" si="23"/>
        <v>0</v>
      </c>
      <c r="AR180" s="139" t="s">
        <v>140</v>
      </c>
      <c r="AT180" s="139" t="s">
        <v>135</v>
      </c>
      <c r="AU180" s="139" t="s">
        <v>86</v>
      </c>
      <c r="AY180" s="14" t="s">
        <v>134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4" t="s">
        <v>84</v>
      </c>
      <c r="BK180" s="140">
        <f t="shared" si="29"/>
        <v>0</v>
      </c>
      <c r="BL180" s="14" t="s">
        <v>140</v>
      </c>
      <c r="BM180" s="139" t="s">
        <v>530</v>
      </c>
    </row>
    <row r="181" spans="2:65" s="1" customFormat="1" ht="24.15" customHeight="1" x14ac:dyDescent="0.2">
      <c r="B181" s="127"/>
      <c r="C181" s="128" t="s">
        <v>532</v>
      </c>
      <c r="D181" s="128" t="s">
        <v>135</v>
      </c>
      <c r="E181" s="129" t="s">
        <v>831</v>
      </c>
      <c r="F181" s="130" t="s">
        <v>832</v>
      </c>
      <c r="G181" s="131" t="s">
        <v>828</v>
      </c>
      <c r="H181" s="132">
        <v>2</v>
      </c>
      <c r="I181" s="133"/>
      <c r="J181" s="134">
        <f t="shared" si="20"/>
        <v>0</v>
      </c>
      <c r="K181" s="130" t="s">
        <v>176</v>
      </c>
      <c r="L181" s="29"/>
      <c r="M181" s="135" t="s">
        <v>1</v>
      </c>
      <c r="N181" s="136" t="s">
        <v>41</v>
      </c>
      <c r="P181" s="137">
        <f t="shared" si="21"/>
        <v>0</v>
      </c>
      <c r="Q181" s="137">
        <v>7.2999999999999996E-4</v>
      </c>
      <c r="R181" s="137">
        <f t="shared" si="22"/>
        <v>1.4599999999999999E-3</v>
      </c>
      <c r="S181" s="137">
        <v>0</v>
      </c>
      <c r="T181" s="138">
        <f t="shared" si="23"/>
        <v>0</v>
      </c>
      <c r="AR181" s="139" t="s">
        <v>140</v>
      </c>
      <c r="AT181" s="139" t="s">
        <v>135</v>
      </c>
      <c r="AU181" s="139" t="s">
        <v>86</v>
      </c>
      <c r="AY181" s="14" t="s">
        <v>134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4" t="s">
        <v>84</v>
      </c>
      <c r="BK181" s="140">
        <f t="shared" si="29"/>
        <v>0</v>
      </c>
      <c r="BL181" s="14" t="s">
        <v>140</v>
      </c>
      <c r="BM181" s="139" t="s">
        <v>833</v>
      </c>
    </row>
    <row r="182" spans="2:65" s="1" customFormat="1" ht="21.75" customHeight="1" x14ac:dyDescent="0.2">
      <c r="B182" s="127"/>
      <c r="C182" s="160" t="s">
        <v>420</v>
      </c>
      <c r="D182" s="160" t="s">
        <v>294</v>
      </c>
      <c r="E182" s="161" t="s">
        <v>834</v>
      </c>
      <c r="F182" s="162" t="s">
        <v>835</v>
      </c>
      <c r="G182" s="163" t="s">
        <v>274</v>
      </c>
      <c r="H182" s="164">
        <v>13</v>
      </c>
      <c r="I182" s="165"/>
      <c r="J182" s="166">
        <f t="shared" si="20"/>
        <v>0</v>
      </c>
      <c r="K182" s="162" t="s">
        <v>1</v>
      </c>
      <c r="L182" s="167"/>
      <c r="M182" s="168" t="s">
        <v>1</v>
      </c>
      <c r="N182" s="169" t="s">
        <v>41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147</v>
      </c>
      <c r="AT182" s="139" t="s">
        <v>294</v>
      </c>
      <c r="AU182" s="139" t="s">
        <v>86</v>
      </c>
      <c r="AY182" s="14" t="s">
        <v>134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4" t="s">
        <v>84</v>
      </c>
      <c r="BK182" s="140">
        <f t="shared" si="29"/>
        <v>0</v>
      </c>
      <c r="BL182" s="14" t="s">
        <v>140</v>
      </c>
      <c r="BM182" s="139" t="s">
        <v>543</v>
      </c>
    </row>
    <row r="183" spans="2:65" s="1" customFormat="1" ht="21.75" customHeight="1" x14ac:dyDescent="0.2">
      <c r="B183" s="127"/>
      <c r="C183" s="160" t="s">
        <v>540</v>
      </c>
      <c r="D183" s="160" t="s">
        <v>294</v>
      </c>
      <c r="E183" s="161" t="s">
        <v>836</v>
      </c>
      <c r="F183" s="162" t="s">
        <v>837</v>
      </c>
      <c r="G183" s="163" t="s">
        <v>274</v>
      </c>
      <c r="H183" s="164">
        <v>13</v>
      </c>
      <c r="I183" s="165"/>
      <c r="J183" s="166">
        <f t="shared" si="20"/>
        <v>0</v>
      </c>
      <c r="K183" s="162" t="s">
        <v>1</v>
      </c>
      <c r="L183" s="167"/>
      <c r="M183" s="168" t="s">
        <v>1</v>
      </c>
      <c r="N183" s="169" t="s">
        <v>41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147</v>
      </c>
      <c r="AT183" s="139" t="s">
        <v>294</v>
      </c>
      <c r="AU183" s="139" t="s">
        <v>86</v>
      </c>
      <c r="AY183" s="14" t="s">
        <v>134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4" t="s">
        <v>84</v>
      </c>
      <c r="BK183" s="140">
        <f t="shared" si="29"/>
        <v>0</v>
      </c>
      <c r="BL183" s="14" t="s">
        <v>140</v>
      </c>
      <c r="BM183" s="139" t="s">
        <v>547</v>
      </c>
    </row>
    <row r="184" spans="2:65" s="1" customFormat="1" ht="16.5" customHeight="1" x14ac:dyDescent="0.2">
      <c r="B184" s="127"/>
      <c r="C184" s="160" t="s">
        <v>424</v>
      </c>
      <c r="D184" s="160" t="s">
        <v>294</v>
      </c>
      <c r="E184" s="161" t="s">
        <v>838</v>
      </c>
      <c r="F184" s="162" t="s">
        <v>839</v>
      </c>
      <c r="G184" s="163" t="s">
        <v>274</v>
      </c>
      <c r="H184" s="164">
        <v>30</v>
      </c>
      <c r="I184" s="165"/>
      <c r="J184" s="166">
        <f t="shared" si="20"/>
        <v>0</v>
      </c>
      <c r="K184" s="162" t="s">
        <v>1</v>
      </c>
      <c r="L184" s="167"/>
      <c r="M184" s="168" t="s">
        <v>1</v>
      </c>
      <c r="N184" s="169" t="s">
        <v>41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147</v>
      </c>
      <c r="AT184" s="139" t="s">
        <v>294</v>
      </c>
      <c r="AU184" s="139" t="s">
        <v>86</v>
      </c>
      <c r="AY184" s="14" t="s">
        <v>134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4" t="s">
        <v>84</v>
      </c>
      <c r="BK184" s="140">
        <f t="shared" si="29"/>
        <v>0</v>
      </c>
      <c r="BL184" s="14" t="s">
        <v>140</v>
      </c>
      <c r="BM184" s="139" t="s">
        <v>552</v>
      </c>
    </row>
    <row r="185" spans="2:65" s="1" customFormat="1" ht="16.5" customHeight="1" x14ac:dyDescent="0.2">
      <c r="B185" s="127"/>
      <c r="C185" s="128" t="s">
        <v>549</v>
      </c>
      <c r="D185" s="128" t="s">
        <v>135</v>
      </c>
      <c r="E185" s="129" t="s">
        <v>840</v>
      </c>
      <c r="F185" s="130" t="s">
        <v>841</v>
      </c>
      <c r="G185" s="131" t="s">
        <v>274</v>
      </c>
      <c r="H185" s="132">
        <v>2</v>
      </c>
      <c r="I185" s="133"/>
      <c r="J185" s="134">
        <f t="shared" si="20"/>
        <v>0</v>
      </c>
      <c r="K185" s="130" t="s">
        <v>176</v>
      </c>
      <c r="L185" s="29"/>
      <c r="M185" s="135" t="s">
        <v>1</v>
      </c>
      <c r="N185" s="136" t="s">
        <v>41</v>
      </c>
      <c r="P185" s="137">
        <f t="shared" si="21"/>
        <v>0</v>
      </c>
      <c r="Q185" s="137">
        <v>2.0000000000000002E-5</v>
      </c>
      <c r="R185" s="137">
        <f t="shared" si="22"/>
        <v>4.0000000000000003E-5</v>
      </c>
      <c r="S185" s="137">
        <v>0</v>
      </c>
      <c r="T185" s="138">
        <f t="shared" si="23"/>
        <v>0</v>
      </c>
      <c r="AR185" s="139" t="s">
        <v>140</v>
      </c>
      <c r="AT185" s="139" t="s">
        <v>135</v>
      </c>
      <c r="AU185" s="139" t="s">
        <v>86</v>
      </c>
      <c r="AY185" s="14" t="s">
        <v>134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4" t="s">
        <v>84</v>
      </c>
      <c r="BK185" s="140">
        <f t="shared" si="29"/>
        <v>0</v>
      </c>
      <c r="BL185" s="14" t="s">
        <v>140</v>
      </c>
      <c r="BM185" s="139" t="s">
        <v>842</v>
      </c>
    </row>
    <row r="186" spans="2:65" s="1" customFormat="1" ht="16.5" customHeight="1" x14ac:dyDescent="0.2">
      <c r="B186" s="127"/>
      <c r="C186" s="160" t="s">
        <v>429</v>
      </c>
      <c r="D186" s="160" t="s">
        <v>294</v>
      </c>
      <c r="E186" s="161" t="s">
        <v>843</v>
      </c>
      <c r="F186" s="162" t="s">
        <v>844</v>
      </c>
      <c r="G186" s="163" t="s">
        <v>274</v>
      </c>
      <c r="H186" s="164">
        <v>1</v>
      </c>
      <c r="I186" s="165"/>
      <c r="J186" s="166">
        <f t="shared" si="20"/>
        <v>0</v>
      </c>
      <c r="K186" s="162" t="s">
        <v>1</v>
      </c>
      <c r="L186" s="167"/>
      <c r="M186" s="168" t="s">
        <v>1</v>
      </c>
      <c r="N186" s="169" t="s">
        <v>41</v>
      </c>
      <c r="P186" s="137">
        <f t="shared" si="21"/>
        <v>0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147</v>
      </c>
      <c r="AT186" s="139" t="s">
        <v>294</v>
      </c>
      <c r="AU186" s="139" t="s">
        <v>86</v>
      </c>
      <c r="AY186" s="14" t="s">
        <v>134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4" t="s">
        <v>84</v>
      </c>
      <c r="BK186" s="140">
        <f t="shared" si="29"/>
        <v>0</v>
      </c>
      <c r="BL186" s="14" t="s">
        <v>140</v>
      </c>
      <c r="BM186" s="139" t="s">
        <v>845</v>
      </c>
    </row>
    <row r="187" spans="2:65" s="1" customFormat="1" ht="16.5" customHeight="1" x14ac:dyDescent="0.2">
      <c r="B187" s="127"/>
      <c r="C187" s="160" t="s">
        <v>554</v>
      </c>
      <c r="D187" s="160" t="s">
        <v>294</v>
      </c>
      <c r="E187" s="161" t="s">
        <v>846</v>
      </c>
      <c r="F187" s="162" t="s">
        <v>847</v>
      </c>
      <c r="G187" s="163" t="s">
        <v>274</v>
      </c>
      <c r="H187" s="164">
        <v>3</v>
      </c>
      <c r="I187" s="165"/>
      <c r="J187" s="166">
        <f t="shared" si="20"/>
        <v>0</v>
      </c>
      <c r="K187" s="162" t="s">
        <v>1</v>
      </c>
      <c r="L187" s="167"/>
      <c r="M187" s="168" t="s">
        <v>1</v>
      </c>
      <c r="N187" s="169" t="s">
        <v>41</v>
      </c>
      <c r="P187" s="137">
        <f t="shared" si="21"/>
        <v>0</v>
      </c>
      <c r="Q187" s="137">
        <v>0</v>
      </c>
      <c r="R187" s="137">
        <f t="shared" si="22"/>
        <v>0</v>
      </c>
      <c r="S187" s="137">
        <v>0</v>
      </c>
      <c r="T187" s="138">
        <f t="shared" si="23"/>
        <v>0</v>
      </c>
      <c r="AR187" s="139" t="s">
        <v>147</v>
      </c>
      <c r="AT187" s="139" t="s">
        <v>294</v>
      </c>
      <c r="AU187" s="139" t="s">
        <v>86</v>
      </c>
      <c r="AY187" s="14" t="s">
        <v>134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4" t="s">
        <v>84</v>
      </c>
      <c r="BK187" s="140">
        <f t="shared" si="29"/>
        <v>0</v>
      </c>
      <c r="BL187" s="14" t="s">
        <v>140</v>
      </c>
      <c r="BM187" s="139" t="s">
        <v>848</v>
      </c>
    </row>
    <row r="188" spans="2:65" s="1" customFormat="1" ht="24.15" customHeight="1" x14ac:dyDescent="0.2">
      <c r="B188" s="127"/>
      <c r="C188" s="128" t="s">
        <v>432</v>
      </c>
      <c r="D188" s="128" t="s">
        <v>135</v>
      </c>
      <c r="E188" s="129" t="s">
        <v>849</v>
      </c>
      <c r="F188" s="130" t="s">
        <v>850</v>
      </c>
      <c r="G188" s="131" t="s">
        <v>274</v>
      </c>
      <c r="H188" s="132">
        <v>1</v>
      </c>
      <c r="I188" s="133"/>
      <c r="J188" s="134">
        <f t="shared" si="20"/>
        <v>0</v>
      </c>
      <c r="K188" s="130" t="s">
        <v>176</v>
      </c>
      <c r="L188" s="29"/>
      <c r="M188" s="135" t="s">
        <v>1</v>
      </c>
      <c r="N188" s="136" t="s">
        <v>41</v>
      </c>
      <c r="P188" s="137">
        <f t="shared" si="21"/>
        <v>0</v>
      </c>
      <c r="Q188" s="137">
        <v>1.2700000000000001E-3</v>
      </c>
      <c r="R188" s="137">
        <f t="shared" si="22"/>
        <v>1.2700000000000001E-3</v>
      </c>
      <c r="S188" s="137">
        <v>0</v>
      </c>
      <c r="T188" s="138">
        <f t="shared" si="23"/>
        <v>0</v>
      </c>
      <c r="AR188" s="139" t="s">
        <v>140</v>
      </c>
      <c r="AT188" s="139" t="s">
        <v>135</v>
      </c>
      <c r="AU188" s="139" t="s">
        <v>86</v>
      </c>
      <c r="AY188" s="14" t="s">
        <v>134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4" t="s">
        <v>84</v>
      </c>
      <c r="BK188" s="140">
        <f t="shared" si="29"/>
        <v>0</v>
      </c>
      <c r="BL188" s="14" t="s">
        <v>140</v>
      </c>
      <c r="BM188" s="139" t="s">
        <v>553</v>
      </c>
    </row>
    <row r="189" spans="2:65" s="1" customFormat="1" ht="16.5" customHeight="1" x14ac:dyDescent="0.2">
      <c r="B189" s="127"/>
      <c r="C189" s="160" t="s">
        <v>561</v>
      </c>
      <c r="D189" s="160" t="s">
        <v>294</v>
      </c>
      <c r="E189" s="161" t="s">
        <v>851</v>
      </c>
      <c r="F189" s="162" t="s">
        <v>852</v>
      </c>
      <c r="G189" s="163" t="s">
        <v>274</v>
      </c>
      <c r="H189" s="164">
        <v>1</v>
      </c>
      <c r="I189" s="165"/>
      <c r="J189" s="166">
        <f t="shared" si="20"/>
        <v>0</v>
      </c>
      <c r="K189" s="162" t="s">
        <v>1</v>
      </c>
      <c r="L189" s="167"/>
      <c r="M189" s="168" t="s">
        <v>1</v>
      </c>
      <c r="N189" s="169" t="s">
        <v>41</v>
      </c>
      <c r="P189" s="137">
        <f t="shared" si="21"/>
        <v>0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147</v>
      </c>
      <c r="AT189" s="139" t="s">
        <v>294</v>
      </c>
      <c r="AU189" s="139" t="s">
        <v>86</v>
      </c>
      <c r="AY189" s="14" t="s">
        <v>134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4" t="s">
        <v>84</v>
      </c>
      <c r="BK189" s="140">
        <f t="shared" si="29"/>
        <v>0</v>
      </c>
      <c r="BL189" s="14" t="s">
        <v>140</v>
      </c>
      <c r="BM189" s="139" t="s">
        <v>557</v>
      </c>
    </row>
    <row r="190" spans="2:65" s="1" customFormat="1" ht="16.5" customHeight="1" x14ac:dyDescent="0.2">
      <c r="B190" s="127"/>
      <c r="C190" s="160" t="s">
        <v>438</v>
      </c>
      <c r="D190" s="160" t="s">
        <v>294</v>
      </c>
      <c r="E190" s="161" t="s">
        <v>853</v>
      </c>
      <c r="F190" s="162" t="s">
        <v>854</v>
      </c>
      <c r="G190" s="163" t="s">
        <v>274</v>
      </c>
      <c r="H190" s="164">
        <v>1</v>
      </c>
      <c r="I190" s="165"/>
      <c r="J190" s="166">
        <f t="shared" si="20"/>
        <v>0</v>
      </c>
      <c r="K190" s="162" t="s">
        <v>1</v>
      </c>
      <c r="L190" s="167"/>
      <c r="M190" s="168" t="s">
        <v>1</v>
      </c>
      <c r="N190" s="169" t="s">
        <v>41</v>
      </c>
      <c r="P190" s="137">
        <f t="shared" si="21"/>
        <v>0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147</v>
      </c>
      <c r="AT190" s="139" t="s">
        <v>294</v>
      </c>
      <c r="AU190" s="139" t="s">
        <v>86</v>
      </c>
      <c r="AY190" s="14" t="s">
        <v>134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4" t="s">
        <v>84</v>
      </c>
      <c r="BK190" s="140">
        <f t="shared" si="29"/>
        <v>0</v>
      </c>
      <c r="BL190" s="14" t="s">
        <v>140</v>
      </c>
      <c r="BM190" s="139" t="s">
        <v>560</v>
      </c>
    </row>
    <row r="191" spans="2:65" s="1" customFormat="1" ht="24.15" customHeight="1" x14ac:dyDescent="0.2">
      <c r="B191" s="127"/>
      <c r="C191" s="160" t="s">
        <v>569</v>
      </c>
      <c r="D191" s="160" t="s">
        <v>294</v>
      </c>
      <c r="E191" s="161" t="s">
        <v>855</v>
      </c>
      <c r="F191" s="162" t="s">
        <v>856</v>
      </c>
      <c r="G191" s="163" t="s">
        <v>274</v>
      </c>
      <c r="H191" s="164">
        <v>1</v>
      </c>
      <c r="I191" s="165"/>
      <c r="J191" s="166">
        <f t="shared" si="20"/>
        <v>0</v>
      </c>
      <c r="K191" s="162" t="s">
        <v>1</v>
      </c>
      <c r="L191" s="167"/>
      <c r="M191" s="168" t="s">
        <v>1</v>
      </c>
      <c r="N191" s="169" t="s">
        <v>41</v>
      </c>
      <c r="P191" s="137">
        <f t="shared" si="21"/>
        <v>0</v>
      </c>
      <c r="Q191" s="137">
        <v>0</v>
      </c>
      <c r="R191" s="137">
        <f t="shared" si="22"/>
        <v>0</v>
      </c>
      <c r="S191" s="137">
        <v>0</v>
      </c>
      <c r="T191" s="138">
        <f t="shared" si="23"/>
        <v>0</v>
      </c>
      <c r="AR191" s="139" t="s">
        <v>147</v>
      </c>
      <c r="AT191" s="139" t="s">
        <v>294</v>
      </c>
      <c r="AU191" s="139" t="s">
        <v>86</v>
      </c>
      <c r="AY191" s="14" t="s">
        <v>134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4" t="s">
        <v>84</v>
      </c>
      <c r="BK191" s="140">
        <f t="shared" si="29"/>
        <v>0</v>
      </c>
      <c r="BL191" s="14" t="s">
        <v>140</v>
      </c>
      <c r="BM191" s="139" t="s">
        <v>564</v>
      </c>
    </row>
    <row r="192" spans="2:65" s="1" customFormat="1" ht="24.15" customHeight="1" x14ac:dyDescent="0.2">
      <c r="B192" s="127"/>
      <c r="C192" s="128" t="s">
        <v>441</v>
      </c>
      <c r="D192" s="128" t="s">
        <v>135</v>
      </c>
      <c r="E192" s="129" t="s">
        <v>857</v>
      </c>
      <c r="F192" s="130" t="s">
        <v>858</v>
      </c>
      <c r="G192" s="131" t="s">
        <v>274</v>
      </c>
      <c r="H192" s="132">
        <v>1</v>
      </c>
      <c r="I192" s="133"/>
      <c r="J192" s="134">
        <f t="shared" si="20"/>
        <v>0</v>
      </c>
      <c r="K192" s="130" t="s">
        <v>176</v>
      </c>
      <c r="L192" s="29"/>
      <c r="M192" s="135" t="s">
        <v>1</v>
      </c>
      <c r="N192" s="136" t="s">
        <v>41</v>
      </c>
      <c r="P192" s="137">
        <f t="shared" si="21"/>
        <v>0</v>
      </c>
      <c r="Q192" s="137">
        <v>4.0999999999999999E-4</v>
      </c>
      <c r="R192" s="137">
        <f t="shared" si="22"/>
        <v>4.0999999999999999E-4</v>
      </c>
      <c r="S192" s="137">
        <v>0</v>
      </c>
      <c r="T192" s="138">
        <f t="shared" si="23"/>
        <v>0</v>
      </c>
      <c r="AR192" s="139" t="s">
        <v>140</v>
      </c>
      <c r="AT192" s="139" t="s">
        <v>135</v>
      </c>
      <c r="AU192" s="139" t="s">
        <v>86</v>
      </c>
      <c r="AY192" s="14" t="s">
        <v>134</v>
      </c>
      <c r="BE192" s="140">
        <f t="shared" si="24"/>
        <v>0</v>
      </c>
      <c r="BF192" s="140">
        <f t="shared" si="25"/>
        <v>0</v>
      </c>
      <c r="BG192" s="140">
        <f t="shared" si="26"/>
        <v>0</v>
      </c>
      <c r="BH192" s="140">
        <f t="shared" si="27"/>
        <v>0</v>
      </c>
      <c r="BI192" s="140">
        <f t="shared" si="28"/>
        <v>0</v>
      </c>
      <c r="BJ192" s="14" t="s">
        <v>84</v>
      </c>
      <c r="BK192" s="140">
        <f t="shared" si="29"/>
        <v>0</v>
      </c>
      <c r="BL192" s="14" t="s">
        <v>140</v>
      </c>
      <c r="BM192" s="139" t="s">
        <v>566</v>
      </c>
    </row>
    <row r="193" spans="2:65" s="1" customFormat="1" ht="24.15" customHeight="1" x14ac:dyDescent="0.2">
      <c r="B193" s="127"/>
      <c r="C193" s="160" t="s">
        <v>576</v>
      </c>
      <c r="D193" s="160" t="s">
        <v>294</v>
      </c>
      <c r="E193" s="161" t="s">
        <v>859</v>
      </c>
      <c r="F193" s="162" t="s">
        <v>860</v>
      </c>
      <c r="G193" s="163" t="s">
        <v>274</v>
      </c>
      <c r="H193" s="164">
        <v>1</v>
      </c>
      <c r="I193" s="165"/>
      <c r="J193" s="166">
        <f t="shared" si="20"/>
        <v>0</v>
      </c>
      <c r="K193" s="162" t="s">
        <v>1</v>
      </c>
      <c r="L193" s="167"/>
      <c r="M193" s="168" t="s">
        <v>1</v>
      </c>
      <c r="N193" s="169" t="s">
        <v>41</v>
      </c>
      <c r="P193" s="137">
        <f t="shared" si="21"/>
        <v>0</v>
      </c>
      <c r="Q193" s="137">
        <v>0</v>
      </c>
      <c r="R193" s="137">
        <f t="shared" si="22"/>
        <v>0</v>
      </c>
      <c r="S193" s="137">
        <v>0</v>
      </c>
      <c r="T193" s="138">
        <f t="shared" si="23"/>
        <v>0</v>
      </c>
      <c r="AR193" s="139" t="s">
        <v>147</v>
      </c>
      <c r="AT193" s="139" t="s">
        <v>294</v>
      </c>
      <c r="AU193" s="139" t="s">
        <v>86</v>
      </c>
      <c r="AY193" s="14" t="s">
        <v>134</v>
      </c>
      <c r="BE193" s="140">
        <f t="shared" si="24"/>
        <v>0</v>
      </c>
      <c r="BF193" s="140">
        <f t="shared" si="25"/>
        <v>0</v>
      </c>
      <c r="BG193" s="140">
        <f t="shared" si="26"/>
        <v>0</v>
      </c>
      <c r="BH193" s="140">
        <f t="shared" si="27"/>
        <v>0</v>
      </c>
      <c r="BI193" s="140">
        <f t="shared" si="28"/>
        <v>0</v>
      </c>
      <c r="BJ193" s="14" t="s">
        <v>84</v>
      </c>
      <c r="BK193" s="140">
        <f t="shared" si="29"/>
        <v>0</v>
      </c>
      <c r="BL193" s="14" t="s">
        <v>140</v>
      </c>
      <c r="BM193" s="139" t="s">
        <v>572</v>
      </c>
    </row>
    <row r="194" spans="2:65" s="1" customFormat="1" ht="16.5" customHeight="1" x14ac:dyDescent="0.2">
      <c r="B194" s="127"/>
      <c r="C194" s="160" t="s">
        <v>443</v>
      </c>
      <c r="D194" s="160" t="s">
        <v>294</v>
      </c>
      <c r="E194" s="161" t="s">
        <v>861</v>
      </c>
      <c r="F194" s="162" t="s">
        <v>862</v>
      </c>
      <c r="G194" s="163" t="s">
        <v>184</v>
      </c>
      <c r="H194" s="164">
        <v>50</v>
      </c>
      <c r="I194" s="165"/>
      <c r="J194" s="166">
        <f t="shared" si="20"/>
        <v>0</v>
      </c>
      <c r="K194" s="162" t="s">
        <v>1</v>
      </c>
      <c r="L194" s="167"/>
      <c r="M194" s="168" t="s">
        <v>1</v>
      </c>
      <c r="N194" s="169" t="s">
        <v>41</v>
      </c>
      <c r="P194" s="137">
        <f t="shared" si="21"/>
        <v>0</v>
      </c>
      <c r="Q194" s="137">
        <v>0</v>
      </c>
      <c r="R194" s="137">
        <f t="shared" si="22"/>
        <v>0</v>
      </c>
      <c r="S194" s="137">
        <v>0</v>
      </c>
      <c r="T194" s="138">
        <f t="shared" si="23"/>
        <v>0</v>
      </c>
      <c r="AR194" s="139" t="s">
        <v>147</v>
      </c>
      <c r="AT194" s="139" t="s">
        <v>294</v>
      </c>
      <c r="AU194" s="139" t="s">
        <v>86</v>
      </c>
      <c r="AY194" s="14" t="s">
        <v>134</v>
      </c>
      <c r="BE194" s="140">
        <f t="shared" si="24"/>
        <v>0</v>
      </c>
      <c r="BF194" s="140">
        <f t="shared" si="25"/>
        <v>0</v>
      </c>
      <c r="BG194" s="140">
        <f t="shared" si="26"/>
        <v>0</v>
      </c>
      <c r="BH194" s="140">
        <f t="shared" si="27"/>
        <v>0</v>
      </c>
      <c r="BI194" s="140">
        <f t="shared" si="28"/>
        <v>0</v>
      </c>
      <c r="BJ194" s="14" t="s">
        <v>84</v>
      </c>
      <c r="BK194" s="140">
        <f t="shared" si="29"/>
        <v>0</v>
      </c>
      <c r="BL194" s="14" t="s">
        <v>140</v>
      </c>
      <c r="BM194" s="139" t="s">
        <v>575</v>
      </c>
    </row>
    <row r="195" spans="2:65" s="1" customFormat="1" ht="16.5" customHeight="1" x14ac:dyDescent="0.2">
      <c r="B195" s="127"/>
      <c r="C195" s="160" t="s">
        <v>583</v>
      </c>
      <c r="D195" s="160" t="s">
        <v>294</v>
      </c>
      <c r="E195" s="161" t="s">
        <v>863</v>
      </c>
      <c r="F195" s="162" t="s">
        <v>864</v>
      </c>
      <c r="G195" s="163" t="s">
        <v>274</v>
      </c>
      <c r="H195" s="164">
        <v>1</v>
      </c>
      <c r="I195" s="165"/>
      <c r="J195" s="166">
        <f t="shared" si="20"/>
        <v>0</v>
      </c>
      <c r="K195" s="162" t="s">
        <v>1</v>
      </c>
      <c r="L195" s="167"/>
      <c r="M195" s="168" t="s">
        <v>1</v>
      </c>
      <c r="N195" s="169" t="s">
        <v>41</v>
      </c>
      <c r="P195" s="137">
        <f t="shared" si="21"/>
        <v>0</v>
      </c>
      <c r="Q195" s="137">
        <v>0</v>
      </c>
      <c r="R195" s="137">
        <f t="shared" si="22"/>
        <v>0</v>
      </c>
      <c r="S195" s="137">
        <v>0</v>
      </c>
      <c r="T195" s="138">
        <f t="shared" si="23"/>
        <v>0</v>
      </c>
      <c r="AR195" s="139" t="s">
        <v>147</v>
      </c>
      <c r="AT195" s="139" t="s">
        <v>294</v>
      </c>
      <c r="AU195" s="139" t="s">
        <v>86</v>
      </c>
      <c r="AY195" s="14" t="s">
        <v>134</v>
      </c>
      <c r="BE195" s="140">
        <f t="shared" si="24"/>
        <v>0</v>
      </c>
      <c r="BF195" s="140">
        <f t="shared" si="25"/>
        <v>0</v>
      </c>
      <c r="BG195" s="140">
        <f t="shared" si="26"/>
        <v>0</v>
      </c>
      <c r="BH195" s="140">
        <f t="shared" si="27"/>
        <v>0</v>
      </c>
      <c r="BI195" s="140">
        <f t="shared" si="28"/>
        <v>0</v>
      </c>
      <c r="BJ195" s="14" t="s">
        <v>84</v>
      </c>
      <c r="BK195" s="140">
        <f t="shared" si="29"/>
        <v>0</v>
      </c>
      <c r="BL195" s="14" t="s">
        <v>140</v>
      </c>
      <c r="BM195" s="139" t="s">
        <v>579</v>
      </c>
    </row>
    <row r="196" spans="2:65" s="1" customFormat="1" ht="16.5" customHeight="1" x14ac:dyDescent="0.2">
      <c r="B196" s="127"/>
      <c r="C196" s="160" t="s">
        <v>446</v>
      </c>
      <c r="D196" s="160" t="s">
        <v>294</v>
      </c>
      <c r="E196" s="161" t="s">
        <v>865</v>
      </c>
      <c r="F196" s="162" t="s">
        <v>866</v>
      </c>
      <c r="G196" s="163" t="s">
        <v>274</v>
      </c>
      <c r="H196" s="164">
        <v>1</v>
      </c>
      <c r="I196" s="165"/>
      <c r="J196" s="166">
        <f t="shared" si="20"/>
        <v>0</v>
      </c>
      <c r="K196" s="162" t="s">
        <v>1</v>
      </c>
      <c r="L196" s="167"/>
      <c r="M196" s="168" t="s">
        <v>1</v>
      </c>
      <c r="N196" s="169" t="s">
        <v>41</v>
      </c>
      <c r="P196" s="137">
        <f t="shared" si="21"/>
        <v>0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AR196" s="139" t="s">
        <v>147</v>
      </c>
      <c r="AT196" s="139" t="s">
        <v>294</v>
      </c>
      <c r="AU196" s="139" t="s">
        <v>86</v>
      </c>
      <c r="AY196" s="14" t="s">
        <v>134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14" t="s">
        <v>84</v>
      </c>
      <c r="BK196" s="140">
        <f t="shared" si="29"/>
        <v>0</v>
      </c>
      <c r="BL196" s="14" t="s">
        <v>140</v>
      </c>
      <c r="BM196" s="139" t="s">
        <v>582</v>
      </c>
    </row>
    <row r="197" spans="2:65" s="1" customFormat="1" ht="24.15" customHeight="1" x14ac:dyDescent="0.2">
      <c r="B197" s="127"/>
      <c r="C197" s="160" t="s">
        <v>588</v>
      </c>
      <c r="D197" s="160" t="s">
        <v>294</v>
      </c>
      <c r="E197" s="161" t="s">
        <v>867</v>
      </c>
      <c r="F197" s="162" t="s">
        <v>868</v>
      </c>
      <c r="G197" s="163" t="s">
        <v>274</v>
      </c>
      <c r="H197" s="164">
        <v>2</v>
      </c>
      <c r="I197" s="165"/>
      <c r="J197" s="166">
        <f t="shared" si="20"/>
        <v>0</v>
      </c>
      <c r="K197" s="162" t="s">
        <v>1</v>
      </c>
      <c r="L197" s="167"/>
      <c r="M197" s="168" t="s">
        <v>1</v>
      </c>
      <c r="N197" s="169" t="s">
        <v>41</v>
      </c>
      <c r="P197" s="137">
        <f t="shared" si="21"/>
        <v>0</v>
      </c>
      <c r="Q197" s="137">
        <v>0</v>
      </c>
      <c r="R197" s="137">
        <f t="shared" si="22"/>
        <v>0</v>
      </c>
      <c r="S197" s="137">
        <v>0</v>
      </c>
      <c r="T197" s="138">
        <f t="shared" si="23"/>
        <v>0</v>
      </c>
      <c r="AR197" s="139" t="s">
        <v>147</v>
      </c>
      <c r="AT197" s="139" t="s">
        <v>294</v>
      </c>
      <c r="AU197" s="139" t="s">
        <v>86</v>
      </c>
      <c r="AY197" s="14" t="s">
        <v>134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14" t="s">
        <v>84</v>
      </c>
      <c r="BK197" s="140">
        <f t="shared" si="29"/>
        <v>0</v>
      </c>
      <c r="BL197" s="14" t="s">
        <v>140</v>
      </c>
      <c r="BM197" s="139" t="s">
        <v>585</v>
      </c>
    </row>
    <row r="198" spans="2:65" s="1" customFormat="1" ht="16.5" customHeight="1" x14ac:dyDescent="0.2">
      <c r="B198" s="127"/>
      <c r="C198" s="160" t="s">
        <v>449</v>
      </c>
      <c r="D198" s="160" t="s">
        <v>294</v>
      </c>
      <c r="E198" s="161" t="s">
        <v>869</v>
      </c>
      <c r="F198" s="162" t="s">
        <v>870</v>
      </c>
      <c r="G198" s="163" t="s">
        <v>274</v>
      </c>
      <c r="H198" s="164">
        <v>1</v>
      </c>
      <c r="I198" s="165"/>
      <c r="J198" s="166">
        <f t="shared" si="20"/>
        <v>0</v>
      </c>
      <c r="K198" s="162" t="s">
        <v>1</v>
      </c>
      <c r="L198" s="167"/>
      <c r="M198" s="168" t="s">
        <v>1</v>
      </c>
      <c r="N198" s="169" t="s">
        <v>41</v>
      </c>
      <c r="P198" s="137">
        <f t="shared" si="21"/>
        <v>0</v>
      </c>
      <c r="Q198" s="137">
        <v>0</v>
      </c>
      <c r="R198" s="137">
        <f t="shared" si="22"/>
        <v>0</v>
      </c>
      <c r="S198" s="137">
        <v>0</v>
      </c>
      <c r="T198" s="138">
        <f t="shared" si="23"/>
        <v>0</v>
      </c>
      <c r="AR198" s="139" t="s">
        <v>147</v>
      </c>
      <c r="AT198" s="139" t="s">
        <v>294</v>
      </c>
      <c r="AU198" s="139" t="s">
        <v>86</v>
      </c>
      <c r="AY198" s="14" t="s">
        <v>134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14" t="s">
        <v>84</v>
      </c>
      <c r="BK198" s="140">
        <f t="shared" si="29"/>
        <v>0</v>
      </c>
      <c r="BL198" s="14" t="s">
        <v>140</v>
      </c>
      <c r="BM198" s="139" t="s">
        <v>587</v>
      </c>
    </row>
    <row r="199" spans="2:65" s="1" customFormat="1" ht="16.5" customHeight="1" x14ac:dyDescent="0.2">
      <c r="B199" s="127"/>
      <c r="C199" s="160" t="s">
        <v>595</v>
      </c>
      <c r="D199" s="160" t="s">
        <v>294</v>
      </c>
      <c r="E199" s="161" t="s">
        <v>871</v>
      </c>
      <c r="F199" s="162" t="s">
        <v>872</v>
      </c>
      <c r="G199" s="163" t="s">
        <v>274</v>
      </c>
      <c r="H199" s="164">
        <v>1</v>
      </c>
      <c r="I199" s="165"/>
      <c r="J199" s="166">
        <f t="shared" si="20"/>
        <v>0</v>
      </c>
      <c r="K199" s="162" t="s">
        <v>1</v>
      </c>
      <c r="L199" s="167"/>
      <c r="M199" s="168" t="s">
        <v>1</v>
      </c>
      <c r="N199" s="169" t="s">
        <v>41</v>
      </c>
      <c r="P199" s="137">
        <f t="shared" si="21"/>
        <v>0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AR199" s="139" t="s">
        <v>147</v>
      </c>
      <c r="AT199" s="139" t="s">
        <v>294</v>
      </c>
      <c r="AU199" s="139" t="s">
        <v>86</v>
      </c>
      <c r="AY199" s="14" t="s">
        <v>134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14" t="s">
        <v>84</v>
      </c>
      <c r="BK199" s="140">
        <f t="shared" si="29"/>
        <v>0</v>
      </c>
      <c r="BL199" s="14" t="s">
        <v>140</v>
      </c>
      <c r="BM199" s="139" t="s">
        <v>591</v>
      </c>
    </row>
    <row r="200" spans="2:65" s="1" customFormat="1" ht="16.5" customHeight="1" x14ac:dyDescent="0.2">
      <c r="B200" s="127"/>
      <c r="C200" s="160" t="s">
        <v>453</v>
      </c>
      <c r="D200" s="160" t="s">
        <v>294</v>
      </c>
      <c r="E200" s="161" t="s">
        <v>873</v>
      </c>
      <c r="F200" s="162" t="s">
        <v>874</v>
      </c>
      <c r="G200" s="163" t="s">
        <v>274</v>
      </c>
      <c r="H200" s="164">
        <v>3</v>
      </c>
      <c r="I200" s="165"/>
      <c r="J200" s="166">
        <f t="shared" ref="J200:J231" si="30">ROUND(I200*H200,2)</f>
        <v>0</v>
      </c>
      <c r="K200" s="162" t="s">
        <v>1</v>
      </c>
      <c r="L200" s="167"/>
      <c r="M200" s="168" t="s">
        <v>1</v>
      </c>
      <c r="N200" s="169" t="s">
        <v>41</v>
      </c>
      <c r="P200" s="137">
        <f t="shared" ref="P200:P231" si="31">O200*H200</f>
        <v>0</v>
      </c>
      <c r="Q200" s="137">
        <v>0</v>
      </c>
      <c r="R200" s="137">
        <f t="shared" ref="R200:R231" si="32">Q200*H200</f>
        <v>0</v>
      </c>
      <c r="S200" s="137">
        <v>0</v>
      </c>
      <c r="T200" s="138">
        <f t="shared" ref="T200:T231" si="33">S200*H200</f>
        <v>0</v>
      </c>
      <c r="AR200" s="139" t="s">
        <v>147</v>
      </c>
      <c r="AT200" s="139" t="s">
        <v>294</v>
      </c>
      <c r="AU200" s="139" t="s">
        <v>86</v>
      </c>
      <c r="AY200" s="14" t="s">
        <v>134</v>
      </c>
      <c r="BE200" s="140">
        <f t="shared" ref="BE200:BE219" si="34">IF(N200="základní",J200,0)</f>
        <v>0</v>
      </c>
      <c r="BF200" s="140">
        <f t="shared" ref="BF200:BF219" si="35">IF(N200="snížená",J200,0)</f>
        <v>0</v>
      </c>
      <c r="BG200" s="140">
        <f t="shared" ref="BG200:BG219" si="36">IF(N200="zákl. přenesená",J200,0)</f>
        <v>0</v>
      </c>
      <c r="BH200" s="140">
        <f t="shared" ref="BH200:BH219" si="37">IF(N200="sníž. přenesená",J200,0)</f>
        <v>0</v>
      </c>
      <c r="BI200" s="140">
        <f t="shared" ref="BI200:BI219" si="38">IF(N200="nulová",J200,0)</f>
        <v>0</v>
      </c>
      <c r="BJ200" s="14" t="s">
        <v>84</v>
      </c>
      <c r="BK200" s="140">
        <f t="shared" ref="BK200:BK219" si="39">ROUND(I200*H200,2)</f>
        <v>0</v>
      </c>
      <c r="BL200" s="14" t="s">
        <v>140</v>
      </c>
      <c r="BM200" s="139" t="s">
        <v>594</v>
      </c>
    </row>
    <row r="201" spans="2:65" s="1" customFormat="1" ht="16.5" customHeight="1" x14ac:dyDescent="0.2">
      <c r="B201" s="127"/>
      <c r="C201" s="160" t="s">
        <v>601</v>
      </c>
      <c r="D201" s="160" t="s">
        <v>294</v>
      </c>
      <c r="E201" s="161" t="s">
        <v>875</v>
      </c>
      <c r="F201" s="162" t="s">
        <v>876</v>
      </c>
      <c r="G201" s="163" t="s">
        <v>274</v>
      </c>
      <c r="H201" s="164">
        <v>1</v>
      </c>
      <c r="I201" s="165"/>
      <c r="J201" s="166">
        <f t="shared" si="30"/>
        <v>0</v>
      </c>
      <c r="K201" s="162" t="s">
        <v>1</v>
      </c>
      <c r="L201" s="167"/>
      <c r="M201" s="168" t="s">
        <v>1</v>
      </c>
      <c r="N201" s="169" t="s">
        <v>41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147</v>
      </c>
      <c r="AT201" s="139" t="s">
        <v>294</v>
      </c>
      <c r="AU201" s="139" t="s">
        <v>86</v>
      </c>
      <c r="AY201" s="14" t="s">
        <v>134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4" t="s">
        <v>84</v>
      </c>
      <c r="BK201" s="140">
        <f t="shared" si="39"/>
        <v>0</v>
      </c>
      <c r="BL201" s="14" t="s">
        <v>140</v>
      </c>
      <c r="BM201" s="139" t="s">
        <v>598</v>
      </c>
    </row>
    <row r="202" spans="2:65" s="1" customFormat="1" ht="16.5" customHeight="1" x14ac:dyDescent="0.2">
      <c r="B202" s="127"/>
      <c r="C202" s="160" t="s">
        <v>456</v>
      </c>
      <c r="D202" s="160" t="s">
        <v>294</v>
      </c>
      <c r="E202" s="161" t="s">
        <v>877</v>
      </c>
      <c r="F202" s="162" t="s">
        <v>878</v>
      </c>
      <c r="G202" s="163" t="s">
        <v>274</v>
      </c>
      <c r="H202" s="164">
        <v>1</v>
      </c>
      <c r="I202" s="165"/>
      <c r="J202" s="166">
        <f t="shared" si="30"/>
        <v>0</v>
      </c>
      <c r="K202" s="162" t="s">
        <v>1</v>
      </c>
      <c r="L202" s="167"/>
      <c r="M202" s="168" t="s">
        <v>1</v>
      </c>
      <c r="N202" s="169" t="s">
        <v>41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147</v>
      </c>
      <c r="AT202" s="139" t="s">
        <v>294</v>
      </c>
      <c r="AU202" s="139" t="s">
        <v>86</v>
      </c>
      <c r="AY202" s="14" t="s">
        <v>134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4" t="s">
        <v>84</v>
      </c>
      <c r="BK202" s="140">
        <f t="shared" si="39"/>
        <v>0</v>
      </c>
      <c r="BL202" s="14" t="s">
        <v>140</v>
      </c>
      <c r="BM202" s="139" t="s">
        <v>600</v>
      </c>
    </row>
    <row r="203" spans="2:65" s="1" customFormat="1" ht="16.5" customHeight="1" x14ac:dyDescent="0.2">
      <c r="B203" s="127"/>
      <c r="C203" s="160" t="s">
        <v>607</v>
      </c>
      <c r="D203" s="160" t="s">
        <v>294</v>
      </c>
      <c r="E203" s="161" t="s">
        <v>879</v>
      </c>
      <c r="F203" s="162" t="s">
        <v>880</v>
      </c>
      <c r="G203" s="163" t="s">
        <v>184</v>
      </c>
      <c r="H203" s="164">
        <v>60</v>
      </c>
      <c r="I203" s="165"/>
      <c r="J203" s="166">
        <f t="shared" si="30"/>
        <v>0</v>
      </c>
      <c r="K203" s="162" t="s">
        <v>1</v>
      </c>
      <c r="L203" s="167"/>
      <c r="M203" s="168" t="s">
        <v>1</v>
      </c>
      <c r="N203" s="169" t="s">
        <v>41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147</v>
      </c>
      <c r="AT203" s="139" t="s">
        <v>294</v>
      </c>
      <c r="AU203" s="139" t="s">
        <v>86</v>
      </c>
      <c r="AY203" s="14" t="s">
        <v>134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4" t="s">
        <v>84</v>
      </c>
      <c r="BK203" s="140">
        <f t="shared" si="39"/>
        <v>0</v>
      </c>
      <c r="BL203" s="14" t="s">
        <v>140</v>
      </c>
      <c r="BM203" s="139" t="s">
        <v>604</v>
      </c>
    </row>
    <row r="204" spans="2:65" s="1" customFormat="1" ht="33" customHeight="1" x14ac:dyDescent="0.2">
      <c r="B204" s="127"/>
      <c r="C204" s="128" t="s">
        <v>466</v>
      </c>
      <c r="D204" s="128" t="s">
        <v>135</v>
      </c>
      <c r="E204" s="129" t="s">
        <v>881</v>
      </c>
      <c r="F204" s="130" t="s">
        <v>882</v>
      </c>
      <c r="G204" s="131" t="s">
        <v>274</v>
      </c>
      <c r="H204" s="132">
        <v>1</v>
      </c>
      <c r="I204" s="133"/>
      <c r="J204" s="134">
        <f t="shared" si="30"/>
        <v>0</v>
      </c>
      <c r="K204" s="130" t="s">
        <v>176</v>
      </c>
      <c r="L204" s="29"/>
      <c r="M204" s="135" t="s">
        <v>1</v>
      </c>
      <c r="N204" s="136" t="s">
        <v>41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140</v>
      </c>
      <c r="AT204" s="139" t="s">
        <v>135</v>
      </c>
      <c r="AU204" s="139" t="s">
        <v>86</v>
      </c>
      <c r="AY204" s="14" t="s">
        <v>134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4" t="s">
        <v>84</v>
      </c>
      <c r="BK204" s="140">
        <f t="shared" si="39"/>
        <v>0</v>
      </c>
      <c r="BL204" s="14" t="s">
        <v>140</v>
      </c>
      <c r="BM204" s="139" t="s">
        <v>605</v>
      </c>
    </row>
    <row r="205" spans="2:65" s="1" customFormat="1" ht="24.15" customHeight="1" x14ac:dyDescent="0.2">
      <c r="B205" s="127"/>
      <c r="C205" s="160" t="s">
        <v>613</v>
      </c>
      <c r="D205" s="160" t="s">
        <v>294</v>
      </c>
      <c r="E205" s="161" t="s">
        <v>883</v>
      </c>
      <c r="F205" s="162" t="s">
        <v>884</v>
      </c>
      <c r="G205" s="163" t="s">
        <v>274</v>
      </c>
      <c r="H205" s="164">
        <v>1</v>
      </c>
      <c r="I205" s="165"/>
      <c r="J205" s="166">
        <f t="shared" si="30"/>
        <v>0</v>
      </c>
      <c r="K205" s="162" t="s">
        <v>1</v>
      </c>
      <c r="L205" s="167"/>
      <c r="M205" s="168" t="s">
        <v>1</v>
      </c>
      <c r="N205" s="169" t="s">
        <v>41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147</v>
      </c>
      <c r="AT205" s="139" t="s">
        <v>294</v>
      </c>
      <c r="AU205" s="139" t="s">
        <v>86</v>
      </c>
      <c r="AY205" s="14" t="s">
        <v>134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4" t="s">
        <v>84</v>
      </c>
      <c r="BK205" s="140">
        <f t="shared" si="39"/>
        <v>0</v>
      </c>
      <c r="BL205" s="14" t="s">
        <v>140</v>
      </c>
      <c r="BM205" s="139" t="s">
        <v>609</v>
      </c>
    </row>
    <row r="206" spans="2:65" s="1" customFormat="1" ht="21.75" customHeight="1" x14ac:dyDescent="0.2">
      <c r="B206" s="127"/>
      <c r="C206" s="160" t="s">
        <v>468</v>
      </c>
      <c r="D206" s="160" t="s">
        <v>294</v>
      </c>
      <c r="E206" s="161" t="s">
        <v>885</v>
      </c>
      <c r="F206" s="162" t="s">
        <v>886</v>
      </c>
      <c r="G206" s="163" t="s">
        <v>274</v>
      </c>
      <c r="H206" s="164">
        <v>2</v>
      </c>
      <c r="I206" s="165"/>
      <c r="J206" s="166">
        <f t="shared" si="30"/>
        <v>0</v>
      </c>
      <c r="K206" s="162" t="s">
        <v>1</v>
      </c>
      <c r="L206" s="167"/>
      <c r="M206" s="168" t="s">
        <v>1</v>
      </c>
      <c r="N206" s="169" t="s">
        <v>41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147</v>
      </c>
      <c r="AT206" s="139" t="s">
        <v>294</v>
      </c>
      <c r="AU206" s="139" t="s">
        <v>86</v>
      </c>
      <c r="AY206" s="14" t="s">
        <v>134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4" t="s">
        <v>84</v>
      </c>
      <c r="BK206" s="140">
        <f t="shared" si="39"/>
        <v>0</v>
      </c>
      <c r="BL206" s="14" t="s">
        <v>140</v>
      </c>
      <c r="BM206" s="139" t="s">
        <v>616</v>
      </c>
    </row>
    <row r="207" spans="2:65" s="1" customFormat="1" ht="16.5" customHeight="1" x14ac:dyDescent="0.2">
      <c r="B207" s="127"/>
      <c r="C207" s="160" t="s">
        <v>619</v>
      </c>
      <c r="D207" s="160" t="s">
        <v>294</v>
      </c>
      <c r="E207" s="161" t="s">
        <v>887</v>
      </c>
      <c r="F207" s="162" t="s">
        <v>888</v>
      </c>
      <c r="G207" s="163" t="s">
        <v>184</v>
      </c>
      <c r="H207" s="164">
        <v>240</v>
      </c>
      <c r="I207" s="165"/>
      <c r="J207" s="166">
        <f t="shared" si="30"/>
        <v>0</v>
      </c>
      <c r="K207" s="162" t="s">
        <v>1</v>
      </c>
      <c r="L207" s="167"/>
      <c r="M207" s="168" t="s">
        <v>1</v>
      </c>
      <c r="N207" s="169" t="s">
        <v>41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147</v>
      </c>
      <c r="AT207" s="139" t="s">
        <v>294</v>
      </c>
      <c r="AU207" s="139" t="s">
        <v>86</v>
      </c>
      <c r="AY207" s="14" t="s">
        <v>134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4" t="s">
        <v>84</v>
      </c>
      <c r="BK207" s="140">
        <f t="shared" si="39"/>
        <v>0</v>
      </c>
      <c r="BL207" s="14" t="s">
        <v>140</v>
      </c>
      <c r="BM207" s="139" t="s">
        <v>618</v>
      </c>
    </row>
    <row r="208" spans="2:65" s="1" customFormat="1" ht="16.5" customHeight="1" x14ac:dyDescent="0.2">
      <c r="B208" s="127"/>
      <c r="C208" s="128" t="s">
        <v>469</v>
      </c>
      <c r="D208" s="128" t="s">
        <v>135</v>
      </c>
      <c r="E208" s="129" t="s">
        <v>889</v>
      </c>
      <c r="F208" s="130" t="s">
        <v>890</v>
      </c>
      <c r="G208" s="131" t="s">
        <v>274</v>
      </c>
      <c r="H208" s="132">
        <v>1</v>
      </c>
      <c r="I208" s="133"/>
      <c r="J208" s="134">
        <f t="shared" si="30"/>
        <v>0</v>
      </c>
      <c r="K208" s="130" t="s">
        <v>176</v>
      </c>
      <c r="L208" s="29"/>
      <c r="M208" s="135" t="s">
        <v>1</v>
      </c>
      <c r="N208" s="136" t="s">
        <v>41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140</v>
      </c>
      <c r="AT208" s="139" t="s">
        <v>135</v>
      </c>
      <c r="AU208" s="139" t="s">
        <v>86</v>
      </c>
      <c r="AY208" s="14" t="s">
        <v>134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4" t="s">
        <v>84</v>
      </c>
      <c r="BK208" s="140">
        <f t="shared" si="39"/>
        <v>0</v>
      </c>
      <c r="BL208" s="14" t="s">
        <v>140</v>
      </c>
      <c r="BM208" s="139" t="s">
        <v>627</v>
      </c>
    </row>
    <row r="209" spans="2:65" s="1" customFormat="1" ht="16.5" customHeight="1" x14ac:dyDescent="0.2">
      <c r="B209" s="127"/>
      <c r="C209" s="160" t="s">
        <v>628</v>
      </c>
      <c r="D209" s="160" t="s">
        <v>294</v>
      </c>
      <c r="E209" s="161" t="s">
        <v>891</v>
      </c>
      <c r="F209" s="162" t="s">
        <v>892</v>
      </c>
      <c r="G209" s="163" t="s">
        <v>274</v>
      </c>
      <c r="H209" s="164">
        <v>1</v>
      </c>
      <c r="I209" s="165"/>
      <c r="J209" s="166">
        <f t="shared" si="30"/>
        <v>0</v>
      </c>
      <c r="K209" s="162" t="s">
        <v>1</v>
      </c>
      <c r="L209" s="167"/>
      <c r="M209" s="168" t="s">
        <v>1</v>
      </c>
      <c r="N209" s="169" t="s">
        <v>41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147</v>
      </c>
      <c r="AT209" s="139" t="s">
        <v>294</v>
      </c>
      <c r="AU209" s="139" t="s">
        <v>86</v>
      </c>
      <c r="AY209" s="14" t="s">
        <v>134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4" t="s">
        <v>84</v>
      </c>
      <c r="BK209" s="140">
        <f t="shared" si="39"/>
        <v>0</v>
      </c>
      <c r="BL209" s="14" t="s">
        <v>140</v>
      </c>
      <c r="BM209" s="139" t="s">
        <v>632</v>
      </c>
    </row>
    <row r="210" spans="2:65" s="1" customFormat="1" ht="16.5" customHeight="1" x14ac:dyDescent="0.2">
      <c r="B210" s="127"/>
      <c r="C210" s="160" t="s">
        <v>474</v>
      </c>
      <c r="D210" s="160" t="s">
        <v>294</v>
      </c>
      <c r="E210" s="161" t="s">
        <v>893</v>
      </c>
      <c r="F210" s="162" t="s">
        <v>894</v>
      </c>
      <c r="G210" s="163" t="s">
        <v>274</v>
      </c>
      <c r="H210" s="164">
        <v>1</v>
      </c>
      <c r="I210" s="165"/>
      <c r="J210" s="166">
        <f t="shared" si="30"/>
        <v>0</v>
      </c>
      <c r="K210" s="162" t="s">
        <v>1</v>
      </c>
      <c r="L210" s="167"/>
      <c r="M210" s="168" t="s">
        <v>1</v>
      </c>
      <c r="N210" s="169" t="s">
        <v>41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147</v>
      </c>
      <c r="AT210" s="139" t="s">
        <v>294</v>
      </c>
      <c r="AU210" s="139" t="s">
        <v>86</v>
      </c>
      <c r="AY210" s="14" t="s">
        <v>134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4" t="s">
        <v>84</v>
      </c>
      <c r="BK210" s="140">
        <f t="shared" si="39"/>
        <v>0</v>
      </c>
      <c r="BL210" s="14" t="s">
        <v>140</v>
      </c>
      <c r="BM210" s="139" t="s">
        <v>637</v>
      </c>
    </row>
    <row r="211" spans="2:65" s="1" customFormat="1" ht="16.5" customHeight="1" x14ac:dyDescent="0.2">
      <c r="B211" s="127"/>
      <c r="C211" s="160" t="s">
        <v>640</v>
      </c>
      <c r="D211" s="160" t="s">
        <v>294</v>
      </c>
      <c r="E211" s="161" t="s">
        <v>895</v>
      </c>
      <c r="F211" s="162" t="s">
        <v>896</v>
      </c>
      <c r="G211" s="163" t="s">
        <v>184</v>
      </c>
      <c r="H211" s="164">
        <v>90</v>
      </c>
      <c r="I211" s="165"/>
      <c r="J211" s="166">
        <f t="shared" si="30"/>
        <v>0</v>
      </c>
      <c r="K211" s="162" t="s">
        <v>1</v>
      </c>
      <c r="L211" s="167"/>
      <c r="M211" s="168" t="s">
        <v>1</v>
      </c>
      <c r="N211" s="169" t="s">
        <v>41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147</v>
      </c>
      <c r="AT211" s="139" t="s">
        <v>294</v>
      </c>
      <c r="AU211" s="139" t="s">
        <v>86</v>
      </c>
      <c r="AY211" s="14" t="s">
        <v>134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4" t="s">
        <v>84</v>
      </c>
      <c r="BK211" s="140">
        <f t="shared" si="39"/>
        <v>0</v>
      </c>
      <c r="BL211" s="14" t="s">
        <v>140</v>
      </c>
      <c r="BM211" s="139" t="s">
        <v>647</v>
      </c>
    </row>
    <row r="212" spans="2:65" s="1" customFormat="1" ht="16.5" customHeight="1" x14ac:dyDescent="0.2">
      <c r="B212" s="127"/>
      <c r="C212" s="160" t="s">
        <v>479</v>
      </c>
      <c r="D212" s="160" t="s">
        <v>294</v>
      </c>
      <c r="E212" s="161" t="s">
        <v>897</v>
      </c>
      <c r="F212" s="162" t="s">
        <v>898</v>
      </c>
      <c r="G212" s="163" t="s">
        <v>184</v>
      </c>
      <c r="H212" s="164">
        <v>90</v>
      </c>
      <c r="I212" s="165"/>
      <c r="J212" s="166">
        <f t="shared" si="30"/>
        <v>0</v>
      </c>
      <c r="K212" s="162" t="s">
        <v>1</v>
      </c>
      <c r="L212" s="167"/>
      <c r="M212" s="168" t="s">
        <v>1</v>
      </c>
      <c r="N212" s="169" t="s">
        <v>41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147</v>
      </c>
      <c r="AT212" s="139" t="s">
        <v>294</v>
      </c>
      <c r="AU212" s="139" t="s">
        <v>86</v>
      </c>
      <c r="AY212" s="14" t="s">
        <v>134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4" t="s">
        <v>84</v>
      </c>
      <c r="BK212" s="140">
        <f t="shared" si="39"/>
        <v>0</v>
      </c>
      <c r="BL212" s="14" t="s">
        <v>140</v>
      </c>
      <c r="BM212" s="139" t="s">
        <v>651</v>
      </c>
    </row>
    <row r="213" spans="2:65" s="1" customFormat="1" ht="16.5" customHeight="1" x14ac:dyDescent="0.2">
      <c r="B213" s="127"/>
      <c r="C213" s="160" t="s">
        <v>648</v>
      </c>
      <c r="D213" s="160" t="s">
        <v>294</v>
      </c>
      <c r="E213" s="161" t="s">
        <v>899</v>
      </c>
      <c r="F213" s="162" t="s">
        <v>900</v>
      </c>
      <c r="G213" s="163" t="s">
        <v>274</v>
      </c>
      <c r="H213" s="164">
        <v>1</v>
      </c>
      <c r="I213" s="165"/>
      <c r="J213" s="166">
        <f t="shared" si="30"/>
        <v>0</v>
      </c>
      <c r="K213" s="162" t="s">
        <v>1</v>
      </c>
      <c r="L213" s="167"/>
      <c r="M213" s="168" t="s">
        <v>1</v>
      </c>
      <c r="N213" s="169" t="s">
        <v>41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147</v>
      </c>
      <c r="AT213" s="139" t="s">
        <v>294</v>
      </c>
      <c r="AU213" s="139" t="s">
        <v>86</v>
      </c>
      <c r="AY213" s="14" t="s">
        <v>134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4" t="s">
        <v>84</v>
      </c>
      <c r="BK213" s="140">
        <f t="shared" si="39"/>
        <v>0</v>
      </c>
      <c r="BL213" s="14" t="s">
        <v>140</v>
      </c>
      <c r="BM213" s="139" t="s">
        <v>901</v>
      </c>
    </row>
    <row r="214" spans="2:65" s="1" customFormat="1" ht="16.5" customHeight="1" x14ac:dyDescent="0.2">
      <c r="B214" s="127"/>
      <c r="C214" s="160" t="s">
        <v>483</v>
      </c>
      <c r="D214" s="160" t="s">
        <v>294</v>
      </c>
      <c r="E214" s="161" t="s">
        <v>902</v>
      </c>
      <c r="F214" s="162" t="s">
        <v>903</v>
      </c>
      <c r="G214" s="163" t="s">
        <v>274</v>
      </c>
      <c r="H214" s="164">
        <v>1</v>
      </c>
      <c r="I214" s="165"/>
      <c r="J214" s="166">
        <f t="shared" si="30"/>
        <v>0</v>
      </c>
      <c r="K214" s="162" t="s">
        <v>1</v>
      </c>
      <c r="L214" s="167"/>
      <c r="M214" s="168" t="s">
        <v>1</v>
      </c>
      <c r="N214" s="169" t="s">
        <v>41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147</v>
      </c>
      <c r="AT214" s="139" t="s">
        <v>294</v>
      </c>
      <c r="AU214" s="139" t="s">
        <v>86</v>
      </c>
      <c r="AY214" s="14" t="s">
        <v>134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4" t="s">
        <v>84</v>
      </c>
      <c r="BK214" s="140">
        <f t="shared" si="39"/>
        <v>0</v>
      </c>
      <c r="BL214" s="14" t="s">
        <v>140</v>
      </c>
      <c r="BM214" s="139" t="s">
        <v>654</v>
      </c>
    </row>
    <row r="215" spans="2:65" s="1" customFormat="1" ht="16.5" customHeight="1" x14ac:dyDescent="0.2">
      <c r="B215" s="127"/>
      <c r="C215" s="160" t="s">
        <v>655</v>
      </c>
      <c r="D215" s="160" t="s">
        <v>294</v>
      </c>
      <c r="E215" s="161" t="s">
        <v>904</v>
      </c>
      <c r="F215" s="162" t="s">
        <v>905</v>
      </c>
      <c r="G215" s="163" t="s">
        <v>274</v>
      </c>
      <c r="H215" s="164">
        <v>2</v>
      </c>
      <c r="I215" s="165"/>
      <c r="J215" s="166">
        <f t="shared" si="30"/>
        <v>0</v>
      </c>
      <c r="K215" s="162" t="s">
        <v>1</v>
      </c>
      <c r="L215" s="167"/>
      <c r="M215" s="168" t="s">
        <v>1</v>
      </c>
      <c r="N215" s="169" t="s">
        <v>41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147</v>
      </c>
      <c r="AT215" s="139" t="s">
        <v>294</v>
      </c>
      <c r="AU215" s="139" t="s">
        <v>86</v>
      </c>
      <c r="AY215" s="14" t="s">
        <v>134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4" t="s">
        <v>84</v>
      </c>
      <c r="BK215" s="140">
        <f t="shared" si="39"/>
        <v>0</v>
      </c>
      <c r="BL215" s="14" t="s">
        <v>140</v>
      </c>
      <c r="BM215" s="139" t="s">
        <v>906</v>
      </c>
    </row>
    <row r="216" spans="2:65" s="1" customFormat="1" ht="16.5" customHeight="1" x14ac:dyDescent="0.2">
      <c r="B216" s="127"/>
      <c r="C216" s="128" t="s">
        <v>657</v>
      </c>
      <c r="D216" s="128" t="s">
        <v>135</v>
      </c>
      <c r="E216" s="129" t="s">
        <v>907</v>
      </c>
      <c r="F216" s="130" t="s">
        <v>908</v>
      </c>
      <c r="G216" s="131" t="s">
        <v>274</v>
      </c>
      <c r="H216" s="132">
        <v>1</v>
      </c>
      <c r="I216" s="133"/>
      <c r="J216" s="134">
        <f t="shared" si="30"/>
        <v>0</v>
      </c>
      <c r="K216" s="130" t="s">
        <v>176</v>
      </c>
      <c r="L216" s="29"/>
      <c r="M216" s="135" t="s">
        <v>1</v>
      </c>
      <c r="N216" s="136" t="s">
        <v>41</v>
      </c>
      <c r="P216" s="137">
        <f t="shared" si="31"/>
        <v>0</v>
      </c>
      <c r="Q216" s="137">
        <v>3.5E-4</v>
      </c>
      <c r="R216" s="137">
        <f t="shared" si="32"/>
        <v>3.5E-4</v>
      </c>
      <c r="S216" s="137">
        <v>0</v>
      </c>
      <c r="T216" s="138">
        <f t="shared" si="33"/>
        <v>0</v>
      </c>
      <c r="AR216" s="139" t="s">
        <v>140</v>
      </c>
      <c r="AT216" s="139" t="s">
        <v>135</v>
      </c>
      <c r="AU216" s="139" t="s">
        <v>86</v>
      </c>
      <c r="AY216" s="14" t="s">
        <v>134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4" t="s">
        <v>84</v>
      </c>
      <c r="BK216" s="140">
        <f t="shared" si="39"/>
        <v>0</v>
      </c>
      <c r="BL216" s="14" t="s">
        <v>140</v>
      </c>
      <c r="BM216" s="139" t="s">
        <v>909</v>
      </c>
    </row>
    <row r="217" spans="2:65" s="1" customFormat="1" ht="24.15" customHeight="1" x14ac:dyDescent="0.2">
      <c r="B217" s="127"/>
      <c r="C217" s="128" t="s">
        <v>910</v>
      </c>
      <c r="D217" s="128" t="s">
        <v>135</v>
      </c>
      <c r="E217" s="129" t="s">
        <v>911</v>
      </c>
      <c r="F217" s="130" t="s">
        <v>912</v>
      </c>
      <c r="G217" s="131" t="s">
        <v>184</v>
      </c>
      <c r="H217" s="132">
        <v>830</v>
      </c>
      <c r="I217" s="133"/>
      <c r="J217" s="134">
        <f t="shared" si="30"/>
        <v>0</v>
      </c>
      <c r="K217" s="130" t="s">
        <v>176</v>
      </c>
      <c r="L217" s="29"/>
      <c r="M217" s="135" t="s">
        <v>1</v>
      </c>
      <c r="N217" s="136" t="s">
        <v>41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140</v>
      </c>
      <c r="AT217" s="139" t="s">
        <v>135</v>
      </c>
      <c r="AU217" s="139" t="s">
        <v>86</v>
      </c>
      <c r="AY217" s="14" t="s">
        <v>134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4" t="s">
        <v>84</v>
      </c>
      <c r="BK217" s="140">
        <f t="shared" si="39"/>
        <v>0</v>
      </c>
      <c r="BL217" s="14" t="s">
        <v>140</v>
      </c>
      <c r="BM217" s="139" t="s">
        <v>913</v>
      </c>
    </row>
    <row r="218" spans="2:65" s="1" customFormat="1" ht="24.15" customHeight="1" x14ac:dyDescent="0.2">
      <c r="B218" s="127"/>
      <c r="C218" s="128" t="s">
        <v>494</v>
      </c>
      <c r="D218" s="128" t="s">
        <v>135</v>
      </c>
      <c r="E218" s="129" t="s">
        <v>914</v>
      </c>
      <c r="F218" s="130" t="s">
        <v>915</v>
      </c>
      <c r="G218" s="131" t="s">
        <v>184</v>
      </c>
      <c r="H218" s="132">
        <v>130</v>
      </c>
      <c r="I218" s="133"/>
      <c r="J218" s="134">
        <f t="shared" si="30"/>
        <v>0</v>
      </c>
      <c r="K218" s="130" t="s">
        <v>176</v>
      </c>
      <c r="L218" s="29"/>
      <c r="M218" s="135" t="s">
        <v>1</v>
      </c>
      <c r="N218" s="136" t="s">
        <v>41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140</v>
      </c>
      <c r="AT218" s="139" t="s">
        <v>135</v>
      </c>
      <c r="AU218" s="139" t="s">
        <v>86</v>
      </c>
      <c r="AY218" s="14" t="s">
        <v>134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4" t="s">
        <v>84</v>
      </c>
      <c r="BK218" s="140">
        <f t="shared" si="39"/>
        <v>0</v>
      </c>
      <c r="BL218" s="14" t="s">
        <v>140</v>
      </c>
      <c r="BM218" s="139" t="s">
        <v>916</v>
      </c>
    </row>
    <row r="219" spans="2:65" s="1" customFormat="1" ht="24.15" customHeight="1" x14ac:dyDescent="0.2">
      <c r="B219" s="127"/>
      <c r="C219" s="128" t="s">
        <v>917</v>
      </c>
      <c r="D219" s="128" t="s">
        <v>135</v>
      </c>
      <c r="E219" s="129" t="s">
        <v>918</v>
      </c>
      <c r="F219" s="130" t="s">
        <v>919</v>
      </c>
      <c r="G219" s="131" t="s">
        <v>828</v>
      </c>
      <c r="H219" s="132">
        <v>1</v>
      </c>
      <c r="I219" s="133"/>
      <c r="J219" s="134">
        <f t="shared" si="30"/>
        <v>0</v>
      </c>
      <c r="K219" s="130" t="s">
        <v>176</v>
      </c>
      <c r="L219" s="29"/>
      <c r="M219" s="141" t="s">
        <v>1</v>
      </c>
      <c r="N219" s="142" t="s">
        <v>41</v>
      </c>
      <c r="O219" s="143"/>
      <c r="P219" s="144">
        <f t="shared" si="31"/>
        <v>0</v>
      </c>
      <c r="Q219" s="144">
        <v>0</v>
      </c>
      <c r="R219" s="144">
        <f t="shared" si="32"/>
        <v>0</v>
      </c>
      <c r="S219" s="144">
        <v>0</v>
      </c>
      <c r="T219" s="145">
        <f t="shared" si="33"/>
        <v>0</v>
      </c>
      <c r="AR219" s="139" t="s">
        <v>140</v>
      </c>
      <c r="AT219" s="139" t="s">
        <v>135</v>
      </c>
      <c r="AU219" s="139" t="s">
        <v>86</v>
      </c>
      <c r="AY219" s="14" t="s">
        <v>134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4" t="s">
        <v>84</v>
      </c>
      <c r="BK219" s="140">
        <f t="shared" si="39"/>
        <v>0</v>
      </c>
      <c r="BL219" s="14" t="s">
        <v>140</v>
      </c>
      <c r="BM219" s="139" t="s">
        <v>920</v>
      </c>
    </row>
    <row r="220" spans="2:65" s="1" customFormat="1" ht="6.9" customHeight="1" x14ac:dyDescent="0.2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29"/>
    </row>
  </sheetData>
  <autoFilter ref="C123:K219" xr:uid="{00000000-0009-0000-0000-00000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5"/>
  <sheetViews>
    <sheetView showGridLines="0" tabSelected="1" topLeftCell="A154" workbookViewId="0">
      <selection activeCell="F191" sqref="F191"/>
    </sheetView>
  </sheetViews>
  <sheetFormatPr defaultRowHeight="14.4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216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4" t="s">
        <v>111</v>
      </c>
    </row>
    <row r="3" spans="2:46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86</v>
      </c>
    </row>
    <row r="4" spans="2:46" ht="24.9" customHeight="1" x14ac:dyDescent="0.2">
      <c r="B4" s="17"/>
      <c r="D4" s="18" t="s">
        <v>112</v>
      </c>
      <c r="L4" s="17"/>
      <c r="M4" s="90" t="s">
        <v>10</v>
      </c>
      <c r="AT4" s="14" t="s">
        <v>3</v>
      </c>
    </row>
    <row r="5" spans="2:46" ht="6.9" customHeight="1" x14ac:dyDescent="0.2">
      <c r="B5" s="17"/>
      <c r="L5" s="17"/>
    </row>
    <row r="6" spans="2:46" ht="12" customHeight="1" x14ac:dyDescent="0.2">
      <c r="B6" s="17"/>
      <c r="D6" s="24" t="s">
        <v>16</v>
      </c>
      <c r="L6" s="17"/>
    </row>
    <row r="7" spans="2:46" ht="16.5" customHeight="1" x14ac:dyDescent="0.2">
      <c r="B7" s="17"/>
      <c r="E7" s="217" t="str">
        <f>'Rekapitulace stavby'!K6</f>
        <v>Rekonstrukce parku Mírové náměstí, M.lázně</v>
      </c>
      <c r="F7" s="218"/>
      <c r="G7" s="218"/>
      <c r="H7" s="218"/>
      <c r="L7" s="17"/>
    </row>
    <row r="8" spans="2:46" ht="12" customHeight="1" x14ac:dyDescent="0.2">
      <c r="B8" s="17"/>
      <c r="D8" s="24" t="s">
        <v>113</v>
      </c>
      <c r="L8" s="17"/>
    </row>
    <row r="9" spans="2:46" s="1" customFormat="1" ht="16.5" customHeight="1" x14ac:dyDescent="0.2">
      <c r="B9" s="29"/>
      <c r="E9" s="217" t="s">
        <v>164</v>
      </c>
      <c r="F9" s="219"/>
      <c r="G9" s="219"/>
      <c r="H9" s="219"/>
      <c r="L9" s="29"/>
    </row>
    <row r="10" spans="2:46" s="1" customFormat="1" ht="12" customHeight="1" x14ac:dyDescent="0.2">
      <c r="B10" s="29"/>
      <c r="D10" s="24" t="s">
        <v>165</v>
      </c>
      <c r="L10" s="29"/>
    </row>
    <row r="11" spans="2:46" s="1" customFormat="1" ht="16.5" customHeight="1" x14ac:dyDescent="0.2">
      <c r="B11" s="29"/>
      <c r="E11" s="174" t="s">
        <v>921</v>
      </c>
      <c r="F11" s="219"/>
      <c r="G11" s="219"/>
      <c r="H11" s="219"/>
      <c r="L11" s="29"/>
    </row>
    <row r="12" spans="2:46" s="1" customFormat="1" ht="10.199999999999999" x14ac:dyDescent="0.2">
      <c r="B12" s="29"/>
      <c r="L12" s="29"/>
    </row>
    <row r="13" spans="2:46" s="1" customFormat="1" ht="12" customHeight="1" x14ac:dyDescent="0.2">
      <c r="B13" s="29"/>
      <c r="D13" s="24" t="s">
        <v>18</v>
      </c>
      <c r="F13" s="22" t="s">
        <v>1</v>
      </c>
      <c r="I13" s="24" t="s">
        <v>19</v>
      </c>
      <c r="J13" s="22" t="s">
        <v>1</v>
      </c>
      <c r="L13" s="29"/>
    </row>
    <row r="14" spans="2:46" s="1" customFormat="1" ht="12" customHeight="1" x14ac:dyDescent="0.2">
      <c r="B14" s="29"/>
      <c r="D14" s="24" t="s">
        <v>20</v>
      </c>
      <c r="F14" s="22" t="s">
        <v>21</v>
      </c>
      <c r="I14" s="24" t="s">
        <v>22</v>
      </c>
      <c r="J14" s="49" t="str">
        <f>'Rekapitulace stavby'!AN8</f>
        <v>14. 2. 2025</v>
      </c>
      <c r="L14" s="29"/>
    </row>
    <row r="15" spans="2:46" s="1" customFormat="1" ht="10.8" customHeight="1" x14ac:dyDescent="0.2">
      <c r="B15" s="29"/>
      <c r="L15" s="29"/>
    </row>
    <row r="16" spans="2:46" s="1" customFormat="1" ht="12" customHeight="1" x14ac:dyDescent="0.2">
      <c r="B16" s="29"/>
      <c r="D16" s="24" t="s">
        <v>24</v>
      </c>
      <c r="I16" s="24" t="s">
        <v>25</v>
      </c>
      <c r="J16" s="22" t="s">
        <v>1</v>
      </c>
      <c r="L16" s="29"/>
    </row>
    <row r="17" spans="2:12" s="1" customFormat="1" ht="18" customHeight="1" x14ac:dyDescent="0.2">
      <c r="B17" s="29"/>
      <c r="E17" s="22" t="s">
        <v>26</v>
      </c>
      <c r="I17" s="24" t="s">
        <v>27</v>
      </c>
      <c r="J17" s="22" t="s">
        <v>1</v>
      </c>
      <c r="L17" s="29"/>
    </row>
    <row r="18" spans="2:12" s="1" customFormat="1" ht="6.9" customHeight="1" x14ac:dyDescent="0.2">
      <c r="B18" s="29"/>
      <c r="L18" s="29"/>
    </row>
    <row r="19" spans="2:12" s="1" customFormat="1" ht="12" customHeight="1" x14ac:dyDescent="0.2">
      <c r="B19" s="29"/>
      <c r="D19" s="24" t="s">
        <v>28</v>
      </c>
      <c r="I19" s="24" t="s">
        <v>25</v>
      </c>
      <c r="J19" s="25" t="str">
        <f>'Rekapitulace stavby'!AN13</f>
        <v>Vyplň údaj</v>
      </c>
      <c r="L19" s="29"/>
    </row>
    <row r="20" spans="2:12" s="1" customFormat="1" ht="18" customHeight="1" x14ac:dyDescent="0.2">
      <c r="B20" s="29"/>
      <c r="E20" s="220" t="str">
        <f>'Rekapitulace stavby'!E14</f>
        <v>Vyplň údaj</v>
      </c>
      <c r="F20" s="200"/>
      <c r="G20" s="200"/>
      <c r="H20" s="200"/>
      <c r="I20" s="24" t="s">
        <v>27</v>
      </c>
      <c r="J20" s="25" t="str">
        <f>'Rekapitulace stavby'!AN14</f>
        <v>Vyplň údaj</v>
      </c>
      <c r="L20" s="29"/>
    </row>
    <row r="21" spans="2:12" s="1" customFormat="1" ht="6.9" customHeight="1" x14ac:dyDescent="0.2">
      <c r="B21" s="29"/>
      <c r="L21" s="29"/>
    </row>
    <row r="22" spans="2:12" s="1" customFormat="1" ht="12" customHeight="1" x14ac:dyDescent="0.2">
      <c r="B22" s="29"/>
      <c r="D22" s="24" t="s">
        <v>30</v>
      </c>
      <c r="I22" s="24" t="s">
        <v>25</v>
      </c>
      <c r="J22" s="22" t="s">
        <v>1</v>
      </c>
      <c r="L22" s="29"/>
    </row>
    <row r="23" spans="2:12" s="1" customFormat="1" ht="18" customHeight="1" x14ac:dyDescent="0.2">
      <c r="B23" s="29"/>
      <c r="E23" s="22" t="s">
        <v>31</v>
      </c>
      <c r="I23" s="24" t="s">
        <v>27</v>
      </c>
      <c r="J23" s="22" t="s">
        <v>1</v>
      </c>
      <c r="L23" s="29"/>
    </row>
    <row r="24" spans="2:12" s="1" customFormat="1" ht="6.9" customHeight="1" x14ac:dyDescent="0.2">
      <c r="B24" s="29"/>
      <c r="L24" s="29"/>
    </row>
    <row r="25" spans="2:12" s="1" customFormat="1" ht="12" customHeight="1" x14ac:dyDescent="0.2">
      <c r="B25" s="29"/>
      <c r="D25" s="24" t="s">
        <v>33</v>
      </c>
      <c r="I25" s="24" t="s">
        <v>25</v>
      </c>
      <c r="J25" s="22" t="str">
        <f>IF('Rekapitulace stavby'!AN19="","",'Rekapitulace stavby'!AN19)</f>
        <v/>
      </c>
      <c r="L25" s="29"/>
    </row>
    <row r="26" spans="2:12" s="1" customFormat="1" ht="18" customHeight="1" x14ac:dyDescent="0.2">
      <c r="B26" s="29"/>
      <c r="E26" s="22" t="str">
        <f>IF('Rekapitulace stavby'!E20="","",'Rekapitulace stavby'!E20)</f>
        <v>Milan Hájek</v>
      </c>
      <c r="I26" s="24" t="s">
        <v>27</v>
      </c>
      <c r="J26" s="22" t="str">
        <f>IF('Rekapitulace stavby'!AN20="","",'Rekapitulace stavby'!AN20)</f>
        <v/>
      </c>
      <c r="L26" s="29"/>
    </row>
    <row r="27" spans="2:12" s="1" customFormat="1" ht="6.9" customHeight="1" x14ac:dyDescent="0.2">
      <c r="B27" s="29"/>
      <c r="L27" s="29"/>
    </row>
    <row r="28" spans="2:12" s="1" customFormat="1" ht="12" customHeight="1" x14ac:dyDescent="0.2">
      <c r="B28" s="29"/>
      <c r="D28" s="24" t="s">
        <v>35</v>
      </c>
      <c r="L28" s="29"/>
    </row>
    <row r="29" spans="2:12" s="7" customFormat="1" ht="16.5" customHeight="1" x14ac:dyDescent="0.2">
      <c r="B29" s="91"/>
      <c r="E29" s="205" t="s">
        <v>1</v>
      </c>
      <c r="F29" s="205"/>
      <c r="G29" s="205"/>
      <c r="H29" s="205"/>
      <c r="L29" s="91"/>
    </row>
    <row r="30" spans="2:12" s="1" customFormat="1" ht="6.9" customHeight="1" x14ac:dyDescent="0.2">
      <c r="B30" s="29"/>
      <c r="L30" s="29"/>
    </row>
    <row r="31" spans="2:12" s="1" customFormat="1" ht="6.9" customHeight="1" x14ac:dyDescent="0.2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25.35" customHeight="1" x14ac:dyDescent="0.2">
      <c r="B32" s="29"/>
      <c r="D32" s="92" t="s">
        <v>36</v>
      </c>
      <c r="J32" s="63">
        <f>ROUND(J127, 2)</f>
        <v>0</v>
      </c>
      <c r="L32" s="29"/>
    </row>
    <row r="33" spans="2:12" s="1" customFormat="1" ht="6.9" customHeight="1" x14ac:dyDescent="0.2">
      <c r="B33" s="29"/>
      <c r="D33" s="50"/>
      <c r="E33" s="50"/>
      <c r="F33" s="50"/>
      <c r="G33" s="50"/>
      <c r="H33" s="50"/>
      <c r="I33" s="50"/>
      <c r="J33" s="50"/>
      <c r="K33" s="50"/>
      <c r="L33" s="29"/>
    </row>
    <row r="34" spans="2:12" s="1" customFormat="1" ht="14.4" customHeight="1" x14ac:dyDescent="0.2">
      <c r="B34" s="29"/>
      <c r="F34" s="32" t="s">
        <v>38</v>
      </c>
      <c r="I34" s="32" t="s">
        <v>37</v>
      </c>
      <c r="J34" s="32" t="s">
        <v>39</v>
      </c>
      <c r="L34" s="29"/>
    </row>
    <row r="35" spans="2:12" s="1" customFormat="1" ht="14.4" customHeight="1" x14ac:dyDescent="0.2">
      <c r="B35" s="29"/>
      <c r="D35" s="52" t="s">
        <v>40</v>
      </c>
      <c r="E35" s="24" t="s">
        <v>41</v>
      </c>
      <c r="F35" s="83">
        <f>ROUND((SUM(BE127:BE184)),  2)</f>
        <v>0</v>
      </c>
      <c r="I35" s="93">
        <v>0.21</v>
      </c>
      <c r="J35" s="83">
        <f>ROUND(((SUM(BE127:BE184))*I35),  2)</f>
        <v>0</v>
      </c>
      <c r="L35" s="29"/>
    </row>
    <row r="36" spans="2:12" s="1" customFormat="1" ht="14.4" customHeight="1" x14ac:dyDescent="0.2">
      <c r="B36" s="29"/>
      <c r="E36" s="24" t="s">
        <v>42</v>
      </c>
      <c r="F36" s="83">
        <f>ROUND((SUM(BF127:BF184)),  2)</f>
        <v>0</v>
      </c>
      <c r="I36" s="93">
        <v>0.12</v>
      </c>
      <c r="J36" s="83">
        <f>ROUND(((SUM(BF127:BF184))*I36),  2)</f>
        <v>0</v>
      </c>
      <c r="L36" s="29"/>
    </row>
    <row r="37" spans="2:12" s="1" customFormat="1" ht="14.4" hidden="1" customHeight="1" x14ac:dyDescent="0.2">
      <c r="B37" s="29"/>
      <c r="E37" s="24" t="s">
        <v>43</v>
      </c>
      <c r="F37" s="83">
        <f>ROUND((SUM(BG127:BG184)),  2)</f>
        <v>0</v>
      </c>
      <c r="I37" s="93">
        <v>0.21</v>
      </c>
      <c r="J37" s="83">
        <f>0</f>
        <v>0</v>
      </c>
      <c r="L37" s="29"/>
    </row>
    <row r="38" spans="2:12" s="1" customFormat="1" ht="14.4" hidden="1" customHeight="1" x14ac:dyDescent="0.2">
      <c r="B38" s="29"/>
      <c r="E38" s="24" t="s">
        <v>44</v>
      </c>
      <c r="F38" s="83">
        <f>ROUND((SUM(BH127:BH184)),  2)</f>
        <v>0</v>
      </c>
      <c r="I38" s="93">
        <v>0.12</v>
      </c>
      <c r="J38" s="83">
        <f>0</f>
        <v>0</v>
      </c>
      <c r="L38" s="29"/>
    </row>
    <row r="39" spans="2:12" s="1" customFormat="1" ht="14.4" hidden="1" customHeight="1" x14ac:dyDescent="0.2">
      <c r="B39" s="29"/>
      <c r="E39" s="24" t="s">
        <v>45</v>
      </c>
      <c r="F39" s="83">
        <f>ROUND((SUM(BI127:BI184)),  2)</f>
        <v>0</v>
      </c>
      <c r="I39" s="93">
        <v>0</v>
      </c>
      <c r="J39" s="83">
        <f>0</f>
        <v>0</v>
      </c>
      <c r="L39" s="29"/>
    </row>
    <row r="40" spans="2:12" s="1" customFormat="1" ht="6.9" customHeight="1" x14ac:dyDescent="0.2">
      <c r="B40" s="29"/>
      <c r="L40" s="29"/>
    </row>
    <row r="41" spans="2:12" s="1" customFormat="1" ht="25.35" customHeight="1" x14ac:dyDescent="0.2">
      <c r="B41" s="29"/>
      <c r="C41" s="94"/>
      <c r="D41" s="95" t="s">
        <v>46</v>
      </c>
      <c r="E41" s="54"/>
      <c r="F41" s="54"/>
      <c r="G41" s="96" t="s">
        <v>47</v>
      </c>
      <c r="H41" s="97" t="s">
        <v>48</v>
      </c>
      <c r="I41" s="54"/>
      <c r="J41" s="98">
        <f>SUM(J32:J39)</f>
        <v>0</v>
      </c>
      <c r="K41" s="99"/>
      <c r="L41" s="29"/>
    </row>
    <row r="42" spans="2:12" s="1" customFormat="1" ht="14.4" customHeight="1" x14ac:dyDescent="0.2">
      <c r="B42" s="29"/>
      <c r="L42" s="29"/>
    </row>
    <row r="43" spans="2:12" ht="14.4" customHeight="1" x14ac:dyDescent="0.2">
      <c r="B43" s="17"/>
      <c r="L43" s="17"/>
    </row>
    <row r="44" spans="2:12" ht="14.4" customHeight="1" x14ac:dyDescent="0.2">
      <c r="B44" s="17"/>
      <c r="L44" s="17"/>
    </row>
    <row r="45" spans="2:12" ht="14.4" customHeight="1" x14ac:dyDescent="0.2">
      <c r="B45" s="17"/>
      <c r="L45" s="17"/>
    </row>
    <row r="46" spans="2:12" ht="14.4" customHeight="1" x14ac:dyDescent="0.2">
      <c r="B46" s="17"/>
      <c r="L46" s="17"/>
    </row>
    <row r="47" spans="2:12" ht="14.4" customHeight="1" x14ac:dyDescent="0.2">
      <c r="B47" s="17"/>
      <c r="L47" s="17"/>
    </row>
    <row r="48" spans="2:12" ht="14.4" customHeight="1" x14ac:dyDescent="0.2">
      <c r="B48" s="17"/>
      <c r="L48" s="17"/>
    </row>
    <row r="49" spans="2:12" ht="14.4" customHeight="1" x14ac:dyDescent="0.2">
      <c r="B49" s="17"/>
      <c r="L49" s="17"/>
    </row>
    <row r="50" spans="2:12" s="1" customFormat="1" ht="14.4" customHeight="1" x14ac:dyDescent="0.2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 ht="10.199999999999999" x14ac:dyDescent="0.2">
      <c r="B51" s="17"/>
      <c r="L51" s="17"/>
    </row>
    <row r="52" spans="2:12" ht="10.199999999999999" x14ac:dyDescent="0.2">
      <c r="B52" s="17"/>
      <c r="L52" s="17"/>
    </row>
    <row r="53" spans="2:12" ht="10.199999999999999" x14ac:dyDescent="0.2">
      <c r="B53" s="17"/>
      <c r="L53" s="17"/>
    </row>
    <row r="54" spans="2:12" ht="10.199999999999999" x14ac:dyDescent="0.2">
      <c r="B54" s="17"/>
      <c r="L54" s="17"/>
    </row>
    <row r="55" spans="2:12" ht="10.199999999999999" x14ac:dyDescent="0.2">
      <c r="B55" s="17"/>
      <c r="L55" s="17"/>
    </row>
    <row r="56" spans="2:12" ht="10.199999999999999" x14ac:dyDescent="0.2">
      <c r="B56" s="17"/>
      <c r="L56" s="17"/>
    </row>
    <row r="57" spans="2:12" ht="10.199999999999999" x14ac:dyDescent="0.2">
      <c r="B57" s="17"/>
      <c r="L57" s="17"/>
    </row>
    <row r="58" spans="2:12" ht="10.199999999999999" x14ac:dyDescent="0.2">
      <c r="B58" s="17"/>
      <c r="L58" s="17"/>
    </row>
    <row r="59" spans="2:12" ht="10.199999999999999" x14ac:dyDescent="0.2">
      <c r="B59" s="17"/>
      <c r="L59" s="17"/>
    </row>
    <row r="60" spans="2:12" ht="10.199999999999999" x14ac:dyDescent="0.2">
      <c r="B60" s="17"/>
      <c r="L60" s="17"/>
    </row>
    <row r="61" spans="2:12" s="1" customFormat="1" ht="13.2" x14ac:dyDescent="0.2">
      <c r="B61" s="29"/>
      <c r="D61" s="40" t="s">
        <v>51</v>
      </c>
      <c r="E61" s="31"/>
      <c r="F61" s="100" t="s">
        <v>52</v>
      </c>
      <c r="G61" s="40" t="s">
        <v>51</v>
      </c>
      <c r="H61" s="31"/>
      <c r="I61" s="31"/>
      <c r="J61" s="101" t="s">
        <v>52</v>
      </c>
      <c r="K61" s="31"/>
      <c r="L61" s="29"/>
    </row>
    <row r="62" spans="2:12" ht="10.199999999999999" x14ac:dyDescent="0.2">
      <c r="B62" s="17"/>
      <c r="L62" s="17"/>
    </row>
    <row r="63" spans="2:12" ht="10.199999999999999" x14ac:dyDescent="0.2">
      <c r="B63" s="17"/>
      <c r="L63" s="17"/>
    </row>
    <row r="64" spans="2:12" ht="10.199999999999999" x14ac:dyDescent="0.2">
      <c r="B64" s="17"/>
      <c r="L64" s="17"/>
    </row>
    <row r="65" spans="2:12" s="1" customFormat="1" ht="13.2" x14ac:dyDescent="0.2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 ht="10.199999999999999" x14ac:dyDescent="0.2">
      <c r="B66" s="17"/>
      <c r="L66" s="17"/>
    </row>
    <row r="67" spans="2:12" ht="10.199999999999999" x14ac:dyDescent="0.2">
      <c r="B67" s="17"/>
      <c r="L67" s="17"/>
    </row>
    <row r="68" spans="2:12" ht="10.199999999999999" x14ac:dyDescent="0.2">
      <c r="B68" s="17"/>
      <c r="L68" s="17"/>
    </row>
    <row r="69" spans="2:12" ht="10.199999999999999" x14ac:dyDescent="0.2">
      <c r="B69" s="17"/>
      <c r="L69" s="17"/>
    </row>
    <row r="70" spans="2:12" ht="10.199999999999999" x14ac:dyDescent="0.2">
      <c r="B70" s="17"/>
      <c r="L70" s="17"/>
    </row>
    <row r="71" spans="2:12" ht="10.199999999999999" x14ac:dyDescent="0.2">
      <c r="B71" s="17"/>
      <c r="L71" s="17"/>
    </row>
    <row r="72" spans="2:12" ht="10.199999999999999" x14ac:dyDescent="0.2">
      <c r="B72" s="17"/>
      <c r="L72" s="17"/>
    </row>
    <row r="73" spans="2:12" ht="10.199999999999999" x14ac:dyDescent="0.2">
      <c r="B73" s="17"/>
      <c r="L73" s="17"/>
    </row>
    <row r="74" spans="2:12" ht="10.199999999999999" x14ac:dyDescent="0.2">
      <c r="B74" s="17"/>
      <c r="L74" s="17"/>
    </row>
    <row r="75" spans="2:12" ht="10.199999999999999" x14ac:dyDescent="0.2">
      <c r="B75" s="17"/>
      <c r="L75" s="17"/>
    </row>
    <row r="76" spans="2:12" s="1" customFormat="1" ht="13.2" x14ac:dyDescent="0.2">
      <c r="B76" s="29"/>
      <c r="D76" s="40" t="s">
        <v>51</v>
      </c>
      <c r="E76" s="31"/>
      <c r="F76" s="100" t="s">
        <v>52</v>
      </c>
      <c r="G76" s="40" t="s">
        <v>51</v>
      </c>
      <c r="H76" s="31"/>
      <c r="I76" s="31"/>
      <c r="J76" s="101" t="s">
        <v>52</v>
      </c>
      <c r="K76" s="31"/>
      <c r="L76" s="29"/>
    </row>
    <row r="77" spans="2:12" s="1" customFormat="1" ht="14.4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12" s="1" customFormat="1" ht="6.9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12" s="1" customFormat="1" ht="24.9" customHeight="1" x14ac:dyDescent="0.2">
      <c r="B82" s="29"/>
      <c r="C82" s="18" t="s">
        <v>115</v>
      </c>
      <c r="L82" s="29"/>
    </row>
    <row r="83" spans="2:12" s="1" customFormat="1" ht="6.9" customHeight="1" x14ac:dyDescent="0.2">
      <c r="B83" s="29"/>
      <c r="L83" s="29"/>
    </row>
    <row r="84" spans="2:12" s="1" customFormat="1" ht="12" customHeight="1" x14ac:dyDescent="0.2">
      <c r="B84" s="29"/>
      <c r="C84" s="24" t="s">
        <v>16</v>
      </c>
      <c r="L84" s="29"/>
    </row>
    <row r="85" spans="2:12" s="1" customFormat="1" ht="16.5" customHeight="1" x14ac:dyDescent="0.2">
      <c r="B85" s="29"/>
      <c r="E85" s="217" t="str">
        <f>E7</f>
        <v>Rekonstrukce parku Mírové náměstí, M.lázně</v>
      </c>
      <c r="F85" s="218"/>
      <c r="G85" s="218"/>
      <c r="H85" s="218"/>
      <c r="L85" s="29"/>
    </row>
    <row r="86" spans="2:12" ht="12" customHeight="1" x14ac:dyDescent="0.2">
      <c r="B86" s="17"/>
      <c r="C86" s="24" t="s">
        <v>113</v>
      </c>
      <c r="L86" s="17"/>
    </row>
    <row r="87" spans="2:12" s="1" customFormat="1" ht="16.5" customHeight="1" x14ac:dyDescent="0.2">
      <c r="B87" s="29"/>
      <c r="E87" s="217" t="s">
        <v>164</v>
      </c>
      <c r="F87" s="219"/>
      <c r="G87" s="219"/>
      <c r="H87" s="219"/>
      <c r="L87" s="29"/>
    </row>
    <row r="88" spans="2:12" s="1" customFormat="1" ht="12" customHeight="1" x14ac:dyDescent="0.2">
      <c r="B88" s="29"/>
      <c r="C88" s="24" t="s">
        <v>165</v>
      </c>
      <c r="L88" s="29"/>
    </row>
    <row r="89" spans="2:12" s="1" customFormat="1" ht="16.5" customHeight="1" x14ac:dyDescent="0.2">
      <c r="B89" s="29"/>
      <c r="E89" s="174" t="str">
        <f>E11</f>
        <v>80-A - Vodovodní přípojka</v>
      </c>
      <c r="F89" s="219"/>
      <c r="G89" s="219"/>
      <c r="H89" s="219"/>
      <c r="L89" s="29"/>
    </row>
    <row r="90" spans="2:12" s="1" customFormat="1" ht="6.9" customHeight="1" x14ac:dyDescent="0.2">
      <c r="B90" s="29"/>
      <c r="L90" s="29"/>
    </row>
    <row r="91" spans="2:12" s="1" customFormat="1" ht="12" customHeight="1" x14ac:dyDescent="0.2">
      <c r="B91" s="29"/>
      <c r="C91" s="24" t="s">
        <v>20</v>
      </c>
      <c r="F91" s="22" t="str">
        <f>F14</f>
        <v>Mariánské Lázně</v>
      </c>
      <c r="I91" s="24" t="s">
        <v>22</v>
      </c>
      <c r="J91" s="49" t="str">
        <f>IF(J14="","",J14)</f>
        <v>14. 2. 2025</v>
      </c>
      <c r="L91" s="29"/>
    </row>
    <row r="92" spans="2:12" s="1" customFormat="1" ht="6.9" customHeight="1" x14ac:dyDescent="0.2">
      <c r="B92" s="29"/>
      <c r="L92" s="29"/>
    </row>
    <row r="93" spans="2:12" s="1" customFormat="1" ht="15.15" customHeight="1" x14ac:dyDescent="0.2">
      <c r="B93" s="29"/>
      <c r="C93" s="24" t="s">
        <v>24</v>
      </c>
      <c r="F93" s="22" t="str">
        <f>E17</f>
        <v>Město Mariánské Lázně</v>
      </c>
      <c r="I93" s="24" t="s">
        <v>30</v>
      </c>
      <c r="J93" s="27" t="str">
        <f>E23</f>
        <v>ing.Rákos Tomáš</v>
      </c>
      <c r="L93" s="29"/>
    </row>
    <row r="94" spans="2:12" s="1" customFormat="1" ht="15.15" customHeight="1" x14ac:dyDescent="0.2">
      <c r="B94" s="29"/>
      <c r="C94" s="24" t="s">
        <v>28</v>
      </c>
      <c r="F94" s="22" t="str">
        <f>IF(E20="","",E20)</f>
        <v>Vyplň údaj</v>
      </c>
      <c r="I94" s="24" t="s">
        <v>33</v>
      </c>
      <c r="J94" s="27" t="str">
        <f>E26</f>
        <v>Milan Hájek</v>
      </c>
      <c r="L94" s="29"/>
    </row>
    <row r="95" spans="2:12" s="1" customFormat="1" ht="10.35" customHeight="1" x14ac:dyDescent="0.2">
      <c r="B95" s="29"/>
      <c r="L95" s="29"/>
    </row>
    <row r="96" spans="2:12" s="1" customFormat="1" ht="29.25" customHeight="1" x14ac:dyDescent="0.2">
      <c r="B96" s="29"/>
      <c r="C96" s="102" t="s">
        <v>116</v>
      </c>
      <c r="D96" s="94"/>
      <c r="E96" s="94"/>
      <c r="F96" s="94"/>
      <c r="G96" s="94"/>
      <c r="H96" s="94"/>
      <c r="I96" s="94"/>
      <c r="J96" s="103" t="s">
        <v>117</v>
      </c>
      <c r="K96" s="94"/>
      <c r="L96" s="29"/>
    </row>
    <row r="97" spans="2:47" s="1" customFormat="1" ht="10.35" customHeight="1" x14ac:dyDescent="0.2">
      <c r="B97" s="29"/>
      <c r="L97" s="29"/>
    </row>
    <row r="98" spans="2:47" s="1" customFormat="1" ht="22.8" customHeight="1" x14ac:dyDescent="0.2">
      <c r="B98" s="29"/>
      <c r="C98" s="104" t="s">
        <v>118</v>
      </c>
      <c r="J98" s="63">
        <f>J127</f>
        <v>0</v>
      </c>
      <c r="L98" s="29"/>
      <c r="AU98" s="14" t="s">
        <v>119</v>
      </c>
    </row>
    <row r="99" spans="2:47" s="8" customFormat="1" ht="24.9" customHeight="1" x14ac:dyDescent="0.2">
      <c r="B99" s="105"/>
      <c r="D99" s="106" t="s">
        <v>167</v>
      </c>
      <c r="E99" s="107"/>
      <c r="F99" s="107"/>
      <c r="G99" s="107"/>
      <c r="H99" s="107"/>
      <c r="I99" s="107"/>
      <c r="J99" s="108">
        <f>J128</f>
        <v>0</v>
      </c>
      <c r="L99" s="105"/>
    </row>
    <row r="100" spans="2:47" s="11" customFormat="1" ht="19.95" customHeight="1" x14ac:dyDescent="0.2">
      <c r="B100" s="146"/>
      <c r="D100" s="147" t="s">
        <v>168</v>
      </c>
      <c r="E100" s="148"/>
      <c r="F100" s="148"/>
      <c r="G100" s="148"/>
      <c r="H100" s="148"/>
      <c r="I100" s="148"/>
      <c r="J100" s="149">
        <f>J129</f>
        <v>0</v>
      </c>
      <c r="L100" s="146"/>
    </row>
    <row r="101" spans="2:47" s="11" customFormat="1" ht="19.95" customHeight="1" x14ac:dyDescent="0.2">
      <c r="B101" s="146"/>
      <c r="D101" s="147" t="s">
        <v>225</v>
      </c>
      <c r="E101" s="148"/>
      <c r="F101" s="148"/>
      <c r="G101" s="148"/>
      <c r="H101" s="148"/>
      <c r="I101" s="148"/>
      <c r="J101" s="149">
        <f>J143</f>
        <v>0</v>
      </c>
      <c r="L101" s="146"/>
    </row>
    <row r="102" spans="2:47" s="11" customFormat="1" ht="19.95" customHeight="1" x14ac:dyDescent="0.2">
      <c r="B102" s="146"/>
      <c r="D102" s="147" t="s">
        <v>722</v>
      </c>
      <c r="E102" s="148"/>
      <c r="F102" s="148"/>
      <c r="G102" s="148"/>
      <c r="H102" s="148"/>
      <c r="I102" s="148"/>
      <c r="J102" s="149">
        <f>J154</f>
        <v>0</v>
      </c>
      <c r="L102" s="146"/>
    </row>
    <row r="103" spans="2:47" s="11" customFormat="1" ht="19.95" customHeight="1" x14ac:dyDescent="0.2">
      <c r="B103" s="146"/>
      <c r="D103" s="147" t="s">
        <v>922</v>
      </c>
      <c r="E103" s="148"/>
      <c r="F103" s="148"/>
      <c r="G103" s="148"/>
      <c r="H103" s="148"/>
      <c r="I103" s="148"/>
      <c r="J103" s="149">
        <f>J171</f>
        <v>0</v>
      </c>
      <c r="L103" s="146"/>
    </row>
    <row r="104" spans="2:47" s="11" customFormat="1" ht="19.95" customHeight="1" x14ac:dyDescent="0.2">
      <c r="B104" s="146"/>
      <c r="D104" s="147" t="s">
        <v>923</v>
      </c>
      <c r="E104" s="148"/>
      <c r="F104" s="148"/>
      <c r="G104" s="148"/>
      <c r="H104" s="148"/>
      <c r="I104" s="148"/>
      <c r="J104" s="149">
        <f>J178</f>
        <v>0</v>
      </c>
      <c r="L104" s="146"/>
    </row>
    <row r="105" spans="2:47" s="11" customFormat="1" ht="19.95" customHeight="1" x14ac:dyDescent="0.2">
      <c r="B105" s="146"/>
      <c r="D105" s="147" t="s">
        <v>924</v>
      </c>
      <c r="E105" s="148"/>
      <c r="F105" s="148"/>
      <c r="G105" s="148"/>
      <c r="H105" s="148"/>
      <c r="I105" s="148"/>
      <c r="J105" s="149">
        <f>J183</f>
        <v>0</v>
      </c>
      <c r="L105" s="146"/>
    </row>
    <row r="106" spans="2:47" s="1" customFormat="1" ht="21.75" customHeight="1" x14ac:dyDescent="0.2">
      <c r="B106" s="29"/>
      <c r="L106" s="29"/>
    </row>
    <row r="107" spans="2:47" s="1" customFormat="1" ht="6.9" customHeight="1" x14ac:dyDescent="0.2"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29"/>
    </row>
    <row r="111" spans="2:47" s="1" customFormat="1" ht="6.9" customHeight="1" x14ac:dyDescent="0.2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9"/>
    </row>
    <row r="112" spans="2:47" s="1" customFormat="1" ht="24.9" customHeight="1" x14ac:dyDescent="0.2">
      <c r="B112" s="29"/>
      <c r="C112" s="18" t="s">
        <v>120</v>
      </c>
      <c r="L112" s="29"/>
    </row>
    <row r="113" spans="2:63" s="1" customFormat="1" ht="6.9" customHeight="1" x14ac:dyDescent="0.2">
      <c r="B113" s="29"/>
      <c r="L113" s="29"/>
    </row>
    <row r="114" spans="2:63" s="1" customFormat="1" ht="12" customHeight="1" x14ac:dyDescent="0.2">
      <c r="B114" s="29"/>
      <c r="C114" s="24" t="s">
        <v>16</v>
      </c>
      <c r="L114" s="29"/>
    </row>
    <row r="115" spans="2:63" s="1" customFormat="1" ht="16.5" customHeight="1" x14ac:dyDescent="0.2">
      <c r="B115" s="29"/>
      <c r="E115" s="217" t="str">
        <f>E7</f>
        <v>Rekonstrukce parku Mírové náměstí, M.lázně</v>
      </c>
      <c r="F115" s="218"/>
      <c r="G115" s="218"/>
      <c r="H115" s="218"/>
      <c r="L115" s="29"/>
    </row>
    <row r="116" spans="2:63" ht="12" customHeight="1" x14ac:dyDescent="0.2">
      <c r="B116" s="17"/>
      <c r="C116" s="24" t="s">
        <v>113</v>
      </c>
      <c r="L116" s="17"/>
    </row>
    <row r="117" spans="2:63" s="1" customFormat="1" ht="16.5" customHeight="1" x14ac:dyDescent="0.2">
      <c r="B117" s="29"/>
      <c r="E117" s="217" t="s">
        <v>164</v>
      </c>
      <c r="F117" s="219"/>
      <c r="G117" s="219"/>
      <c r="H117" s="219"/>
      <c r="L117" s="29"/>
    </row>
    <row r="118" spans="2:63" s="1" customFormat="1" ht="12" customHeight="1" x14ac:dyDescent="0.2">
      <c r="B118" s="29"/>
      <c r="C118" s="24" t="s">
        <v>165</v>
      </c>
      <c r="L118" s="29"/>
    </row>
    <row r="119" spans="2:63" s="1" customFormat="1" ht="16.5" customHeight="1" x14ac:dyDescent="0.2">
      <c r="B119" s="29"/>
      <c r="E119" s="174" t="str">
        <f>E11</f>
        <v>80-A - Vodovodní přípojka</v>
      </c>
      <c r="F119" s="219"/>
      <c r="G119" s="219"/>
      <c r="H119" s="219"/>
      <c r="L119" s="29"/>
    </row>
    <row r="120" spans="2:63" s="1" customFormat="1" ht="6.9" customHeight="1" x14ac:dyDescent="0.2">
      <c r="B120" s="29"/>
      <c r="L120" s="29"/>
    </row>
    <row r="121" spans="2:63" s="1" customFormat="1" ht="12" customHeight="1" x14ac:dyDescent="0.2">
      <c r="B121" s="29"/>
      <c r="C121" s="24" t="s">
        <v>20</v>
      </c>
      <c r="F121" s="22" t="str">
        <f>F14</f>
        <v>Mariánské Lázně</v>
      </c>
      <c r="I121" s="24" t="s">
        <v>22</v>
      </c>
      <c r="J121" s="49" t="str">
        <f>IF(J14="","",J14)</f>
        <v>14. 2. 2025</v>
      </c>
      <c r="L121" s="29"/>
    </row>
    <row r="122" spans="2:63" s="1" customFormat="1" ht="6.9" customHeight="1" x14ac:dyDescent="0.2">
      <c r="B122" s="29"/>
      <c r="L122" s="29"/>
    </row>
    <row r="123" spans="2:63" s="1" customFormat="1" ht="15.15" customHeight="1" x14ac:dyDescent="0.2">
      <c r="B123" s="29"/>
      <c r="C123" s="24" t="s">
        <v>24</v>
      </c>
      <c r="F123" s="22" t="str">
        <f>E17</f>
        <v>Město Mariánské Lázně</v>
      </c>
      <c r="I123" s="24" t="s">
        <v>30</v>
      </c>
      <c r="J123" s="27" t="str">
        <f>E23</f>
        <v>ing.Rákos Tomáš</v>
      </c>
      <c r="L123" s="29"/>
    </row>
    <row r="124" spans="2:63" s="1" customFormat="1" ht="15.15" customHeight="1" x14ac:dyDescent="0.2">
      <c r="B124" s="29"/>
      <c r="C124" s="24" t="s">
        <v>28</v>
      </c>
      <c r="F124" s="22" t="str">
        <f>IF(E20="","",E20)</f>
        <v>Vyplň údaj</v>
      </c>
      <c r="I124" s="24" t="s">
        <v>33</v>
      </c>
      <c r="J124" s="27" t="str">
        <f>E26</f>
        <v>Milan Hájek</v>
      </c>
      <c r="L124" s="29"/>
    </row>
    <row r="125" spans="2:63" s="1" customFormat="1" ht="10.35" customHeight="1" x14ac:dyDescent="0.2">
      <c r="B125" s="29"/>
      <c r="L125" s="29"/>
    </row>
    <row r="126" spans="2:63" s="9" customFormat="1" ht="29.25" customHeight="1" x14ac:dyDescent="0.2">
      <c r="B126" s="109"/>
      <c r="C126" s="110" t="s">
        <v>121</v>
      </c>
      <c r="D126" s="111" t="s">
        <v>61</v>
      </c>
      <c r="E126" s="111" t="s">
        <v>57</v>
      </c>
      <c r="F126" s="111" t="s">
        <v>58</v>
      </c>
      <c r="G126" s="111" t="s">
        <v>122</v>
      </c>
      <c r="H126" s="111" t="s">
        <v>123</v>
      </c>
      <c r="I126" s="111" t="s">
        <v>124</v>
      </c>
      <c r="J126" s="111" t="s">
        <v>117</v>
      </c>
      <c r="K126" s="112" t="s">
        <v>125</v>
      </c>
      <c r="L126" s="109"/>
      <c r="M126" s="56" t="s">
        <v>1</v>
      </c>
      <c r="N126" s="57" t="s">
        <v>40</v>
      </c>
      <c r="O126" s="57" t="s">
        <v>126</v>
      </c>
      <c r="P126" s="57" t="s">
        <v>127</v>
      </c>
      <c r="Q126" s="57" t="s">
        <v>128</v>
      </c>
      <c r="R126" s="57" t="s">
        <v>129</v>
      </c>
      <c r="S126" s="57" t="s">
        <v>130</v>
      </c>
      <c r="T126" s="58" t="s">
        <v>131</v>
      </c>
    </row>
    <row r="127" spans="2:63" s="1" customFormat="1" ht="22.8" customHeight="1" x14ac:dyDescent="0.3">
      <c r="B127" s="29"/>
      <c r="C127" s="61" t="s">
        <v>132</v>
      </c>
      <c r="J127" s="113">
        <f>BK127</f>
        <v>0</v>
      </c>
      <c r="L127" s="29"/>
      <c r="M127" s="59"/>
      <c r="N127" s="50"/>
      <c r="O127" s="50"/>
      <c r="P127" s="114">
        <f>P128</f>
        <v>0</v>
      </c>
      <c r="Q127" s="50"/>
      <c r="R127" s="114">
        <f>R128</f>
        <v>26.915499600000008</v>
      </c>
      <c r="S127" s="50"/>
      <c r="T127" s="115">
        <f>T128</f>
        <v>15.2812</v>
      </c>
      <c r="AT127" s="14" t="s">
        <v>75</v>
      </c>
      <c r="AU127" s="14" t="s">
        <v>119</v>
      </c>
      <c r="BK127" s="116">
        <f>BK128</f>
        <v>0</v>
      </c>
    </row>
    <row r="128" spans="2:63" s="10" customFormat="1" ht="25.95" customHeight="1" x14ac:dyDescent="0.25">
      <c r="B128" s="117"/>
      <c r="D128" s="118" t="s">
        <v>75</v>
      </c>
      <c r="E128" s="119" t="s">
        <v>170</v>
      </c>
      <c r="F128" s="119" t="s">
        <v>171</v>
      </c>
      <c r="I128" s="120"/>
      <c r="J128" s="121">
        <f>BK128</f>
        <v>0</v>
      </c>
      <c r="L128" s="117"/>
      <c r="M128" s="122"/>
      <c r="P128" s="123">
        <f>P129+P143+P154+P171+P178+P183</f>
        <v>0</v>
      </c>
      <c r="R128" s="123">
        <f>R129+R143+R154+R171+R178+R183</f>
        <v>26.915499600000008</v>
      </c>
      <c r="T128" s="124">
        <f>T129+T143+T154+T171+T178+T183</f>
        <v>15.2812</v>
      </c>
      <c r="AR128" s="118" t="s">
        <v>84</v>
      </c>
      <c r="AT128" s="125" t="s">
        <v>75</v>
      </c>
      <c r="AU128" s="125" t="s">
        <v>76</v>
      </c>
      <c r="AY128" s="118" t="s">
        <v>134</v>
      </c>
      <c r="BK128" s="126">
        <f>BK129+BK143+BK154+BK171+BK178+BK183</f>
        <v>0</v>
      </c>
    </row>
    <row r="129" spans="2:65" s="10" customFormat="1" ht="22.8" customHeight="1" x14ac:dyDescent="0.25">
      <c r="B129" s="117"/>
      <c r="D129" s="118" t="s">
        <v>75</v>
      </c>
      <c r="E129" s="150" t="s">
        <v>84</v>
      </c>
      <c r="F129" s="150" t="s">
        <v>172</v>
      </c>
      <c r="I129" s="120"/>
      <c r="J129" s="151">
        <f>BK129</f>
        <v>0</v>
      </c>
      <c r="L129" s="117"/>
      <c r="M129" s="122"/>
      <c r="P129" s="123">
        <f>SUM(P130:P142)</f>
        <v>0</v>
      </c>
      <c r="R129" s="123">
        <f>SUM(R130:R142)</f>
        <v>12.898000000000001</v>
      </c>
      <c r="T129" s="124">
        <f>SUM(T130:T142)</f>
        <v>0</v>
      </c>
      <c r="AR129" s="118" t="s">
        <v>84</v>
      </c>
      <c r="AT129" s="125" t="s">
        <v>75</v>
      </c>
      <c r="AU129" s="125" t="s">
        <v>84</v>
      </c>
      <c r="AY129" s="118" t="s">
        <v>134</v>
      </c>
      <c r="BK129" s="126">
        <f>SUM(BK130:BK142)</f>
        <v>0</v>
      </c>
    </row>
    <row r="130" spans="2:65" s="1" customFormat="1" ht="33" customHeight="1" x14ac:dyDescent="0.2">
      <c r="B130" s="127"/>
      <c r="C130" s="128" t="s">
        <v>84</v>
      </c>
      <c r="D130" s="128" t="s">
        <v>135</v>
      </c>
      <c r="E130" s="129" t="s">
        <v>925</v>
      </c>
      <c r="F130" s="130" t="s">
        <v>926</v>
      </c>
      <c r="G130" s="131" t="s">
        <v>189</v>
      </c>
      <c r="H130" s="132">
        <v>9.7379999999999995</v>
      </c>
      <c r="I130" s="133"/>
      <c r="J130" s="134">
        <f t="shared" ref="J130:J142" si="0">ROUND(I130*H130,2)</f>
        <v>0</v>
      </c>
      <c r="K130" s="130" t="s">
        <v>176</v>
      </c>
      <c r="L130" s="29"/>
      <c r="M130" s="135" t="s">
        <v>1</v>
      </c>
      <c r="N130" s="136" t="s">
        <v>41</v>
      </c>
      <c r="P130" s="137">
        <f t="shared" ref="P130:P142" si="1">O130*H130</f>
        <v>0</v>
      </c>
      <c r="Q130" s="137">
        <v>0</v>
      </c>
      <c r="R130" s="137">
        <f t="shared" ref="R130:R142" si="2">Q130*H130</f>
        <v>0</v>
      </c>
      <c r="S130" s="137">
        <v>0</v>
      </c>
      <c r="T130" s="138">
        <f t="shared" ref="T130:T142" si="3">S130*H130</f>
        <v>0</v>
      </c>
      <c r="AR130" s="139" t="s">
        <v>140</v>
      </c>
      <c r="AT130" s="139" t="s">
        <v>135</v>
      </c>
      <c r="AU130" s="139" t="s">
        <v>86</v>
      </c>
      <c r="AY130" s="14" t="s">
        <v>134</v>
      </c>
      <c r="BE130" s="140">
        <f t="shared" ref="BE130:BE142" si="4">IF(N130="základní",J130,0)</f>
        <v>0</v>
      </c>
      <c r="BF130" s="140">
        <f t="shared" ref="BF130:BF142" si="5">IF(N130="snížená",J130,0)</f>
        <v>0</v>
      </c>
      <c r="BG130" s="140">
        <f t="shared" ref="BG130:BG142" si="6">IF(N130="zákl. přenesená",J130,0)</f>
        <v>0</v>
      </c>
      <c r="BH130" s="140">
        <f t="shared" ref="BH130:BH142" si="7">IF(N130="sníž. přenesená",J130,0)</f>
        <v>0</v>
      </c>
      <c r="BI130" s="140">
        <f t="shared" ref="BI130:BI142" si="8">IF(N130="nulová",J130,0)</f>
        <v>0</v>
      </c>
      <c r="BJ130" s="14" t="s">
        <v>84</v>
      </c>
      <c r="BK130" s="140">
        <f t="shared" ref="BK130:BK142" si="9">ROUND(I130*H130,2)</f>
        <v>0</v>
      </c>
      <c r="BL130" s="14" t="s">
        <v>140</v>
      </c>
      <c r="BM130" s="139" t="s">
        <v>86</v>
      </c>
    </row>
    <row r="131" spans="2:65" s="1" customFormat="1" ht="33" customHeight="1" x14ac:dyDescent="0.2">
      <c r="B131" s="127"/>
      <c r="C131" s="128" t="s">
        <v>86</v>
      </c>
      <c r="D131" s="128" t="s">
        <v>135</v>
      </c>
      <c r="E131" s="129" t="s">
        <v>927</v>
      </c>
      <c r="F131" s="130" t="s">
        <v>928</v>
      </c>
      <c r="G131" s="131" t="s">
        <v>189</v>
      </c>
      <c r="H131" s="132">
        <v>1.0820000000000001</v>
      </c>
      <c r="I131" s="133"/>
      <c r="J131" s="134">
        <f t="shared" si="0"/>
        <v>0</v>
      </c>
      <c r="K131" s="130" t="s">
        <v>176</v>
      </c>
      <c r="L131" s="29"/>
      <c r="M131" s="135" t="s">
        <v>1</v>
      </c>
      <c r="N131" s="136" t="s">
        <v>41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140</v>
      </c>
      <c r="AT131" s="139" t="s">
        <v>135</v>
      </c>
      <c r="AU131" s="139" t="s">
        <v>86</v>
      </c>
      <c r="AY131" s="14" t="s">
        <v>134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4" t="s">
        <v>84</v>
      </c>
      <c r="BK131" s="140">
        <f t="shared" si="9"/>
        <v>0</v>
      </c>
      <c r="BL131" s="14" t="s">
        <v>140</v>
      </c>
      <c r="BM131" s="139" t="s">
        <v>140</v>
      </c>
    </row>
    <row r="132" spans="2:65" s="1" customFormat="1" ht="33" customHeight="1" x14ac:dyDescent="0.2">
      <c r="B132" s="127"/>
      <c r="C132" s="128" t="s">
        <v>143</v>
      </c>
      <c r="D132" s="128" t="s">
        <v>135</v>
      </c>
      <c r="E132" s="129" t="s">
        <v>929</v>
      </c>
      <c r="F132" s="130" t="s">
        <v>930</v>
      </c>
      <c r="G132" s="131" t="s">
        <v>189</v>
      </c>
      <c r="H132" s="132">
        <v>20.509</v>
      </c>
      <c r="I132" s="133"/>
      <c r="J132" s="134">
        <f t="shared" si="0"/>
        <v>0</v>
      </c>
      <c r="K132" s="130" t="s">
        <v>176</v>
      </c>
      <c r="L132" s="29"/>
      <c r="M132" s="135" t="s">
        <v>1</v>
      </c>
      <c r="N132" s="136" t="s">
        <v>41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140</v>
      </c>
      <c r="AT132" s="139" t="s">
        <v>135</v>
      </c>
      <c r="AU132" s="139" t="s">
        <v>86</v>
      </c>
      <c r="AY132" s="14" t="s">
        <v>134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4" t="s">
        <v>84</v>
      </c>
      <c r="BK132" s="140">
        <f t="shared" si="9"/>
        <v>0</v>
      </c>
      <c r="BL132" s="14" t="s">
        <v>140</v>
      </c>
      <c r="BM132" s="139" t="s">
        <v>142</v>
      </c>
    </row>
    <row r="133" spans="2:65" s="1" customFormat="1" ht="37.799999999999997" customHeight="1" x14ac:dyDescent="0.2">
      <c r="B133" s="127"/>
      <c r="C133" s="128" t="s">
        <v>140</v>
      </c>
      <c r="D133" s="128" t="s">
        <v>135</v>
      </c>
      <c r="E133" s="129" t="s">
        <v>931</v>
      </c>
      <c r="F133" s="130" t="s">
        <v>932</v>
      </c>
      <c r="G133" s="131" t="s">
        <v>189</v>
      </c>
      <c r="H133" s="132">
        <v>2.2789999999999999</v>
      </c>
      <c r="I133" s="133"/>
      <c r="J133" s="134">
        <f t="shared" si="0"/>
        <v>0</v>
      </c>
      <c r="K133" s="130" t="s">
        <v>176</v>
      </c>
      <c r="L133" s="29"/>
      <c r="M133" s="135" t="s">
        <v>1</v>
      </c>
      <c r="N133" s="136" t="s">
        <v>41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140</v>
      </c>
      <c r="AT133" s="139" t="s">
        <v>135</v>
      </c>
      <c r="AU133" s="139" t="s">
        <v>86</v>
      </c>
      <c r="AY133" s="14" t="s">
        <v>134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4" t="s">
        <v>84</v>
      </c>
      <c r="BK133" s="140">
        <f t="shared" si="9"/>
        <v>0</v>
      </c>
      <c r="BL133" s="14" t="s">
        <v>140</v>
      </c>
      <c r="BM133" s="139" t="s">
        <v>147</v>
      </c>
    </row>
    <row r="134" spans="2:65" s="1" customFormat="1" ht="37.799999999999997" customHeight="1" x14ac:dyDescent="0.2">
      <c r="B134" s="127"/>
      <c r="C134" s="128" t="s">
        <v>133</v>
      </c>
      <c r="D134" s="128" t="s">
        <v>135</v>
      </c>
      <c r="E134" s="129" t="s">
        <v>933</v>
      </c>
      <c r="F134" s="130" t="s">
        <v>934</v>
      </c>
      <c r="G134" s="131" t="s">
        <v>189</v>
      </c>
      <c r="H134" s="132">
        <v>7.8330000000000002</v>
      </c>
      <c r="I134" s="133"/>
      <c r="J134" s="134">
        <f t="shared" si="0"/>
        <v>0</v>
      </c>
      <c r="K134" s="130" t="s">
        <v>176</v>
      </c>
      <c r="L134" s="29"/>
      <c r="M134" s="135" t="s">
        <v>1</v>
      </c>
      <c r="N134" s="136" t="s">
        <v>41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140</v>
      </c>
      <c r="AT134" s="139" t="s">
        <v>135</v>
      </c>
      <c r="AU134" s="139" t="s">
        <v>86</v>
      </c>
      <c r="AY134" s="14" t="s">
        <v>134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4" t="s">
        <v>84</v>
      </c>
      <c r="BK134" s="140">
        <f t="shared" si="9"/>
        <v>0</v>
      </c>
      <c r="BL134" s="14" t="s">
        <v>140</v>
      </c>
      <c r="BM134" s="139" t="s">
        <v>150</v>
      </c>
    </row>
    <row r="135" spans="2:65" s="1" customFormat="1" ht="24.15" customHeight="1" x14ac:dyDescent="0.2">
      <c r="B135" s="127"/>
      <c r="C135" s="128" t="s">
        <v>142</v>
      </c>
      <c r="D135" s="128" t="s">
        <v>135</v>
      </c>
      <c r="E135" s="129" t="s">
        <v>935</v>
      </c>
      <c r="F135" s="130" t="s">
        <v>936</v>
      </c>
      <c r="G135" s="131" t="s">
        <v>189</v>
      </c>
      <c r="H135" s="132">
        <v>2</v>
      </c>
      <c r="I135" s="133"/>
      <c r="J135" s="134">
        <f t="shared" si="0"/>
        <v>0</v>
      </c>
      <c r="K135" s="130" t="s">
        <v>176</v>
      </c>
      <c r="L135" s="29"/>
      <c r="M135" s="135" t="s">
        <v>1</v>
      </c>
      <c r="N135" s="136" t="s">
        <v>41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140</v>
      </c>
      <c r="AT135" s="139" t="s">
        <v>135</v>
      </c>
      <c r="AU135" s="139" t="s">
        <v>86</v>
      </c>
      <c r="AY135" s="14" t="s">
        <v>134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4" t="s">
        <v>84</v>
      </c>
      <c r="BK135" s="140">
        <f t="shared" si="9"/>
        <v>0</v>
      </c>
      <c r="BL135" s="14" t="s">
        <v>140</v>
      </c>
      <c r="BM135" s="139" t="s">
        <v>8</v>
      </c>
    </row>
    <row r="136" spans="2:65" s="1" customFormat="1" ht="24.15" customHeight="1" x14ac:dyDescent="0.2">
      <c r="B136" s="127"/>
      <c r="C136" s="128" t="s">
        <v>156</v>
      </c>
      <c r="D136" s="128" t="s">
        <v>135</v>
      </c>
      <c r="E136" s="129" t="s">
        <v>727</v>
      </c>
      <c r="F136" s="130" t="s">
        <v>728</v>
      </c>
      <c r="G136" s="131" t="s">
        <v>189</v>
      </c>
      <c r="H136" s="132">
        <v>6.6550000000000002</v>
      </c>
      <c r="I136" s="133"/>
      <c r="J136" s="134">
        <f t="shared" si="0"/>
        <v>0</v>
      </c>
      <c r="K136" s="130" t="s">
        <v>176</v>
      </c>
      <c r="L136" s="29"/>
      <c r="M136" s="135" t="s">
        <v>1</v>
      </c>
      <c r="N136" s="136" t="s">
        <v>41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140</v>
      </c>
      <c r="AT136" s="139" t="s">
        <v>135</v>
      </c>
      <c r="AU136" s="139" t="s">
        <v>86</v>
      </c>
      <c r="AY136" s="14" t="s">
        <v>134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4" t="s">
        <v>84</v>
      </c>
      <c r="BK136" s="140">
        <f t="shared" si="9"/>
        <v>0</v>
      </c>
      <c r="BL136" s="14" t="s">
        <v>140</v>
      </c>
      <c r="BM136" s="139" t="s">
        <v>155</v>
      </c>
    </row>
    <row r="137" spans="2:65" s="1" customFormat="1" ht="24.15" customHeight="1" x14ac:dyDescent="0.2">
      <c r="B137" s="127"/>
      <c r="C137" s="128" t="s">
        <v>147</v>
      </c>
      <c r="D137" s="128" t="s">
        <v>135</v>
      </c>
      <c r="E137" s="129" t="s">
        <v>937</v>
      </c>
      <c r="F137" s="130" t="s">
        <v>938</v>
      </c>
      <c r="G137" s="131" t="s">
        <v>189</v>
      </c>
      <c r="H137" s="132">
        <v>24.983000000000001</v>
      </c>
      <c r="I137" s="133"/>
      <c r="J137" s="134">
        <f t="shared" si="0"/>
        <v>0</v>
      </c>
      <c r="K137" s="130" t="s">
        <v>176</v>
      </c>
      <c r="L137" s="29"/>
      <c r="M137" s="135" t="s">
        <v>1</v>
      </c>
      <c r="N137" s="136" t="s">
        <v>41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140</v>
      </c>
      <c r="AT137" s="139" t="s">
        <v>135</v>
      </c>
      <c r="AU137" s="139" t="s">
        <v>86</v>
      </c>
      <c r="AY137" s="14" t="s">
        <v>134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4" t="s">
        <v>84</v>
      </c>
      <c r="BK137" s="140">
        <f t="shared" si="9"/>
        <v>0</v>
      </c>
      <c r="BL137" s="14" t="s">
        <v>140</v>
      </c>
      <c r="BM137" s="139" t="s">
        <v>160</v>
      </c>
    </row>
    <row r="138" spans="2:65" s="1" customFormat="1" ht="24.15" customHeight="1" x14ac:dyDescent="0.2">
      <c r="B138" s="127"/>
      <c r="C138" s="128" t="s">
        <v>202</v>
      </c>
      <c r="D138" s="128" t="s">
        <v>135</v>
      </c>
      <c r="E138" s="129" t="s">
        <v>939</v>
      </c>
      <c r="F138" s="130" t="s">
        <v>940</v>
      </c>
      <c r="G138" s="131" t="s">
        <v>189</v>
      </c>
      <c r="H138" s="132">
        <v>7.5469999999999997</v>
      </c>
      <c r="I138" s="133"/>
      <c r="J138" s="134">
        <f t="shared" si="0"/>
        <v>0</v>
      </c>
      <c r="K138" s="130" t="s">
        <v>176</v>
      </c>
      <c r="L138" s="29"/>
      <c r="M138" s="135" t="s">
        <v>1</v>
      </c>
      <c r="N138" s="136" t="s">
        <v>41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140</v>
      </c>
      <c r="AT138" s="139" t="s">
        <v>135</v>
      </c>
      <c r="AU138" s="139" t="s">
        <v>86</v>
      </c>
      <c r="AY138" s="14" t="s">
        <v>134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4" t="s">
        <v>84</v>
      </c>
      <c r="BK138" s="140">
        <f t="shared" si="9"/>
        <v>0</v>
      </c>
      <c r="BL138" s="14" t="s">
        <v>140</v>
      </c>
      <c r="BM138" s="139" t="s">
        <v>163</v>
      </c>
    </row>
    <row r="139" spans="2:65" s="1" customFormat="1" ht="16.5" customHeight="1" x14ac:dyDescent="0.2">
      <c r="B139" s="127"/>
      <c r="C139" s="160" t="s">
        <v>150</v>
      </c>
      <c r="D139" s="160" t="s">
        <v>294</v>
      </c>
      <c r="E139" s="161" t="s">
        <v>941</v>
      </c>
      <c r="F139" s="162" t="s">
        <v>942</v>
      </c>
      <c r="G139" s="163" t="s">
        <v>199</v>
      </c>
      <c r="H139" s="164">
        <v>12.829000000000001</v>
      </c>
      <c r="I139" s="165"/>
      <c r="J139" s="166">
        <f t="shared" si="0"/>
        <v>0</v>
      </c>
      <c r="K139" s="162" t="s">
        <v>176</v>
      </c>
      <c r="L139" s="167"/>
      <c r="M139" s="168" t="s">
        <v>1</v>
      </c>
      <c r="N139" s="169" t="s">
        <v>41</v>
      </c>
      <c r="P139" s="137">
        <f t="shared" si="1"/>
        <v>0</v>
      </c>
      <c r="Q139" s="137">
        <v>1</v>
      </c>
      <c r="R139" s="137">
        <f t="shared" si="2"/>
        <v>12.829000000000001</v>
      </c>
      <c r="S139" s="137">
        <v>0</v>
      </c>
      <c r="T139" s="138">
        <f t="shared" si="3"/>
        <v>0</v>
      </c>
      <c r="AR139" s="139" t="s">
        <v>147</v>
      </c>
      <c r="AT139" s="139" t="s">
        <v>294</v>
      </c>
      <c r="AU139" s="139" t="s">
        <v>86</v>
      </c>
      <c r="AY139" s="14" t="s">
        <v>134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4" t="s">
        <v>84</v>
      </c>
      <c r="BK139" s="140">
        <f t="shared" si="9"/>
        <v>0</v>
      </c>
      <c r="BL139" s="14" t="s">
        <v>140</v>
      </c>
      <c r="BM139" s="139" t="s">
        <v>200</v>
      </c>
    </row>
    <row r="140" spans="2:65" s="1" customFormat="1" ht="21.75" customHeight="1" x14ac:dyDescent="0.2">
      <c r="B140" s="127"/>
      <c r="C140" s="128" t="s">
        <v>215</v>
      </c>
      <c r="D140" s="128" t="s">
        <v>135</v>
      </c>
      <c r="E140" s="129" t="s">
        <v>729</v>
      </c>
      <c r="F140" s="130" t="s">
        <v>730</v>
      </c>
      <c r="G140" s="131" t="s">
        <v>189</v>
      </c>
      <c r="H140" s="132">
        <v>1.887</v>
      </c>
      <c r="I140" s="133"/>
      <c r="J140" s="134">
        <f t="shared" si="0"/>
        <v>0</v>
      </c>
      <c r="K140" s="130" t="s">
        <v>176</v>
      </c>
      <c r="L140" s="29"/>
      <c r="M140" s="135" t="s">
        <v>1</v>
      </c>
      <c r="N140" s="136" t="s">
        <v>41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140</v>
      </c>
      <c r="AT140" s="139" t="s">
        <v>135</v>
      </c>
      <c r="AU140" s="139" t="s">
        <v>86</v>
      </c>
      <c r="AY140" s="14" t="s">
        <v>134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4" t="s">
        <v>84</v>
      </c>
      <c r="BK140" s="140">
        <f t="shared" si="9"/>
        <v>0</v>
      </c>
      <c r="BL140" s="14" t="s">
        <v>140</v>
      </c>
      <c r="BM140" s="139" t="s">
        <v>292</v>
      </c>
    </row>
    <row r="141" spans="2:65" s="1" customFormat="1" ht="33" customHeight="1" x14ac:dyDescent="0.2">
      <c r="B141" s="127"/>
      <c r="C141" s="128" t="s">
        <v>8</v>
      </c>
      <c r="D141" s="128" t="s">
        <v>135</v>
      </c>
      <c r="E141" s="129" t="s">
        <v>943</v>
      </c>
      <c r="F141" s="130" t="s">
        <v>944</v>
      </c>
      <c r="G141" s="131" t="s">
        <v>274</v>
      </c>
      <c r="H141" s="132">
        <v>1</v>
      </c>
      <c r="I141" s="133"/>
      <c r="J141" s="134">
        <f t="shared" si="0"/>
        <v>0</v>
      </c>
      <c r="K141" s="130" t="s">
        <v>945</v>
      </c>
      <c r="L141" s="29"/>
      <c r="M141" s="135" t="s">
        <v>1</v>
      </c>
      <c r="N141" s="136" t="s">
        <v>41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140</v>
      </c>
      <c r="AT141" s="139" t="s">
        <v>135</v>
      </c>
      <c r="AU141" s="139" t="s">
        <v>86</v>
      </c>
      <c r="AY141" s="14" t="s">
        <v>134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4" t="s">
        <v>84</v>
      </c>
      <c r="BK141" s="140">
        <f t="shared" si="9"/>
        <v>0</v>
      </c>
      <c r="BL141" s="14" t="s">
        <v>140</v>
      </c>
      <c r="BM141" s="139" t="s">
        <v>297</v>
      </c>
    </row>
    <row r="142" spans="2:65" s="1" customFormat="1" ht="24.15" customHeight="1" x14ac:dyDescent="0.2">
      <c r="B142" s="127"/>
      <c r="C142" s="160" t="s">
        <v>267</v>
      </c>
      <c r="D142" s="160" t="s">
        <v>294</v>
      </c>
      <c r="E142" s="161" t="s">
        <v>946</v>
      </c>
      <c r="F142" s="162" t="s">
        <v>947</v>
      </c>
      <c r="G142" s="163" t="s">
        <v>274</v>
      </c>
      <c r="H142" s="164">
        <v>1</v>
      </c>
      <c r="I142" s="165"/>
      <c r="J142" s="166">
        <f t="shared" si="0"/>
        <v>0</v>
      </c>
      <c r="K142" s="162" t="s">
        <v>176</v>
      </c>
      <c r="L142" s="167"/>
      <c r="M142" s="168" t="s">
        <v>1</v>
      </c>
      <c r="N142" s="169" t="s">
        <v>41</v>
      </c>
      <c r="P142" s="137">
        <f t="shared" si="1"/>
        <v>0</v>
      </c>
      <c r="Q142" s="137">
        <v>6.9000000000000006E-2</v>
      </c>
      <c r="R142" s="137">
        <f t="shared" si="2"/>
        <v>6.9000000000000006E-2</v>
      </c>
      <c r="S142" s="137">
        <v>0</v>
      </c>
      <c r="T142" s="138">
        <f t="shared" si="3"/>
        <v>0</v>
      </c>
      <c r="AR142" s="139" t="s">
        <v>147</v>
      </c>
      <c r="AT142" s="139" t="s">
        <v>294</v>
      </c>
      <c r="AU142" s="139" t="s">
        <v>86</v>
      </c>
      <c r="AY142" s="14" t="s">
        <v>134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4" t="s">
        <v>84</v>
      </c>
      <c r="BK142" s="140">
        <f t="shared" si="9"/>
        <v>0</v>
      </c>
      <c r="BL142" s="14" t="s">
        <v>140</v>
      </c>
      <c r="BM142" s="139" t="s">
        <v>206</v>
      </c>
    </row>
    <row r="143" spans="2:65" s="10" customFormat="1" ht="22.8" customHeight="1" x14ac:dyDescent="0.25">
      <c r="B143" s="117"/>
      <c r="D143" s="118" t="s">
        <v>75</v>
      </c>
      <c r="E143" s="150" t="s">
        <v>140</v>
      </c>
      <c r="F143" s="150" t="s">
        <v>271</v>
      </c>
      <c r="I143" s="120"/>
      <c r="J143" s="151">
        <f>BK143</f>
        <v>0</v>
      </c>
      <c r="L143" s="117"/>
      <c r="M143" s="122"/>
      <c r="P143" s="123">
        <f>SUM(P144:P153)</f>
        <v>0</v>
      </c>
      <c r="R143" s="123">
        <f>SUM(R144:R153)</f>
        <v>13.950445600000002</v>
      </c>
      <c r="T143" s="124">
        <f>SUM(T144:T153)</f>
        <v>0</v>
      </c>
      <c r="AR143" s="118" t="s">
        <v>84</v>
      </c>
      <c r="AT143" s="125" t="s">
        <v>75</v>
      </c>
      <c r="AU143" s="125" t="s">
        <v>84</v>
      </c>
      <c r="AY143" s="118" t="s">
        <v>134</v>
      </c>
      <c r="BK143" s="126">
        <f>SUM(BK144:BK153)</f>
        <v>0</v>
      </c>
    </row>
    <row r="144" spans="2:65" s="1" customFormat="1" ht="24.15" customHeight="1" x14ac:dyDescent="0.2">
      <c r="B144" s="127"/>
      <c r="C144" s="128" t="s">
        <v>155</v>
      </c>
      <c r="D144" s="128" t="s">
        <v>135</v>
      </c>
      <c r="E144" s="129" t="s">
        <v>948</v>
      </c>
      <c r="F144" s="130" t="s">
        <v>949</v>
      </c>
      <c r="G144" s="131" t="s">
        <v>189</v>
      </c>
      <c r="H144" s="132">
        <v>2.2799999999999998</v>
      </c>
      <c r="I144" s="133"/>
      <c r="J144" s="134">
        <f t="shared" ref="J144:J153" si="10">ROUND(I144*H144,2)</f>
        <v>0</v>
      </c>
      <c r="K144" s="130" t="s">
        <v>176</v>
      </c>
      <c r="L144" s="29"/>
      <c r="M144" s="135" t="s">
        <v>1</v>
      </c>
      <c r="N144" s="136" t="s">
        <v>41</v>
      </c>
      <c r="P144" s="137">
        <f t="shared" ref="P144:P153" si="11">O144*H144</f>
        <v>0</v>
      </c>
      <c r="Q144" s="137">
        <v>1.8907700000000001</v>
      </c>
      <c r="R144" s="137">
        <f t="shared" ref="R144:R153" si="12">Q144*H144</f>
        <v>4.3109555999999998</v>
      </c>
      <c r="S144" s="137">
        <v>0</v>
      </c>
      <c r="T144" s="138">
        <f t="shared" ref="T144:T153" si="13">S144*H144</f>
        <v>0</v>
      </c>
      <c r="AR144" s="139" t="s">
        <v>140</v>
      </c>
      <c r="AT144" s="139" t="s">
        <v>135</v>
      </c>
      <c r="AU144" s="139" t="s">
        <v>86</v>
      </c>
      <c r="AY144" s="14" t="s">
        <v>134</v>
      </c>
      <c r="BE144" s="140">
        <f t="shared" ref="BE144:BE153" si="14">IF(N144="základní",J144,0)</f>
        <v>0</v>
      </c>
      <c r="BF144" s="140">
        <f t="shared" ref="BF144:BF153" si="15">IF(N144="snížená",J144,0)</f>
        <v>0</v>
      </c>
      <c r="BG144" s="140">
        <f t="shared" ref="BG144:BG153" si="16">IF(N144="zákl. přenesená",J144,0)</f>
        <v>0</v>
      </c>
      <c r="BH144" s="140">
        <f t="shared" ref="BH144:BH153" si="17">IF(N144="sníž. přenesená",J144,0)</f>
        <v>0</v>
      </c>
      <c r="BI144" s="140">
        <f t="shared" ref="BI144:BI153" si="18">IF(N144="nulová",J144,0)</f>
        <v>0</v>
      </c>
      <c r="BJ144" s="14" t="s">
        <v>84</v>
      </c>
      <c r="BK144" s="140">
        <f t="shared" ref="BK144:BK153" si="19">ROUND(I144*H144,2)</f>
        <v>0</v>
      </c>
      <c r="BL144" s="14" t="s">
        <v>140</v>
      </c>
      <c r="BM144" s="139" t="s">
        <v>313</v>
      </c>
    </row>
    <row r="145" spans="2:65" s="1" customFormat="1" ht="21.75" customHeight="1" x14ac:dyDescent="0.2">
      <c r="B145" s="127"/>
      <c r="C145" s="128" t="s">
        <v>277</v>
      </c>
      <c r="D145" s="128" t="s">
        <v>135</v>
      </c>
      <c r="E145" s="129" t="s">
        <v>950</v>
      </c>
      <c r="F145" s="130" t="s">
        <v>951</v>
      </c>
      <c r="G145" s="131" t="s">
        <v>175</v>
      </c>
      <c r="H145" s="132">
        <v>11</v>
      </c>
      <c r="I145" s="133"/>
      <c r="J145" s="134">
        <f t="shared" si="10"/>
        <v>0</v>
      </c>
      <c r="K145" s="130" t="s">
        <v>176</v>
      </c>
      <c r="L145" s="29"/>
      <c r="M145" s="135" t="s">
        <v>1</v>
      </c>
      <c r="N145" s="136" t="s">
        <v>41</v>
      </c>
      <c r="P145" s="137">
        <f t="shared" si="11"/>
        <v>0</v>
      </c>
      <c r="Q145" s="137">
        <v>0.34499999999999997</v>
      </c>
      <c r="R145" s="137">
        <f t="shared" si="12"/>
        <v>3.7949999999999999</v>
      </c>
      <c r="S145" s="137">
        <v>0</v>
      </c>
      <c r="T145" s="138">
        <f t="shared" si="13"/>
        <v>0</v>
      </c>
      <c r="AR145" s="139" t="s">
        <v>140</v>
      </c>
      <c r="AT145" s="139" t="s">
        <v>135</v>
      </c>
      <c r="AU145" s="139" t="s">
        <v>86</v>
      </c>
      <c r="AY145" s="14" t="s">
        <v>134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4" t="s">
        <v>84</v>
      </c>
      <c r="BK145" s="140">
        <f t="shared" si="19"/>
        <v>0</v>
      </c>
      <c r="BL145" s="14" t="s">
        <v>140</v>
      </c>
      <c r="BM145" s="139" t="s">
        <v>317</v>
      </c>
    </row>
    <row r="146" spans="2:65" s="1" customFormat="1" ht="21.75" customHeight="1" x14ac:dyDescent="0.2">
      <c r="B146" s="127"/>
      <c r="C146" s="128" t="s">
        <v>160</v>
      </c>
      <c r="D146" s="128" t="s">
        <v>135</v>
      </c>
      <c r="E146" s="129" t="s">
        <v>952</v>
      </c>
      <c r="F146" s="130" t="s">
        <v>953</v>
      </c>
      <c r="G146" s="131" t="s">
        <v>175</v>
      </c>
      <c r="H146" s="132">
        <v>6.7</v>
      </c>
      <c r="I146" s="133"/>
      <c r="J146" s="134">
        <f t="shared" si="10"/>
        <v>0</v>
      </c>
      <c r="K146" s="130" t="s">
        <v>176</v>
      </c>
      <c r="L146" s="29"/>
      <c r="M146" s="135" t="s">
        <v>1</v>
      </c>
      <c r="N146" s="136" t="s">
        <v>41</v>
      </c>
      <c r="P146" s="137">
        <f t="shared" si="11"/>
        <v>0</v>
      </c>
      <c r="Q146" s="137">
        <v>0.46</v>
      </c>
      <c r="R146" s="137">
        <f t="shared" si="12"/>
        <v>3.0820000000000003</v>
      </c>
      <c r="S146" s="137">
        <v>0</v>
      </c>
      <c r="T146" s="138">
        <f t="shared" si="13"/>
        <v>0</v>
      </c>
      <c r="AR146" s="139" t="s">
        <v>140</v>
      </c>
      <c r="AT146" s="139" t="s">
        <v>135</v>
      </c>
      <c r="AU146" s="139" t="s">
        <v>86</v>
      </c>
      <c r="AY146" s="14" t="s">
        <v>134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4" t="s">
        <v>84</v>
      </c>
      <c r="BK146" s="140">
        <f t="shared" si="19"/>
        <v>0</v>
      </c>
      <c r="BL146" s="14" t="s">
        <v>140</v>
      </c>
      <c r="BM146" s="139" t="s">
        <v>320</v>
      </c>
    </row>
    <row r="147" spans="2:65" s="1" customFormat="1" ht="24.15" customHeight="1" x14ac:dyDescent="0.2">
      <c r="B147" s="127"/>
      <c r="C147" s="128" t="s">
        <v>282</v>
      </c>
      <c r="D147" s="128" t="s">
        <v>135</v>
      </c>
      <c r="E147" s="129" t="s">
        <v>954</v>
      </c>
      <c r="F147" s="130" t="s">
        <v>955</v>
      </c>
      <c r="G147" s="131" t="s">
        <v>175</v>
      </c>
      <c r="H147" s="132">
        <v>4.3</v>
      </c>
      <c r="I147" s="133"/>
      <c r="J147" s="134">
        <f t="shared" si="10"/>
        <v>0</v>
      </c>
      <c r="K147" s="130" t="s">
        <v>176</v>
      </c>
      <c r="L147" s="29"/>
      <c r="M147" s="135" t="s">
        <v>1</v>
      </c>
      <c r="N147" s="136" t="s">
        <v>41</v>
      </c>
      <c r="P147" s="137">
        <f t="shared" si="11"/>
        <v>0</v>
      </c>
      <c r="Q147" s="137">
        <v>9.0620000000000006E-2</v>
      </c>
      <c r="R147" s="137">
        <f t="shared" si="12"/>
        <v>0.38966600000000001</v>
      </c>
      <c r="S147" s="137">
        <v>0</v>
      </c>
      <c r="T147" s="138">
        <f t="shared" si="13"/>
        <v>0</v>
      </c>
      <c r="AR147" s="139" t="s">
        <v>140</v>
      </c>
      <c r="AT147" s="139" t="s">
        <v>135</v>
      </c>
      <c r="AU147" s="139" t="s">
        <v>86</v>
      </c>
      <c r="AY147" s="14" t="s">
        <v>134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4" t="s">
        <v>84</v>
      </c>
      <c r="BK147" s="140">
        <f t="shared" si="19"/>
        <v>0</v>
      </c>
      <c r="BL147" s="14" t="s">
        <v>140</v>
      </c>
      <c r="BM147" s="139" t="s">
        <v>463</v>
      </c>
    </row>
    <row r="148" spans="2:65" s="1" customFormat="1" ht="24.15" customHeight="1" x14ac:dyDescent="0.2">
      <c r="B148" s="127"/>
      <c r="C148" s="128" t="s">
        <v>163</v>
      </c>
      <c r="D148" s="128" t="s">
        <v>135</v>
      </c>
      <c r="E148" s="129" t="s">
        <v>956</v>
      </c>
      <c r="F148" s="130" t="s">
        <v>957</v>
      </c>
      <c r="G148" s="131" t="s">
        <v>175</v>
      </c>
      <c r="H148" s="132">
        <v>6.7</v>
      </c>
      <c r="I148" s="133"/>
      <c r="J148" s="134">
        <f t="shared" si="10"/>
        <v>0</v>
      </c>
      <c r="K148" s="130" t="s">
        <v>176</v>
      </c>
      <c r="L148" s="29"/>
      <c r="M148" s="135" t="s">
        <v>1</v>
      </c>
      <c r="N148" s="136" t="s">
        <v>41</v>
      </c>
      <c r="P148" s="137">
        <f t="shared" si="11"/>
        <v>0</v>
      </c>
      <c r="Q148" s="137">
        <v>6.5199999999999998E-3</v>
      </c>
      <c r="R148" s="137">
        <f t="shared" si="12"/>
        <v>4.3684000000000001E-2</v>
      </c>
      <c r="S148" s="137">
        <v>0</v>
      </c>
      <c r="T148" s="138">
        <f t="shared" si="13"/>
        <v>0</v>
      </c>
      <c r="AR148" s="139" t="s">
        <v>140</v>
      </c>
      <c r="AT148" s="139" t="s">
        <v>135</v>
      </c>
      <c r="AU148" s="139" t="s">
        <v>86</v>
      </c>
      <c r="AY148" s="14" t="s">
        <v>134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4" t="s">
        <v>84</v>
      </c>
      <c r="BK148" s="140">
        <f t="shared" si="19"/>
        <v>0</v>
      </c>
      <c r="BL148" s="14" t="s">
        <v>140</v>
      </c>
      <c r="BM148" s="139" t="s">
        <v>388</v>
      </c>
    </row>
    <row r="149" spans="2:65" s="1" customFormat="1" ht="33" customHeight="1" x14ac:dyDescent="0.2">
      <c r="B149" s="127"/>
      <c r="C149" s="128" t="s">
        <v>289</v>
      </c>
      <c r="D149" s="128" t="s">
        <v>135</v>
      </c>
      <c r="E149" s="129" t="s">
        <v>958</v>
      </c>
      <c r="F149" s="130" t="s">
        <v>959</v>
      </c>
      <c r="G149" s="131" t="s">
        <v>175</v>
      </c>
      <c r="H149" s="132">
        <v>6.7</v>
      </c>
      <c r="I149" s="133"/>
      <c r="J149" s="134">
        <f t="shared" si="10"/>
        <v>0</v>
      </c>
      <c r="K149" s="130" t="s">
        <v>176</v>
      </c>
      <c r="L149" s="29"/>
      <c r="M149" s="135" t="s">
        <v>1</v>
      </c>
      <c r="N149" s="136" t="s">
        <v>41</v>
      </c>
      <c r="P149" s="137">
        <f t="shared" si="11"/>
        <v>0</v>
      </c>
      <c r="Q149" s="137">
        <v>0.15826000000000001</v>
      </c>
      <c r="R149" s="137">
        <f t="shared" si="12"/>
        <v>1.0603420000000001</v>
      </c>
      <c r="S149" s="137">
        <v>0</v>
      </c>
      <c r="T149" s="138">
        <f t="shared" si="13"/>
        <v>0</v>
      </c>
      <c r="AR149" s="139" t="s">
        <v>140</v>
      </c>
      <c r="AT149" s="139" t="s">
        <v>135</v>
      </c>
      <c r="AU149" s="139" t="s">
        <v>86</v>
      </c>
      <c r="AY149" s="14" t="s">
        <v>134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4" t="s">
        <v>84</v>
      </c>
      <c r="BK149" s="140">
        <f t="shared" si="19"/>
        <v>0</v>
      </c>
      <c r="BL149" s="14" t="s">
        <v>140</v>
      </c>
      <c r="BM149" s="139" t="s">
        <v>395</v>
      </c>
    </row>
    <row r="150" spans="2:65" s="1" customFormat="1" ht="21.75" customHeight="1" x14ac:dyDescent="0.2">
      <c r="B150" s="127"/>
      <c r="C150" s="128" t="s">
        <v>200</v>
      </c>
      <c r="D150" s="128" t="s">
        <v>135</v>
      </c>
      <c r="E150" s="129" t="s">
        <v>960</v>
      </c>
      <c r="F150" s="130" t="s">
        <v>961</v>
      </c>
      <c r="G150" s="131" t="s">
        <v>175</v>
      </c>
      <c r="H150" s="132">
        <v>6.7</v>
      </c>
      <c r="I150" s="133"/>
      <c r="J150" s="134">
        <f t="shared" si="10"/>
        <v>0</v>
      </c>
      <c r="K150" s="130" t="s">
        <v>176</v>
      </c>
      <c r="L150" s="29"/>
      <c r="M150" s="135" t="s">
        <v>1</v>
      </c>
      <c r="N150" s="136" t="s">
        <v>41</v>
      </c>
      <c r="P150" s="137">
        <f t="shared" si="11"/>
        <v>0</v>
      </c>
      <c r="Q150" s="137">
        <v>6.0999999999999997E-4</v>
      </c>
      <c r="R150" s="137">
        <f t="shared" si="12"/>
        <v>4.0870000000000004E-3</v>
      </c>
      <c r="S150" s="137">
        <v>0</v>
      </c>
      <c r="T150" s="138">
        <f t="shared" si="13"/>
        <v>0</v>
      </c>
      <c r="AR150" s="139" t="s">
        <v>140</v>
      </c>
      <c r="AT150" s="139" t="s">
        <v>135</v>
      </c>
      <c r="AU150" s="139" t="s">
        <v>86</v>
      </c>
      <c r="AY150" s="14" t="s">
        <v>134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14" t="s">
        <v>84</v>
      </c>
      <c r="BK150" s="140">
        <f t="shared" si="19"/>
        <v>0</v>
      </c>
      <c r="BL150" s="14" t="s">
        <v>140</v>
      </c>
      <c r="BM150" s="139" t="s">
        <v>401</v>
      </c>
    </row>
    <row r="151" spans="2:65" s="1" customFormat="1" ht="24.15" customHeight="1" x14ac:dyDescent="0.2">
      <c r="B151" s="127"/>
      <c r="C151" s="128" t="s">
        <v>7</v>
      </c>
      <c r="D151" s="128" t="s">
        <v>135</v>
      </c>
      <c r="E151" s="129" t="s">
        <v>962</v>
      </c>
      <c r="F151" s="130" t="s">
        <v>963</v>
      </c>
      <c r="G151" s="131" t="s">
        <v>175</v>
      </c>
      <c r="H151" s="132">
        <v>6.7</v>
      </c>
      <c r="I151" s="133"/>
      <c r="J151" s="134">
        <f t="shared" si="10"/>
        <v>0</v>
      </c>
      <c r="K151" s="130" t="s">
        <v>176</v>
      </c>
      <c r="L151" s="29"/>
      <c r="M151" s="135" t="s">
        <v>1</v>
      </c>
      <c r="N151" s="136" t="s">
        <v>41</v>
      </c>
      <c r="P151" s="137">
        <f t="shared" si="11"/>
        <v>0</v>
      </c>
      <c r="Q151" s="137">
        <v>0.10373</v>
      </c>
      <c r="R151" s="137">
        <f t="shared" si="12"/>
        <v>0.69499100000000003</v>
      </c>
      <c r="S151" s="137">
        <v>0</v>
      </c>
      <c r="T151" s="138">
        <f t="shared" si="13"/>
        <v>0</v>
      </c>
      <c r="AR151" s="139" t="s">
        <v>140</v>
      </c>
      <c r="AT151" s="139" t="s">
        <v>135</v>
      </c>
      <c r="AU151" s="139" t="s">
        <v>86</v>
      </c>
      <c r="AY151" s="14" t="s">
        <v>134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14" t="s">
        <v>84</v>
      </c>
      <c r="BK151" s="140">
        <f t="shared" si="19"/>
        <v>0</v>
      </c>
      <c r="BL151" s="14" t="s">
        <v>140</v>
      </c>
      <c r="BM151" s="139" t="s">
        <v>491</v>
      </c>
    </row>
    <row r="152" spans="2:65" s="1" customFormat="1" ht="33" customHeight="1" x14ac:dyDescent="0.2">
      <c r="B152" s="127"/>
      <c r="C152" s="128" t="s">
        <v>292</v>
      </c>
      <c r="D152" s="128" t="s">
        <v>135</v>
      </c>
      <c r="E152" s="129" t="s">
        <v>964</v>
      </c>
      <c r="F152" s="130" t="s">
        <v>965</v>
      </c>
      <c r="G152" s="131" t="s">
        <v>184</v>
      </c>
      <c r="H152" s="132">
        <v>2</v>
      </c>
      <c r="I152" s="133"/>
      <c r="J152" s="134">
        <f t="shared" si="10"/>
        <v>0</v>
      </c>
      <c r="K152" s="130" t="s">
        <v>176</v>
      </c>
      <c r="L152" s="29"/>
      <c r="M152" s="135" t="s">
        <v>1</v>
      </c>
      <c r="N152" s="136" t="s">
        <v>41</v>
      </c>
      <c r="P152" s="137">
        <f t="shared" si="11"/>
        <v>0</v>
      </c>
      <c r="Q152" s="137">
        <v>0.12948000000000001</v>
      </c>
      <c r="R152" s="137">
        <f t="shared" si="12"/>
        <v>0.25896000000000002</v>
      </c>
      <c r="S152" s="137">
        <v>0</v>
      </c>
      <c r="T152" s="138">
        <f t="shared" si="13"/>
        <v>0</v>
      </c>
      <c r="AR152" s="139" t="s">
        <v>140</v>
      </c>
      <c r="AT152" s="139" t="s">
        <v>135</v>
      </c>
      <c r="AU152" s="139" t="s">
        <v>86</v>
      </c>
      <c r="AY152" s="14" t="s">
        <v>134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14" t="s">
        <v>84</v>
      </c>
      <c r="BK152" s="140">
        <f t="shared" si="19"/>
        <v>0</v>
      </c>
      <c r="BL152" s="14" t="s">
        <v>140</v>
      </c>
      <c r="BM152" s="139" t="s">
        <v>408</v>
      </c>
    </row>
    <row r="153" spans="2:65" s="1" customFormat="1" ht="24.15" customHeight="1" x14ac:dyDescent="0.2">
      <c r="B153" s="127"/>
      <c r="C153" s="128" t="s">
        <v>306</v>
      </c>
      <c r="D153" s="128" t="s">
        <v>135</v>
      </c>
      <c r="E153" s="129" t="s">
        <v>966</v>
      </c>
      <c r="F153" s="130" t="s">
        <v>967</v>
      </c>
      <c r="G153" s="131" t="s">
        <v>184</v>
      </c>
      <c r="H153" s="132">
        <v>2</v>
      </c>
      <c r="I153" s="133"/>
      <c r="J153" s="134">
        <f t="shared" si="10"/>
        <v>0</v>
      </c>
      <c r="K153" s="130" t="s">
        <v>176</v>
      </c>
      <c r="L153" s="29"/>
      <c r="M153" s="135" t="s">
        <v>1</v>
      </c>
      <c r="N153" s="136" t="s">
        <v>41</v>
      </c>
      <c r="P153" s="137">
        <f t="shared" si="11"/>
        <v>0</v>
      </c>
      <c r="Q153" s="137">
        <v>0.15537999999999999</v>
      </c>
      <c r="R153" s="137">
        <f t="shared" si="12"/>
        <v>0.31075999999999998</v>
      </c>
      <c r="S153" s="137">
        <v>0</v>
      </c>
      <c r="T153" s="138">
        <f t="shared" si="13"/>
        <v>0</v>
      </c>
      <c r="AR153" s="139" t="s">
        <v>140</v>
      </c>
      <c r="AT153" s="139" t="s">
        <v>135</v>
      </c>
      <c r="AU153" s="139" t="s">
        <v>86</v>
      </c>
      <c r="AY153" s="14" t="s">
        <v>134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14" t="s">
        <v>84</v>
      </c>
      <c r="BK153" s="140">
        <f t="shared" si="19"/>
        <v>0</v>
      </c>
      <c r="BL153" s="14" t="s">
        <v>140</v>
      </c>
      <c r="BM153" s="139" t="s">
        <v>411</v>
      </c>
    </row>
    <row r="154" spans="2:65" s="10" customFormat="1" ht="22.8" customHeight="1" x14ac:dyDescent="0.25">
      <c r="B154" s="117"/>
      <c r="D154" s="118" t="s">
        <v>75</v>
      </c>
      <c r="E154" s="150" t="s">
        <v>147</v>
      </c>
      <c r="F154" s="150" t="s">
        <v>737</v>
      </c>
      <c r="I154" s="120"/>
      <c r="J154" s="151">
        <f>BK154</f>
        <v>0</v>
      </c>
      <c r="L154" s="117"/>
      <c r="M154" s="122"/>
      <c r="P154" s="123">
        <f>SUM(P155:P170)</f>
        <v>0</v>
      </c>
      <c r="R154" s="123">
        <f>SUM(R155:R170)</f>
        <v>6.6924999999999998E-2</v>
      </c>
      <c r="T154" s="124">
        <f>SUM(T155:T170)</f>
        <v>0</v>
      </c>
      <c r="AR154" s="118" t="s">
        <v>84</v>
      </c>
      <c r="AT154" s="125" t="s">
        <v>75</v>
      </c>
      <c r="AU154" s="125" t="s">
        <v>84</v>
      </c>
      <c r="AY154" s="118" t="s">
        <v>134</v>
      </c>
      <c r="BK154" s="126">
        <f>SUM(BK155:BK170)</f>
        <v>0</v>
      </c>
    </row>
    <row r="155" spans="2:65" s="1" customFormat="1" ht="33" customHeight="1" x14ac:dyDescent="0.2">
      <c r="B155" s="127"/>
      <c r="C155" s="128" t="s">
        <v>297</v>
      </c>
      <c r="D155" s="128" t="s">
        <v>135</v>
      </c>
      <c r="E155" s="129" t="s">
        <v>968</v>
      </c>
      <c r="F155" s="130" t="s">
        <v>969</v>
      </c>
      <c r="G155" s="131" t="s">
        <v>184</v>
      </c>
      <c r="H155" s="132">
        <v>28.5</v>
      </c>
      <c r="I155" s="133"/>
      <c r="J155" s="134">
        <f t="shared" ref="J155:J170" si="20">ROUND(I155*H155,2)</f>
        <v>0</v>
      </c>
      <c r="K155" s="130" t="s">
        <v>176</v>
      </c>
      <c r="L155" s="29"/>
      <c r="M155" s="135" t="s">
        <v>1</v>
      </c>
      <c r="N155" s="136" t="s">
        <v>41</v>
      </c>
      <c r="P155" s="137">
        <f t="shared" ref="P155:P170" si="21">O155*H155</f>
        <v>0</v>
      </c>
      <c r="Q155" s="137">
        <v>0</v>
      </c>
      <c r="R155" s="137">
        <f t="shared" ref="R155:R170" si="22">Q155*H155</f>
        <v>0</v>
      </c>
      <c r="S155" s="137">
        <v>0</v>
      </c>
      <c r="T155" s="138">
        <f t="shared" ref="T155:T170" si="23">S155*H155</f>
        <v>0</v>
      </c>
      <c r="AR155" s="139" t="s">
        <v>140</v>
      </c>
      <c r="AT155" s="139" t="s">
        <v>135</v>
      </c>
      <c r="AU155" s="139" t="s">
        <v>86</v>
      </c>
      <c r="AY155" s="14" t="s">
        <v>134</v>
      </c>
      <c r="BE155" s="140">
        <f t="shared" ref="BE155:BE170" si="24">IF(N155="základní",J155,0)</f>
        <v>0</v>
      </c>
      <c r="BF155" s="140">
        <f t="shared" ref="BF155:BF170" si="25">IF(N155="snížená",J155,0)</f>
        <v>0</v>
      </c>
      <c r="BG155" s="140">
        <f t="shared" ref="BG155:BG170" si="26">IF(N155="zákl. přenesená",J155,0)</f>
        <v>0</v>
      </c>
      <c r="BH155" s="140">
        <f t="shared" ref="BH155:BH170" si="27">IF(N155="sníž. přenesená",J155,0)</f>
        <v>0</v>
      </c>
      <c r="BI155" s="140">
        <f t="shared" ref="BI155:BI170" si="28">IF(N155="nulová",J155,0)</f>
        <v>0</v>
      </c>
      <c r="BJ155" s="14" t="s">
        <v>84</v>
      </c>
      <c r="BK155" s="140">
        <f t="shared" ref="BK155:BK170" si="29">ROUND(I155*H155,2)</f>
        <v>0</v>
      </c>
      <c r="BL155" s="14" t="s">
        <v>140</v>
      </c>
      <c r="BM155" s="139" t="s">
        <v>513</v>
      </c>
    </row>
    <row r="156" spans="2:65" s="1" customFormat="1" ht="24.15" customHeight="1" x14ac:dyDescent="0.2">
      <c r="B156" s="127"/>
      <c r="C156" s="160" t="s">
        <v>314</v>
      </c>
      <c r="D156" s="160" t="s">
        <v>294</v>
      </c>
      <c r="E156" s="161" t="s">
        <v>970</v>
      </c>
      <c r="F156" s="162" t="s">
        <v>971</v>
      </c>
      <c r="G156" s="163" t="s">
        <v>184</v>
      </c>
      <c r="H156" s="164">
        <v>28.5</v>
      </c>
      <c r="I156" s="165"/>
      <c r="J156" s="166">
        <f t="shared" si="20"/>
        <v>0</v>
      </c>
      <c r="K156" s="162" t="s">
        <v>176</v>
      </c>
      <c r="L156" s="167"/>
      <c r="M156" s="168" t="s">
        <v>1</v>
      </c>
      <c r="N156" s="169" t="s">
        <v>41</v>
      </c>
      <c r="P156" s="137">
        <f t="shared" si="21"/>
        <v>0</v>
      </c>
      <c r="Q156" s="137">
        <v>2.7E-4</v>
      </c>
      <c r="R156" s="137">
        <f t="shared" si="22"/>
        <v>7.6950000000000005E-3</v>
      </c>
      <c r="S156" s="137">
        <v>0</v>
      </c>
      <c r="T156" s="138">
        <f t="shared" si="23"/>
        <v>0</v>
      </c>
      <c r="AR156" s="139" t="s">
        <v>147</v>
      </c>
      <c r="AT156" s="139" t="s">
        <v>294</v>
      </c>
      <c r="AU156" s="139" t="s">
        <v>86</v>
      </c>
      <c r="AY156" s="14" t="s">
        <v>134</v>
      </c>
      <c r="BE156" s="140">
        <f t="shared" si="24"/>
        <v>0</v>
      </c>
      <c r="BF156" s="140">
        <f t="shared" si="25"/>
        <v>0</v>
      </c>
      <c r="BG156" s="140">
        <f t="shared" si="26"/>
        <v>0</v>
      </c>
      <c r="BH156" s="140">
        <f t="shared" si="27"/>
        <v>0</v>
      </c>
      <c r="BI156" s="140">
        <f t="shared" si="28"/>
        <v>0</v>
      </c>
      <c r="BJ156" s="14" t="s">
        <v>84</v>
      </c>
      <c r="BK156" s="140">
        <f t="shared" si="29"/>
        <v>0</v>
      </c>
      <c r="BL156" s="14" t="s">
        <v>140</v>
      </c>
      <c r="BM156" s="139" t="s">
        <v>415</v>
      </c>
    </row>
    <row r="157" spans="2:65" s="1" customFormat="1" ht="24.15" customHeight="1" x14ac:dyDescent="0.2">
      <c r="B157" s="127"/>
      <c r="C157" s="128" t="s">
        <v>206</v>
      </c>
      <c r="D157" s="128" t="s">
        <v>135</v>
      </c>
      <c r="E157" s="129" t="s">
        <v>972</v>
      </c>
      <c r="F157" s="130" t="s">
        <v>973</v>
      </c>
      <c r="G157" s="131" t="s">
        <v>274</v>
      </c>
      <c r="H157" s="132">
        <v>4</v>
      </c>
      <c r="I157" s="133"/>
      <c r="J157" s="134">
        <f t="shared" si="20"/>
        <v>0</v>
      </c>
      <c r="K157" s="130" t="s">
        <v>176</v>
      </c>
      <c r="L157" s="29"/>
      <c r="M157" s="135" t="s">
        <v>1</v>
      </c>
      <c r="N157" s="136" t="s">
        <v>41</v>
      </c>
      <c r="P157" s="137">
        <f t="shared" si="21"/>
        <v>0</v>
      </c>
      <c r="Q157" s="137">
        <v>0</v>
      </c>
      <c r="R157" s="137">
        <f t="shared" si="22"/>
        <v>0</v>
      </c>
      <c r="S157" s="137">
        <v>0</v>
      </c>
      <c r="T157" s="138">
        <f t="shared" si="23"/>
        <v>0</v>
      </c>
      <c r="AR157" s="139" t="s">
        <v>140</v>
      </c>
      <c r="AT157" s="139" t="s">
        <v>135</v>
      </c>
      <c r="AU157" s="139" t="s">
        <v>86</v>
      </c>
      <c r="AY157" s="14" t="s">
        <v>134</v>
      </c>
      <c r="BE157" s="140">
        <f t="shared" si="24"/>
        <v>0</v>
      </c>
      <c r="BF157" s="140">
        <f t="shared" si="25"/>
        <v>0</v>
      </c>
      <c r="BG157" s="140">
        <f t="shared" si="26"/>
        <v>0</v>
      </c>
      <c r="BH157" s="140">
        <f t="shared" si="27"/>
        <v>0</v>
      </c>
      <c r="BI157" s="140">
        <f t="shared" si="28"/>
        <v>0</v>
      </c>
      <c r="BJ157" s="14" t="s">
        <v>84</v>
      </c>
      <c r="BK157" s="140">
        <f t="shared" si="29"/>
        <v>0</v>
      </c>
      <c r="BL157" s="14" t="s">
        <v>140</v>
      </c>
      <c r="BM157" s="139" t="s">
        <v>414</v>
      </c>
    </row>
    <row r="158" spans="2:65" s="1" customFormat="1" ht="16.5" customHeight="1" x14ac:dyDescent="0.2">
      <c r="B158" s="127"/>
      <c r="C158" s="160" t="s">
        <v>323</v>
      </c>
      <c r="D158" s="160" t="s">
        <v>294</v>
      </c>
      <c r="E158" s="161" t="s">
        <v>974</v>
      </c>
      <c r="F158" s="162" t="s">
        <v>975</v>
      </c>
      <c r="G158" s="163" t="s">
        <v>274</v>
      </c>
      <c r="H158" s="164">
        <v>4</v>
      </c>
      <c r="I158" s="165"/>
      <c r="J158" s="166">
        <f t="shared" si="20"/>
        <v>0</v>
      </c>
      <c r="K158" s="162" t="s">
        <v>176</v>
      </c>
      <c r="L158" s="167"/>
      <c r="M158" s="168" t="s">
        <v>1</v>
      </c>
      <c r="N158" s="169" t="s">
        <v>41</v>
      </c>
      <c r="P158" s="137">
        <f t="shared" si="21"/>
        <v>0</v>
      </c>
      <c r="Q158" s="137">
        <v>8.0000000000000007E-5</v>
      </c>
      <c r="R158" s="137">
        <f t="shared" si="22"/>
        <v>3.2000000000000003E-4</v>
      </c>
      <c r="S158" s="137">
        <v>0</v>
      </c>
      <c r="T158" s="138">
        <f t="shared" si="23"/>
        <v>0</v>
      </c>
      <c r="AR158" s="139" t="s">
        <v>147</v>
      </c>
      <c r="AT158" s="139" t="s">
        <v>294</v>
      </c>
      <c r="AU158" s="139" t="s">
        <v>86</v>
      </c>
      <c r="AY158" s="14" t="s">
        <v>134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4" t="s">
        <v>84</v>
      </c>
      <c r="BK158" s="140">
        <f t="shared" si="29"/>
        <v>0</v>
      </c>
      <c r="BL158" s="14" t="s">
        <v>140</v>
      </c>
      <c r="BM158" s="139" t="s">
        <v>420</v>
      </c>
    </row>
    <row r="159" spans="2:65" s="1" customFormat="1" ht="24.15" customHeight="1" x14ac:dyDescent="0.2">
      <c r="B159" s="127"/>
      <c r="C159" s="128" t="s">
        <v>313</v>
      </c>
      <c r="D159" s="128" t="s">
        <v>135</v>
      </c>
      <c r="E159" s="129" t="s">
        <v>976</v>
      </c>
      <c r="F159" s="130" t="s">
        <v>977</v>
      </c>
      <c r="G159" s="131" t="s">
        <v>274</v>
      </c>
      <c r="H159" s="132">
        <v>2</v>
      </c>
      <c r="I159" s="133"/>
      <c r="J159" s="134">
        <f t="shared" si="20"/>
        <v>0</v>
      </c>
      <c r="K159" s="130" t="s">
        <v>176</v>
      </c>
      <c r="L159" s="29"/>
      <c r="M159" s="135" t="s">
        <v>1</v>
      </c>
      <c r="N159" s="136" t="s">
        <v>41</v>
      </c>
      <c r="P159" s="137">
        <f t="shared" si="21"/>
        <v>0</v>
      </c>
      <c r="Q159" s="137">
        <v>0</v>
      </c>
      <c r="R159" s="137">
        <f t="shared" si="22"/>
        <v>0</v>
      </c>
      <c r="S159" s="137">
        <v>0</v>
      </c>
      <c r="T159" s="138">
        <f t="shared" si="23"/>
        <v>0</v>
      </c>
      <c r="AR159" s="139" t="s">
        <v>140</v>
      </c>
      <c r="AT159" s="139" t="s">
        <v>135</v>
      </c>
      <c r="AU159" s="139" t="s">
        <v>86</v>
      </c>
      <c r="AY159" s="14" t="s">
        <v>134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4" t="s">
        <v>84</v>
      </c>
      <c r="BK159" s="140">
        <f t="shared" si="29"/>
        <v>0</v>
      </c>
      <c r="BL159" s="14" t="s">
        <v>140</v>
      </c>
      <c r="BM159" s="139" t="s">
        <v>424</v>
      </c>
    </row>
    <row r="160" spans="2:65" s="1" customFormat="1" ht="16.5" customHeight="1" x14ac:dyDescent="0.2">
      <c r="B160" s="127"/>
      <c r="C160" s="160" t="s">
        <v>335</v>
      </c>
      <c r="D160" s="160" t="s">
        <v>294</v>
      </c>
      <c r="E160" s="161" t="s">
        <v>978</v>
      </c>
      <c r="F160" s="162" t="s">
        <v>979</v>
      </c>
      <c r="G160" s="163" t="s">
        <v>274</v>
      </c>
      <c r="H160" s="164">
        <v>2</v>
      </c>
      <c r="I160" s="165"/>
      <c r="J160" s="166">
        <f t="shared" si="20"/>
        <v>0</v>
      </c>
      <c r="K160" s="162" t="s">
        <v>176</v>
      </c>
      <c r="L160" s="167"/>
      <c r="M160" s="168" t="s">
        <v>1</v>
      </c>
      <c r="N160" s="169" t="s">
        <v>41</v>
      </c>
      <c r="P160" s="137">
        <f t="shared" si="21"/>
        <v>0</v>
      </c>
      <c r="Q160" s="137">
        <v>5.0000000000000002E-5</v>
      </c>
      <c r="R160" s="137">
        <f t="shared" si="22"/>
        <v>1E-4</v>
      </c>
      <c r="S160" s="137">
        <v>0</v>
      </c>
      <c r="T160" s="138">
        <f t="shared" si="23"/>
        <v>0</v>
      </c>
      <c r="AR160" s="139" t="s">
        <v>147</v>
      </c>
      <c r="AT160" s="139" t="s">
        <v>294</v>
      </c>
      <c r="AU160" s="139" t="s">
        <v>86</v>
      </c>
      <c r="AY160" s="14" t="s">
        <v>134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4" t="s">
        <v>84</v>
      </c>
      <c r="BK160" s="140">
        <f t="shared" si="29"/>
        <v>0</v>
      </c>
      <c r="BL160" s="14" t="s">
        <v>140</v>
      </c>
      <c r="BM160" s="139" t="s">
        <v>429</v>
      </c>
    </row>
    <row r="161" spans="2:65" s="1" customFormat="1" ht="16.5" customHeight="1" x14ac:dyDescent="0.2">
      <c r="B161" s="127"/>
      <c r="C161" s="128" t="s">
        <v>317</v>
      </c>
      <c r="D161" s="128" t="s">
        <v>135</v>
      </c>
      <c r="E161" s="129" t="s">
        <v>980</v>
      </c>
      <c r="F161" s="130" t="s">
        <v>981</v>
      </c>
      <c r="G161" s="131" t="s">
        <v>274</v>
      </c>
      <c r="H161" s="132">
        <v>2</v>
      </c>
      <c r="I161" s="133"/>
      <c r="J161" s="134">
        <f t="shared" si="20"/>
        <v>0</v>
      </c>
      <c r="K161" s="130" t="s">
        <v>176</v>
      </c>
      <c r="L161" s="29"/>
      <c r="M161" s="135" t="s">
        <v>1</v>
      </c>
      <c r="N161" s="136" t="s">
        <v>41</v>
      </c>
      <c r="P161" s="137">
        <f t="shared" si="21"/>
        <v>0</v>
      </c>
      <c r="Q161" s="137">
        <v>3.8000000000000002E-4</v>
      </c>
      <c r="R161" s="137">
        <f t="shared" si="22"/>
        <v>7.6000000000000004E-4</v>
      </c>
      <c r="S161" s="137">
        <v>0</v>
      </c>
      <c r="T161" s="138">
        <f t="shared" si="23"/>
        <v>0</v>
      </c>
      <c r="AR161" s="139" t="s">
        <v>140</v>
      </c>
      <c r="AT161" s="139" t="s">
        <v>135</v>
      </c>
      <c r="AU161" s="139" t="s">
        <v>86</v>
      </c>
      <c r="AY161" s="14" t="s">
        <v>134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4" t="s">
        <v>84</v>
      </c>
      <c r="BK161" s="140">
        <f t="shared" si="29"/>
        <v>0</v>
      </c>
      <c r="BL161" s="14" t="s">
        <v>140</v>
      </c>
      <c r="BM161" s="139" t="s">
        <v>432</v>
      </c>
    </row>
    <row r="162" spans="2:65" s="1" customFormat="1" ht="33" customHeight="1" x14ac:dyDescent="0.2">
      <c r="B162" s="127"/>
      <c r="C162" s="128" t="s">
        <v>450</v>
      </c>
      <c r="D162" s="128" t="s">
        <v>135</v>
      </c>
      <c r="E162" s="129" t="s">
        <v>982</v>
      </c>
      <c r="F162" s="130" t="s">
        <v>983</v>
      </c>
      <c r="G162" s="131" t="s">
        <v>274</v>
      </c>
      <c r="H162" s="132">
        <v>1</v>
      </c>
      <c r="I162" s="133"/>
      <c r="J162" s="134">
        <f t="shared" si="20"/>
        <v>0</v>
      </c>
      <c r="K162" s="130" t="s">
        <v>176</v>
      </c>
      <c r="L162" s="29"/>
      <c r="M162" s="135" t="s">
        <v>1</v>
      </c>
      <c r="N162" s="136" t="s">
        <v>41</v>
      </c>
      <c r="P162" s="137">
        <f t="shared" si="21"/>
        <v>0</v>
      </c>
      <c r="Q162" s="137">
        <v>0</v>
      </c>
      <c r="R162" s="137">
        <f t="shared" si="22"/>
        <v>0</v>
      </c>
      <c r="S162" s="137">
        <v>0</v>
      </c>
      <c r="T162" s="138">
        <f t="shared" si="23"/>
        <v>0</v>
      </c>
      <c r="AR162" s="139" t="s">
        <v>140</v>
      </c>
      <c r="AT162" s="139" t="s">
        <v>135</v>
      </c>
      <c r="AU162" s="139" t="s">
        <v>86</v>
      </c>
      <c r="AY162" s="14" t="s">
        <v>134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4" t="s">
        <v>84</v>
      </c>
      <c r="BK162" s="140">
        <f t="shared" si="29"/>
        <v>0</v>
      </c>
      <c r="BL162" s="14" t="s">
        <v>140</v>
      </c>
      <c r="BM162" s="139" t="s">
        <v>438</v>
      </c>
    </row>
    <row r="163" spans="2:65" s="1" customFormat="1" ht="21.75" customHeight="1" x14ac:dyDescent="0.2">
      <c r="B163" s="127"/>
      <c r="C163" s="160" t="s">
        <v>320</v>
      </c>
      <c r="D163" s="160" t="s">
        <v>294</v>
      </c>
      <c r="E163" s="161" t="s">
        <v>984</v>
      </c>
      <c r="F163" s="162" t="s">
        <v>985</v>
      </c>
      <c r="G163" s="163" t="s">
        <v>274</v>
      </c>
      <c r="H163" s="164">
        <v>1</v>
      </c>
      <c r="I163" s="165"/>
      <c r="J163" s="166">
        <f t="shared" si="20"/>
        <v>0</v>
      </c>
      <c r="K163" s="162" t="s">
        <v>176</v>
      </c>
      <c r="L163" s="167"/>
      <c r="M163" s="168" t="s">
        <v>1</v>
      </c>
      <c r="N163" s="169" t="s">
        <v>41</v>
      </c>
      <c r="P163" s="137">
        <f t="shared" si="21"/>
        <v>0</v>
      </c>
      <c r="Q163" s="137">
        <v>8.0999999999999996E-4</v>
      </c>
      <c r="R163" s="137">
        <f t="shared" si="22"/>
        <v>8.0999999999999996E-4</v>
      </c>
      <c r="S163" s="137">
        <v>0</v>
      </c>
      <c r="T163" s="138">
        <f t="shared" si="23"/>
        <v>0</v>
      </c>
      <c r="AR163" s="139" t="s">
        <v>147</v>
      </c>
      <c r="AT163" s="139" t="s">
        <v>294</v>
      </c>
      <c r="AU163" s="139" t="s">
        <v>86</v>
      </c>
      <c r="AY163" s="14" t="s">
        <v>134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4" t="s">
        <v>84</v>
      </c>
      <c r="BK163" s="140">
        <f t="shared" si="29"/>
        <v>0</v>
      </c>
      <c r="BL163" s="14" t="s">
        <v>140</v>
      </c>
      <c r="BM163" s="139" t="s">
        <v>441</v>
      </c>
    </row>
    <row r="164" spans="2:65" s="1" customFormat="1" ht="24.15" customHeight="1" x14ac:dyDescent="0.2">
      <c r="B164" s="127"/>
      <c r="C164" s="128" t="s">
        <v>458</v>
      </c>
      <c r="D164" s="128" t="s">
        <v>135</v>
      </c>
      <c r="E164" s="129" t="s">
        <v>986</v>
      </c>
      <c r="F164" s="130" t="s">
        <v>987</v>
      </c>
      <c r="G164" s="131" t="s">
        <v>274</v>
      </c>
      <c r="H164" s="132">
        <v>1</v>
      </c>
      <c r="I164" s="133"/>
      <c r="J164" s="134">
        <f t="shared" si="20"/>
        <v>0</v>
      </c>
      <c r="K164" s="130" t="s">
        <v>176</v>
      </c>
      <c r="L164" s="29"/>
      <c r="M164" s="135" t="s">
        <v>1</v>
      </c>
      <c r="N164" s="136" t="s">
        <v>41</v>
      </c>
      <c r="P164" s="137">
        <f t="shared" si="21"/>
        <v>0</v>
      </c>
      <c r="Q164" s="137">
        <v>0</v>
      </c>
      <c r="R164" s="137">
        <f t="shared" si="22"/>
        <v>0</v>
      </c>
      <c r="S164" s="137">
        <v>0</v>
      </c>
      <c r="T164" s="138">
        <f t="shared" si="23"/>
        <v>0</v>
      </c>
      <c r="AR164" s="139" t="s">
        <v>140</v>
      </c>
      <c r="AT164" s="139" t="s">
        <v>135</v>
      </c>
      <c r="AU164" s="139" t="s">
        <v>86</v>
      </c>
      <c r="AY164" s="14" t="s">
        <v>134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4" t="s">
        <v>84</v>
      </c>
      <c r="BK164" s="140">
        <f t="shared" si="29"/>
        <v>0</v>
      </c>
      <c r="BL164" s="14" t="s">
        <v>140</v>
      </c>
      <c r="BM164" s="139" t="s">
        <v>443</v>
      </c>
    </row>
    <row r="165" spans="2:65" s="1" customFormat="1" ht="16.5" customHeight="1" x14ac:dyDescent="0.2">
      <c r="B165" s="127"/>
      <c r="C165" s="160" t="s">
        <v>463</v>
      </c>
      <c r="D165" s="160" t="s">
        <v>294</v>
      </c>
      <c r="E165" s="161" t="s">
        <v>988</v>
      </c>
      <c r="F165" s="162" t="s">
        <v>989</v>
      </c>
      <c r="G165" s="163" t="s">
        <v>274</v>
      </c>
      <c r="H165" s="164">
        <v>1</v>
      </c>
      <c r="I165" s="165"/>
      <c r="J165" s="166">
        <f t="shared" si="20"/>
        <v>0</v>
      </c>
      <c r="K165" s="162" t="s">
        <v>176</v>
      </c>
      <c r="L165" s="167"/>
      <c r="M165" s="168" t="s">
        <v>1</v>
      </c>
      <c r="N165" s="169" t="s">
        <v>41</v>
      </c>
      <c r="P165" s="137">
        <f t="shared" si="21"/>
        <v>0</v>
      </c>
      <c r="Q165" s="137">
        <v>2.3999999999999998E-3</v>
      </c>
      <c r="R165" s="137">
        <f t="shared" si="22"/>
        <v>2.3999999999999998E-3</v>
      </c>
      <c r="S165" s="137">
        <v>0</v>
      </c>
      <c r="T165" s="138">
        <f t="shared" si="23"/>
        <v>0</v>
      </c>
      <c r="AR165" s="139" t="s">
        <v>147</v>
      </c>
      <c r="AT165" s="139" t="s">
        <v>294</v>
      </c>
      <c r="AU165" s="139" t="s">
        <v>86</v>
      </c>
      <c r="AY165" s="14" t="s">
        <v>134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4" t="s">
        <v>84</v>
      </c>
      <c r="BK165" s="140">
        <f t="shared" si="29"/>
        <v>0</v>
      </c>
      <c r="BL165" s="14" t="s">
        <v>140</v>
      </c>
      <c r="BM165" s="139" t="s">
        <v>446</v>
      </c>
    </row>
    <row r="166" spans="2:65" s="1" customFormat="1" ht="16.5" customHeight="1" x14ac:dyDescent="0.2">
      <c r="B166" s="127"/>
      <c r="C166" s="128" t="s">
        <v>467</v>
      </c>
      <c r="D166" s="128" t="s">
        <v>135</v>
      </c>
      <c r="E166" s="129" t="s">
        <v>990</v>
      </c>
      <c r="F166" s="130" t="s">
        <v>991</v>
      </c>
      <c r="G166" s="131" t="s">
        <v>274</v>
      </c>
      <c r="H166" s="132">
        <v>1</v>
      </c>
      <c r="I166" s="133"/>
      <c r="J166" s="134">
        <f t="shared" si="20"/>
        <v>0</v>
      </c>
      <c r="K166" s="130" t="s">
        <v>176</v>
      </c>
      <c r="L166" s="29"/>
      <c r="M166" s="135" t="s">
        <v>1</v>
      </c>
      <c r="N166" s="136" t="s">
        <v>41</v>
      </c>
      <c r="P166" s="137">
        <f t="shared" si="21"/>
        <v>0</v>
      </c>
      <c r="Q166" s="137">
        <v>0.04</v>
      </c>
      <c r="R166" s="137">
        <f t="shared" si="22"/>
        <v>0.04</v>
      </c>
      <c r="S166" s="137">
        <v>0</v>
      </c>
      <c r="T166" s="138">
        <f t="shared" si="23"/>
        <v>0</v>
      </c>
      <c r="AR166" s="139" t="s">
        <v>140</v>
      </c>
      <c r="AT166" s="139" t="s">
        <v>135</v>
      </c>
      <c r="AU166" s="139" t="s">
        <v>86</v>
      </c>
      <c r="AY166" s="14" t="s">
        <v>134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4" t="s">
        <v>84</v>
      </c>
      <c r="BK166" s="140">
        <f t="shared" si="29"/>
        <v>0</v>
      </c>
      <c r="BL166" s="14" t="s">
        <v>140</v>
      </c>
      <c r="BM166" s="139" t="s">
        <v>449</v>
      </c>
    </row>
    <row r="167" spans="2:65" s="1" customFormat="1" ht="24.15" customHeight="1" x14ac:dyDescent="0.2">
      <c r="B167" s="127"/>
      <c r="C167" s="160" t="s">
        <v>388</v>
      </c>
      <c r="D167" s="160" t="s">
        <v>294</v>
      </c>
      <c r="E167" s="161" t="s">
        <v>992</v>
      </c>
      <c r="F167" s="162" t="s">
        <v>993</v>
      </c>
      <c r="G167" s="163" t="s">
        <v>274</v>
      </c>
      <c r="H167" s="164">
        <v>1</v>
      </c>
      <c r="I167" s="165"/>
      <c r="J167" s="166">
        <f t="shared" si="20"/>
        <v>0</v>
      </c>
      <c r="K167" s="162" t="s">
        <v>176</v>
      </c>
      <c r="L167" s="167"/>
      <c r="M167" s="168" t="s">
        <v>1</v>
      </c>
      <c r="N167" s="169" t="s">
        <v>41</v>
      </c>
      <c r="P167" s="137">
        <f t="shared" si="21"/>
        <v>0</v>
      </c>
      <c r="Q167" s="137">
        <v>1.3299999999999999E-2</v>
      </c>
      <c r="R167" s="137">
        <f t="shared" si="22"/>
        <v>1.3299999999999999E-2</v>
      </c>
      <c r="S167" s="137">
        <v>0</v>
      </c>
      <c r="T167" s="138">
        <f t="shared" si="23"/>
        <v>0</v>
      </c>
      <c r="AR167" s="139" t="s">
        <v>147</v>
      </c>
      <c r="AT167" s="139" t="s">
        <v>294</v>
      </c>
      <c r="AU167" s="139" t="s">
        <v>86</v>
      </c>
      <c r="AY167" s="14" t="s">
        <v>134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4" t="s">
        <v>84</v>
      </c>
      <c r="BK167" s="140">
        <f t="shared" si="29"/>
        <v>0</v>
      </c>
      <c r="BL167" s="14" t="s">
        <v>140</v>
      </c>
      <c r="BM167" s="139" t="s">
        <v>453</v>
      </c>
    </row>
    <row r="168" spans="2:65" s="1" customFormat="1" ht="16.5" customHeight="1" x14ac:dyDescent="0.2">
      <c r="B168" s="127"/>
      <c r="C168" s="128" t="s">
        <v>471</v>
      </c>
      <c r="D168" s="128" t="s">
        <v>135</v>
      </c>
      <c r="E168" s="129" t="s">
        <v>994</v>
      </c>
      <c r="F168" s="130" t="s">
        <v>995</v>
      </c>
      <c r="G168" s="131" t="s">
        <v>138</v>
      </c>
      <c r="H168" s="132">
        <v>1</v>
      </c>
      <c r="I168" s="133"/>
      <c r="J168" s="134">
        <f t="shared" si="20"/>
        <v>0</v>
      </c>
      <c r="K168" s="130" t="s">
        <v>945</v>
      </c>
      <c r="L168" s="29"/>
      <c r="M168" s="135" t="s">
        <v>1</v>
      </c>
      <c r="N168" s="136" t="s">
        <v>41</v>
      </c>
      <c r="P168" s="137">
        <f t="shared" si="21"/>
        <v>0</v>
      </c>
      <c r="Q168" s="137">
        <v>0</v>
      </c>
      <c r="R168" s="137">
        <f t="shared" si="22"/>
        <v>0</v>
      </c>
      <c r="S168" s="137">
        <v>0</v>
      </c>
      <c r="T168" s="138">
        <f t="shared" si="23"/>
        <v>0</v>
      </c>
      <c r="AR168" s="139" t="s">
        <v>140</v>
      </c>
      <c r="AT168" s="139" t="s">
        <v>135</v>
      </c>
      <c r="AU168" s="139" t="s">
        <v>86</v>
      </c>
      <c r="AY168" s="14" t="s">
        <v>134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4" t="s">
        <v>84</v>
      </c>
      <c r="BK168" s="140">
        <f t="shared" si="29"/>
        <v>0</v>
      </c>
      <c r="BL168" s="14" t="s">
        <v>140</v>
      </c>
      <c r="BM168" s="139" t="s">
        <v>456</v>
      </c>
    </row>
    <row r="169" spans="2:65" s="1" customFormat="1" ht="16.5" customHeight="1" x14ac:dyDescent="0.2">
      <c r="B169" s="127"/>
      <c r="C169" s="128" t="s">
        <v>395</v>
      </c>
      <c r="D169" s="128" t="s">
        <v>135</v>
      </c>
      <c r="E169" s="129" t="s">
        <v>996</v>
      </c>
      <c r="F169" s="130" t="s">
        <v>997</v>
      </c>
      <c r="G169" s="131" t="s">
        <v>274</v>
      </c>
      <c r="H169" s="132">
        <v>1</v>
      </c>
      <c r="I169" s="133"/>
      <c r="J169" s="134">
        <f t="shared" si="20"/>
        <v>0</v>
      </c>
      <c r="K169" s="130" t="s">
        <v>176</v>
      </c>
      <c r="L169" s="29"/>
      <c r="M169" s="135" t="s">
        <v>1</v>
      </c>
      <c r="N169" s="136" t="s">
        <v>41</v>
      </c>
      <c r="P169" s="137">
        <f t="shared" si="21"/>
        <v>0</v>
      </c>
      <c r="Q169" s="137">
        <v>1.5399999999999999E-3</v>
      </c>
      <c r="R169" s="137">
        <f t="shared" si="22"/>
        <v>1.5399999999999999E-3</v>
      </c>
      <c r="S169" s="137">
        <v>0</v>
      </c>
      <c r="T169" s="138">
        <f t="shared" si="23"/>
        <v>0</v>
      </c>
      <c r="AR169" s="139" t="s">
        <v>140</v>
      </c>
      <c r="AT169" s="139" t="s">
        <v>135</v>
      </c>
      <c r="AU169" s="139" t="s">
        <v>86</v>
      </c>
      <c r="AY169" s="14" t="s">
        <v>134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4" t="s">
        <v>84</v>
      </c>
      <c r="BK169" s="140">
        <f t="shared" si="29"/>
        <v>0</v>
      </c>
      <c r="BL169" s="14" t="s">
        <v>140</v>
      </c>
      <c r="BM169" s="139" t="s">
        <v>466</v>
      </c>
    </row>
    <row r="170" spans="2:65" s="1" customFormat="1" ht="16.5" customHeight="1" x14ac:dyDescent="0.2">
      <c r="B170" s="127"/>
      <c r="C170" s="128" t="s">
        <v>480</v>
      </c>
      <c r="D170" s="128" t="s">
        <v>135</v>
      </c>
      <c r="E170" s="129" t="s">
        <v>998</v>
      </c>
      <c r="F170" s="130" t="s">
        <v>999</v>
      </c>
      <c r="G170" s="131" t="s">
        <v>184</v>
      </c>
      <c r="H170" s="132">
        <v>28.5</v>
      </c>
      <c r="I170" s="133"/>
      <c r="J170" s="134">
        <f t="shared" si="20"/>
        <v>0</v>
      </c>
      <c r="K170" s="130" t="s">
        <v>176</v>
      </c>
      <c r="L170" s="29"/>
      <c r="M170" s="135" t="s">
        <v>1</v>
      </c>
      <c r="N170" s="136" t="s">
        <v>41</v>
      </c>
      <c r="P170" s="137">
        <f t="shared" si="21"/>
        <v>0</v>
      </c>
      <c r="Q170" s="137">
        <v>0</v>
      </c>
      <c r="R170" s="137">
        <f t="shared" si="22"/>
        <v>0</v>
      </c>
      <c r="S170" s="137">
        <v>0</v>
      </c>
      <c r="T170" s="138">
        <f t="shared" si="23"/>
        <v>0</v>
      </c>
      <c r="AR170" s="139" t="s">
        <v>140</v>
      </c>
      <c r="AT170" s="139" t="s">
        <v>135</v>
      </c>
      <c r="AU170" s="139" t="s">
        <v>86</v>
      </c>
      <c r="AY170" s="14" t="s">
        <v>134</v>
      </c>
      <c r="BE170" s="140">
        <f t="shared" si="24"/>
        <v>0</v>
      </c>
      <c r="BF170" s="140">
        <f t="shared" si="25"/>
        <v>0</v>
      </c>
      <c r="BG170" s="140">
        <f t="shared" si="26"/>
        <v>0</v>
      </c>
      <c r="BH170" s="140">
        <f t="shared" si="27"/>
        <v>0</v>
      </c>
      <c r="BI170" s="140">
        <f t="shared" si="28"/>
        <v>0</v>
      </c>
      <c r="BJ170" s="14" t="s">
        <v>84</v>
      </c>
      <c r="BK170" s="140">
        <f t="shared" si="29"/>
        <v>0</v>
      </c>
      <c r="BL170" s="14" t="s">
        <v>140</v>
      </c>
      <c r="BM170" s="139" t="s">
        <v>468</v>
      </c>
    </row>
    <row r="171" spans="2:65" s="10" customFormat="1" ht="22.8" customHeight="1" x14ac:dyDescent="0.25">
      <c r="B171" s="117"/>
      <c r="D171" s="118" t="s">
        <v>75</v>
      </c>
      <c r="E171" s="150" t="s">
        <v>202</v>
      </c>
      <c r="F171" s="150" t="s">
        <v>1000</v>
      </c>
      <c r="I171" s="120"/>
      <c r="J171" s="151">
        <f>BK171</f>
        <v>0</v>
      </c>
      <c r="L171" s="117"/>
      <c r="M171" s="122"/>
      <c r="P171" s="123">
        <f>SUM(P172:P177)</f>
        <v>0</v>
      </c>
      <c r="R171" s="123">
        <f>SUM(R172:R177)</f>
        <v>1.2899999999999999E-4</v>
      </c>
      <c r="T171" s="124">
        <f>SUM(T172:T177)</f>
        <v>15.2812</v>
      </c>
      <c r="AR171" s="118" t="s">
        <v>84</v>
      </c>
      <c r="AT171" s="125" t="s">
        <v>75</v>
      </c>
      <c r="AU171" s="125" t="s">
        <v>84</v>
      </c>
      <c r="AY171" s="118" t="s">
        <v>134</v>
      </c>
      <c r="BK171" s="126">
        <f>SUM(BK172:BK177)</f>
        <v>0</v>
      </c>
    </row>
    <row r="172" spans="2:65" s="1" customFormat="1" ht="16.5" customHeight="1" x14ac:dyDescent="0.2">
      <c r="B172" s="127"/>
      <c r="C172" s="128" t="s">
        <v>401</v>
      </c>
      <c r="D172" s="128" t="s">
        <v>135</v>
      </c>
      <c r="E172" s="129" t="s">
        <v>182</v>
      </c>
      <c r="F172" s="130" t="s">
        <v>183</v>
      </c>
      <c r="G172" s="131" t="s">
        <v>184</v>
      </c>
      <c r="H172" s="132">
        <v>2</v>
      </c>
      <c r="I172" s="133"/>
      <c r="J172" s="134">
        <f t="shared" ref="J172:J177" si="30">ROUND(I172*H172,2)</f>
        <v>0</v>
      </c>
      <c r="K172" s="130" t="s">
        <v>176</v>
      </c>
      <c r="L172" s="29"/>
      <c r="M172" s="135" t="s">
        <v>1</v>
      </c>
      <c r="N172" s="136" t="s">
        <v>41</v>
      </c>
      <c r="P172" s="137">
        <f t="shared" ref="P172:P177" si="31">O172*H172</f>
        <v>0</v>
      </c>
      <c r="Q172" s="137">
        <v>0</v>
      </c>
      <c r="R172" s="137">
        <f t="shared" ref="R172:R177" si="32">Q172*H172</f>
        <v>0</v>
      </c>
      <c r="S172" s="137">
        <v>0.23</v>
      </c>
      <c r="T172" s="138">
        <f t="shared" ref="T172:T177" si="33">S172*H172</f>
        <v>0.46</v>
      </c>
      <c r="AR172" s="139" t="s">
        <v>140</v>
      </c>
      <c r="AT172" s="139" t="s">
        <v>135</v>
      </c>
      <c r="AU172" s="139" t="s">
        <v>86</v>
      </c>
      <c r="AY172" s="14" t="s">
        <v>134</v>
      </c>
      <c r="BE172" s="140">
        <f t="shared" ref="BE172:BE177" si="34">IF(N172="základní",J172,0)</f>
        <v>0</v>
      </c>
      <c r="BF172" s="140">
        <f t="shared" ref="BF172:BF177" si="35">IF(N172="snížená",J172,0)</f>
        <v>0</v>
      </c>
      <c r="BG172" s="140">
        <f t="shared" ref="BG172:BG177" si="36">IF(N172="zákl. přenesená",J172,0)</f>
        <v>0</v>
      </c>
      <c r="BH172" s="140">
        <f t="shared" ref="BH172:BH177" si="37">IF(N172="sníž. přenesená",J172,0)</f>
        <v>0</v>
      </c>
      <c r="BI172" s="140">
        <f t="shared" ref="BI172:BI177" si="38">IF(N172="nulová",J172,0)</f>
        <v>0</v>
      </c>
      <c r="BJ172" s="14" t="s">
        <v>84</v>
      </c>
      <c r="BK172" s="140">
        <f t="shared" ref="BK172:BK177" si="39">ROUND(I172*H172,2)</f>
        <v>0</v>
      </c>
      <c r="BL172" s="14" t="s">
        <v>140</v>
      </c>
      <c r="BM172" s="139" t="s">
        <v>469</v>
      </c>
    </row>
    <row r="173" spans="2:65" s="1" customFormat="1" ht="16.5" customHeight="1" x14ac:dyDescent="0.2">
      <c r="B173" s="127"/>
      <c r="C173" s="128" t="s">
        <v>487</v>
      </c>
      <c r="D173" s="128" t="s">
        <v>135</v>
      </c>
      <c r="E173" s="129" t="s">
        <v>1001</v>
      </c>
      <c r="F173" s="130" t="s">
        <v>1002</v>
      </c>
      <c r="G173" s="131" t="s">
        <v>184</v>
      </c>
      <c r="H173" s="132">
        <v>2</v>
      </c>
      <c r="I173" s="133"/>
      <c r="J173" s="134">
        <f t="shared" si="30"/>
        <v>0</v>
      </c>
      <c r="K173" s="130" t="s">
        <v>176</v>
      </c>
      <c r="L173" s="29"/>
      <c r="M173" s="135" t="s">
        <v>1</v>
      </c>
      <c r="N173" s="136" t="s">
        <v>41</v>
      </c>
      <c r="P173" s="137">
        <f t="shared" si="31"/>
        <v>0</v>
      </c>
      <c r="Q173" s="137">
        <v>0</v>
      </c>
      <c r="R173" s="137">
        <f t="shared" si="32"/>
        <v>0</v>
      </c>
      <c r="S173" s="137">
        <v>0.28999999999999998</v>
      </c>
      <c r="T173" s="138">
        <f t="shared" si="33"/>
        <v>0.57999999999999996</v>
      </c>
      <c r="AR173" s="139" t="s">
        <v>140</v>
      </c>
      <c r="AT173" s="139" t="s">
        <v>135</v>
      </c>
      <c r="AU173" s="139" t="s">
        <v>86</v>
      </c>
      <c r="AY173" s="14" t="s">
        <v>134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14" t="s">
        <v>84</v>
      </c>
      <c r="BK173" s="140">
        <f t="shared" si="39"/>
        <v>0</v>
      </c>
      <c r="BL173" s="14" t="s">
        <v>140</v>
      </c>
      <c r="BM173" s="139" t="s">
        <v>474</v>
      </c>
    </row>
    <row r="174" spans="2:65" s="1" customFormat="1" ht="24.15" customHeight="1" x14ac:dyDescent="0.2">
      <c r="B174" s="127"/>
      <c r="C174" s="128" t="s">
        <v>491</v>
      </c>
      <c r="D174" s="128" t="s">
        <v>135</v>
      </c>
      <c r="E174" s="129" t="s">
        <v>1003</v>
      </c>
      <c r="F174" s="130" t="s">
        <v>1004</v>
      </c>
      <c r="G174" s="131" t="s">
        <v>175</v>
      </c>
      <c r="H174" s="132">
        <v>4.3</v>
      </c>
      <c r="I174" s="133"/>
      <c r="J174" s="134">
        <f t="shared" si="30"/>
        <v>0</v>
      </c>
      <c r="K174" s="130" t="s">
        <v>176</v>
      </c>
      <c r="L174" s="29"/>
      <c r="M174" s="135" t="s">
        <v>1</v>
      </c>
      <c r="N174" s="136" t="s">
        <v>41</v>
      </c>
      <c r="P174" s="137">
        <f t="shared" si="31"/>
        <v>0</v>
      </c>
      <c r="Q174" s="137">
        <v>3.0000000000000001E-5</v>
      </c>
      <c r="R174" s="137">
        <f t="shared" si="32"/>
        <v>1.2899999999999999E-4</v>
      </c>
      <c r="S174" s="137">
        <v>0.23</v>
      </c>
      <c r="T174" s="138">
        <f t="shared" si="33"/>
        <v>0.98899999999999999</v>
      </c>
      <c r="AR174" s="139" t="s">
        <v>140</v>
      </c>
      <c r="AT174" s="139" t="s">
        <v>135</v>
      </c>
      <c r="AU174" s="139" t="s">
        <v>86</v>
      </c>
      <c r="AY174" s="14" t="s">
        <v>134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14" t="s">
        <v>84</v>
      </c>
      <c r="BK174" s="140">
        <f t="shared" si="39"/>
        <v>0</v>
      </c>
      <c r="BL174" s="14" t="s">
        <v>140</v>
      </c>
      <c r="BM174" s="139" t="s">
        <v>479</v>
      </c>
    </row>
    <row r="175" spans="2:65" s="1" customFormat="1" ht="24.15" customHeight="1" x14ac:dyDescent="0.2">
      <c r="B175" s="127"/>
      <c r="C175" s="128" t="s">
        <v>495</v>
      </c>
      <c r="D175" s="128" t="s">
        <v>135</v>
      </c>
      <c r="E175" s="129" t="s">
        <v>1005</v>
      </c>
      <c r="F175" s="130" t="s">
        <v>1006</v>
      </c>
      <c r="G175" s="131" t="s">
        <v>175</v>
      </c>
      <c r="H175" s="132">
        <v>6.7</v>
      </c>
      <c r="I175" s="133"/>
      <c r="J175" s="134">
        <f t="shared" si="30"/>
        <v>0</v>
      </c>
      <c r="K175" s="130" t="s">
        <v>176</v>
      </c>
      <c r="L175" s="29"/>
      <c r="M175" s="135" t="s">
        <v>1</v>
      </c>
      <c r="N175" s="136" t="s">
        <v>41</v>
      </c>
      <c r="P175" s="137">
        <f t="shared" si="31"/>
        <v>0</v>
      </c>
      <c r="Q175" s="137">
        <v>0</v>
      </c>
      <c r="R175" s="137">
        <f t="shared" si="32"/>
        <v>0</v>
      </c>
      <c r="S175" s="137">
        <v>0.26</v>
      </c>
      <c r="T175" s="138">
        <f t="shared" si="33"/>
        <v>1.7420000000000002</v>
      </c>
      <c r="AR175" s="139" t="s">
        <v>140</v>
      </c>
      <c r="AT175" s="139" t="s">
        <v>135</v>
      </c>
      <c r="AU175" s="139" t="s">
        <v>86</v>
      </c>
      <c r="AY175" s="14" t="s">
        <v>134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14" t="s">
        <v>84</v>
      </c>
      <c r="BK175" s="140">
        <f t="shared" si="39"/>
        <v>0</v>
      </c>
      <c r="BL175" s="14" t="s">
        <v>140</v>
      </c>
      <c r="BM175" s="139" t="s">
        <v>483</v>
      </c>
    </row>
    <row r="176" spans="2:65" s="1" customFormat="1" ht="33" customHeight="1" x14ac:dyDescent="0.2">
      <c r="B176" s="127"/>
      <c r="C176" s="128" t="s">
        <v>408</v>
      </c>
      <c r="D176" s="128" t="s">
        <v>135</v>
      </c>
      <c r="E176" s="129" t="s">
        <v>1007</v>
      </c>
      <c r="F176" s="130" t="s">
        <v>1008</v>
      </c>
      <c r="G176" s="131" t="s">
        <v>175</v>
      </c>
      <c r="H176" s="132">
        <v>20.97</v>
      </c>
      <c r="I176" s="133"/>
      <c r="J176" s="134">
        <f t="shared" si="30"/>
        <v>0</v>
      </c>
      <c r="K176" s="130" t="s">
        <v>176</v>
      </c>
      <c r="L176" s="29"/>
      <c r="M176" s="135" t="s">
        <v>1</v>
      </c>
      <c r="N176" s="136" t="s">
        <v>41</v>
      </c>
      <c r="P176" s="137">
        <f t="shared" si="31"/>
        <v>0</v>
      </c>
      <c r="Q176" s="137">
        <v>0</v>
      </c>
      <c r="R176" s="137">
        <f t="shared" si="32"/>
        <v>0</v>
      </c>
      <c r="S176" s="137">
        <v>0.5</v>
      </c>
      <c r="T176" s="138">
        <f t="shared" si="33"/>
        <v>10.484999999999999</v>
      </c>
      <c r="AR176" s="139" t="s">
        <v>140</v>
      </c>
      <c r="AT176" s="139" t="s">
        <v>135</v>
      </c>
      <c r="AU176" s="139" t="s">
        <v>86</v>
      </c>
      <c r="AY176" s="14" t="s">
        <v>134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14" t="s">
        <v>84</v>
      </c>
      <c r="BK176" s="140">
        <f t="shared" si="39"/>
        <v>0</v>
      </c>
      <c r="BL176" s="14" t="s">
        <v>140</v>
      </c>
      <c r="BM176" s="139" t="s">
        <v>657</v>
      </c>
    </row>
    <row r="177" spans="2:65" s="1" customFormat="1" ht="24.15" customHeight="1" x14ac:dyDescent="0.2">
      <c r="B177" s="127"/>
      <c r="C177" s="128" t="s">
        <v>502</v>
      </c>
      <c r="D177" s="128" t="s">
        <v>135</v>
      </c>
      <c r="E177" s="129" t="s">
        <v>1009</v>
      </c>
      <c r="F177" s="130" t="s">
        <v>1010</v>
      </c>
      <c r="G177" s="131" t="s">
        <v>175</v>
      </c>
      <c r="H177" s="132">
        <v>2.33</v>
      </c>
      <c r="I177" s="133"/>
      <c r="J177" s="134">
        <f t="shared" si="30"/>
        <v>0</v>
      </c>
      <c r="K177" s="130" t="s">
        <v>176</v>
      </c>
      <c r="L177" s="29"/>
      <c r="M177" s="135" t="s">
        <v>1</v>
      </c>
      <c r="N177" s="136" t="s">
        <v>41</v>
      </c>
      <c r="P177" s="137">
        <f t="shared" si="31"/>
        <v>0</v>
      </c>
      <c r="Q177" s="137">
        <v>0</v>
      </c>
      <c r="R177" s="137">
        <f t="shared" si="32"/>
        <v>0</v>
      </c>
      <c r="S177" s="137">
        <v>0.44</v>
      </c>
      <c r="T177" s="138">
        <f t="shared" si="33"/>
        <v>1.0252000000000001</v>
      </c>
      <c r="AR177" s="139" t="s">
        <v>140</v>
      </c>
      <c r="AT177" s="139" t="s">
        <v>135</v>
      </c>
      <c r="AU177" s="139" t="s">
        <v>86</v>
      </c>
      <c r="AY177" s="14" t="s">
        <v>134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14" t="s">
        <v>84</v>
      </c>
      <c r="BK177" s="140">
        <f t="shared" si="39"/>
        <v>0</v>
      </c>
      <c r="BL177" s="14" t="s">
        <v>140</v>
      </c>
      <c r="BM177" s="139" t="s">
        <v>494</v>
      </c>
    </row>
    <row r="178" spans="2:65" s="10" customFormat="1" ht="22.8" customHeight="1" x14ac:dyDescent="0.25">
      <c r="B178" s="117"/>
      <c r="D178" s="118" t="s">
        <v>75</v>
      </c>
      <c r="E178" s="150" t="s">
        <v>1011</v>
      </c>
      <c r="F178" s="150" t="s">
        <v>1012</v>
      </c>
      <c r="I178" s="120"/>
      <c r="J178" s="151">
        <f>BK178</f>
        <v>0</v>
      </c>
      <c r="L178" s="117"/>
      <c r="M178" s="122"/>
      <c r="P178" s="123">
        <f>SUM(P179:P182)</f>
        <v>0</v>
      </c>
      <c r="R178" s="123">
        <f>SUM(R179:R182)</f>
        <v>0</v>
      </c>
      <c r="T178" s="124">
        <f>SUM(T179:T182)</f>
        <v>0</v>
      </c>
      <c r="AR178" s="118" t="s">
        <v>133</v>
      </c>
      <c r="AT178" s="125" t="s">
        <v>75</v>
      </c>
      <c r="AU178" s="125" t="s">
        <v>84</v>
      </c>
      <c r="AY178" s="118" t="s">
        <v>134</v>
      </c>
      <c r="BK178" s="126">
        <f>SUM(BK179:BK182)</f>
        <v>0</v>
      </c>
    </row>
    <row r="179" spans="2:65" s="1" customFormat="1" ht="16.5" customHeight="1" x14ac:dyDescent="0.2">
      <c r="B179" s="127"/>
      <c r="C179" s="128" t="s">
        <v>411</v>
      </c>
      <c r="D179" s="128" t="s">
        <v>135</v>
      </c>
      <c r="E179" s="129" t="s">
        <v>1013</v>
      </c>
      <c r="F179" s="130" t="s">
        <v>1014</v>
      </c>
      <c r="G179" s="131" t="s">
        <v>274</v>
      </c>
      <c r="H179" s="132">
        <v>1</v>
      </c>
      <c r="I179" s="133"/>
      <c r="J179" s="134">
        <f>ROUND(I179*H179,2)</f>
        <v>0</v>
      </c>
      <c r="K179" s="130" t="s">
        <v>176</v>
      </c>
      <c r="L179" s="29"/>
      <c r="M179" s="135" t="s">
        <v>1</v>
      </c>
      <c r="N179" s="136" t="s">
        <v>41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140</v>
      </c>
      <c r="AT179" s="139" t="s">
        <v>135</v>
      </c>
      <c r="AU179" s="139" t="s">
        <v>86</v>
      </c>
      <c r="AY179" s="14" t="s">
        <v>134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4" t="s">
        <v>84</v>
      </c>
      <c r="BK179" s="140">
        <f>ROUND(I179*H179,2)</f>
        <v>0</v>
      </c>
      <c r="BL179" s="14" t="s">
        <v>140</v>
      </c>
      <c r="BM179" s="139" t="s">
        <v>501</v>
      </c>
    </row>
    <row r="180" spans="2:65" s="1" customFormat="1" ht="16.5" customHeight="1" x14ac:dyDescent="0.2">
      <c r="B180" s="127"/>
      <c r="C180" s="128" t="s">
        <v>509</v>
      </c>
      <c r="D180" s="128" t="s">
        <v>135</v>
      </c>
      <c r="E180" s="129" t="s">
        <v>1015</v>
      </c>
      <c r="F180" s="130" t="s">
        <v>1016</v>
      </c>
      <c r="G180" s="131" t="s">
        <v>274</v>
      </c>
      <c r="H180" s="132">
        <v>1</v>
      </c>
      <c r="I180" s="133"/>
      <c r="J180" s="134">
        <f>ROUND(I180*H180,2)</f>
        <v>0</v>
      </c>
      <c r="K180" s="130" t="s">
        <v>176</v>
      </c>
      <c r="L180" s="29"/>
      <c r="M180" s="135" t="s">
        <v>1</v>
      </c>
      <c r="N180" s="136" t="s">
        <v>41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140</v>
      </c>
      <c r="AT180" s="139" t="s">
        <v>135</v>
      </c>
      <c r="AU180" s="139" t="s">
        <v>86</v>
      </c>
      <c r="AY180" s="14" t="s">
        <v>134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4" t="s">
        <v>84</v>
      </c>
      <c r="BK180" s="140">
        <f>ROUND(I180*H180,2)</f>
        <v>0</v>
      </c>
      <c r="BL180" s="14" t="s">
        <v>140</v>
      </c>
      <c r="BM180" s="139" t="s">
        <v>505</v>
      </c>
    </row>
    <row r="181" spans="2:65" s="1" customFormat="1" ht="16.5" customHeight="1" x14ac:dyDescent="0.2">
      <c r="B181" s="127"/>
      <c r="C181" s="128" t="s">
        <v>513</v>
      </c>
      <c r="D181" s="128" t="s">
        <v>135</v>
      </c>
      <c r="E181" s="129" t="s">
        <v>1017</v>
      </c>
      <c r="F181" s="130" t="s">
        <v>1018</v>
      </c>
      <c r="G181" s="131" t="s">
        <v>274</v>
      </c>
      <c r="H181" s="132">
        <v>1</v>
      </c>
      <c r="I181" s="133"/>
      <c r="J181" s="134">
        <f>ROUND(I181*H181,2)</f>
        <v>0</v>
      </c>
      <c r="K181" s="130" t="s">
        <v>176</v>
      </c>
      <c r="L181" s="29"/>
      <c r="M181" s="135" t="s">
        <v>1</v>
      </c>
      <c r="N181" s="136" t="s">
        <v>41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140</v>
      </c>
      <c r="AT181" s="139" t="s">
        <v>135</v>
      </c>
      <c r="AU181" s="139" t="s">
        <v>86</v>
      </c>
      <c r="AY181" s="14" t="s">
        <v>134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4" t="s">
        <v>84</v>
      </c>
      <c r="BK181" s="140">
        <f>ROUND(I181*H181,2)</f>
        <v>0</v>
      </c>
      <c r="BL181" s="14" t="s">
        <v>140</v>
      </c>
      <c r="BM181" s="139" t="s">
        <v>512</v>
      </c>
    </row>
    <row r="182" spans="2:65" s="1" customFormat="1" ht="16.5" customHeight="1" x14ac:dyDescent="0.2">
      <c r="B182" s="127"/>
      <c r="C182" s="128" t="s">
        <v>517</v>
      </c>
      <c r="D182" s="128" t="s">
        <v>135</v>
      </c>
      <c r="E182" s="129" t="s">
        <v>161</v>
      </c>
      <c r="F182" s="130" t="s">
        <v>1019</v>
      </c>
      <c r="G182" s="131" t="s">
        <v>274</v>
      </c>
      <c r="H182" s="132">
        <v>1</v>
      </c>
      <c r="I182" s="133"/>
      <c r="J182" s="134">
        <f>ROUND(I182*H182,2)</f>
        <v>0</v>
      </c>
      <c r="K182" s="130" t="s">
        <v>176</v>
      </c>
      <c r="L182" s="29"/>
      <c r="M182" s="135" t="s">
        <v>1</v>
      </c>
      <c r="N182" s="136" t="s">
        <v>41</v>
      </c>
      <c r="P182" s="137">
        <f>O182*H182</f>
        <v>0</v>
      </c>
      <c r="Q182" s="137">
        <v>0</v>
      </c>
      <c r="R182" s="137">
        <f>Q182*H182</f>
        <v>0</v>
      </c>
      <c r="S182" s="137">
        <v>0</v>
      </c>
      <c r="T182" s="138">
        <f>S182*H182</f>
        <v>0</v>
      </c>
      <c r="AR182" s="139" t="s">
        <v>140</v>
      </c>
      <c r="AT182" s="139" t="s">
        <v>135</v>
      </c>
      <c r="AU182" s="139" t="s">
        <v>86</v>
      </c>
      <c r="AY182" s="14" t="s">
        <v>134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4" t="s">
        <v>84</v>
      </c>
      <c r="BK182" s="140">
        <f>ROUND(I182*H182,2)</f>
        <v>0</v>
      </c>
      <c r="BL182" s="14" t="s">
        <v>140</v>
      </c>
      <c r="BM182" s="139" t="s">
        <v>516</v>
      </c>
    </row>
    <row r="183" spans="2:65" s="10" customFormat="1" ht="22.8" customHeight="1" x14ac:dyDescent="0.25">
      <c r="B183" s="117"/>
      <c r="D183" s="118" t="s">
        <v>75</v>
      </c>
      <c r="E183" s="150" t="s">
        <v>1020</v>
      </c>
      <c r="F183" s="150" t="s">
        <v>1021</v>
      </c>
      <c r="I183" s="120"/>
      <c r="J183" s="151">
        <f>BK183</f>
        <v>0</v>
      </c>
      <c r="L183" s="117"/>
      <c r="M183" s="122"/>
      <c r="P183" s="123">
        <f>P184</f>
        <v>0</v>
      </c>
      <c r="R183" s="123">
        <f>R184</f>
        <v>0</v>
      </c>
      <c r="T183" s="124">
        <f>T184</f>
        <v>0</v>
      </c>
      <c r="AR183" s="118" t="s">
        <v>133</v>
      </c>
      <c r="AT183" s="125" t="s">
        <v>75</v>
      </c>
      <c r="AU183" s="125" t="s">
        <v>84</v>
      </c>
      <c r="AY183" s="118" t="s">
        <v>134</v>
      </c>
      <c r="BK183" s="126">
        <f>BK184</f>
        <v>0</v>
      </c>
    </row>
    <row r="184" spans="2:65" s="1" customFormat="1" ht="16.5" customHeight="1" x14ac:dyDescent="0.2">
      <c r="B184" s="127"/>
      <c r="C184" s="128" t="s">
        <v>415</v>
      </c>
      <c r="D184" s="128" t="s">
        <v>135</v>
      </c>
      <c r="E184" s="129" t="s">
        <v>1022</v>
      </c>
      <c r="F184" s="130" t="s">
        <v>1023</v>
      </c>
      <c r="G184" s="131" t="s">
        <v>138</v>
      </c>
      <c r="H184" s="132">
        <v>1</v>
      </c>
      <c r="I184" s="133"/>
      <c r="J184" s="134">
        <f>ROUND(I184*H184,2)</f>
        <v>0</v>
      </c>
      <c r="K184" s="130" t="s">
        <v>176</v>
      </c>
      <c r="L184" s="29"/>
      <c r="M184" s="141" t="s">
        <v>1</v>
      </c>
      <c r="N184" s="142" t="s">
        <v>41</v>
      </c>
      <c r="O184" s="143"/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39" t="s">
        <v>140</v>
      </c>
      <c r="AT184" s="139" t="s">
        <v>135</v>
      </c>
      <c r="AU184" s="139" t="s">
        <v>86</v>
      </c>
      <c r="AY184" s="14" t="s">
        <v>134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4" t="s">
        <v>84</v>
      </c>
      <c r="BK184" s="140">
        <f>ROUND(I184*H184,2)</f>
        <v>0</v>
      </c>
      <c r="BL184" s="14" t="s">
        <v>140</v>
      </c>
      <c r="BM184" s="139" t="s">
        <v>520</v>
      </c>
    </row>
    <row r="185" spans="2:65" s="1" customFormat="1" ht="6.9" customHeight="1" x14ac:dyDescent="0.2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29"/>
    </row>
  </sheetData>
  <autoFilter ref="C126:K184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VRN - Vedlejší rozpočtové...</vt:lpstr>
      <vt:lpstr>10-A - D.01 - Příprava území</vt:lpstr>
      <vt:lpstr>20-A - D.02 - Zpevněné pl...</vt:lpstr>
      <vt:lpstr>30-A - D.03 - Krajinářské...</vt:lpstr>
      <vt:lpstr>40-A - D.04 - Mobiliář a ...</vt:lpstr>
      <vt:lpstr>50-A - D.05 - Veřejné osv...</vt:lpstr>
      <vt:lpstr>70-A - D.07 - Automatické...</vt:lpstr>
      <vt:lpstr>80-A - Vodovodní přípojka</vt:lpstr>
      <vt:lpstr>'10-A - D.01 - Příprava území'!Názvy_tisku</vt:lpstr>
      <vt:lpstr>'20-A - D.02 - Zpevněné pl...'!Názvy_tisku</vt:lpstr>
      <vt:lpstr>'30-A - D.03 - Krajinářské...'!Názvy_tisku</vt:lpstr>
      <vt:lpstr>'40-A - D.04 - Mobiliář a ...'!Názvy_tisku</vt:lpstr>
      <vt:lpstr>'50-A - D.05 - Veřejné osv...'!Názvy_tisku</vt:lpstr>
      <vt:lpstr>'70-A - D.07 - Automatické...'!Názvy_tisku</vt:lpstr>
      <vt:lpstr>'80-A - Vodovodní přípojka'!Názvy_tisku</vt:lpstr>
      <vt:lpstr>'Rekapitulace stavby'!Názvy_tisku</vt:lpstr>
      <vt:lpstr>'VRN - Vedlejší rozpočtové...'!Názvy_tisku</vt:lpstr>
      <vt:lpstr>'10-A - D.01 - Příprava území'!Oblast_tisku</vt:lpstr>
      <vt:lpstr>'20-A - D.02 - Zpevněné pl...'!Oblast_tisku</vt:lpstr>
      <vt:lpstr>'30-A - D.03 - Krajinářské...'!Oblast_tisku</vt:lpstr>
      <vt:lpstr>'40-A - D.04 - Mobiliář a ...'!Oblast_tisku</vt:lpstr>
      <vt:lpstr>'50-A - D.05 - Veřejné osv...'!Oblast_tisku</vt:lpstr>
      <vt:lpstr>'70-A - D.07 - Automatické...'!Oblast_tisku</vt:lpstr>
      <vt:lpstr>'80-A - Vodovodní přípojka'!Oblast_tisku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LEGION-MILAN\Milan</dc:creator>
  <cp:lastModifiedBy>Tomáš Rákos</cp:lastModifiedBy>
  <dcterms:created xsi:type="dcterms:W3CDTF">2025-03-06T18:16:00Z</dcterms:created>
  <dcterms:modified xsi:type="dcterms:W3CDTF">2025-03-07T13:25:37Z</dcterms:modified>
</cp:coreProperties>
</file>