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jarmilsvo\OneDrive - MUML\Dokumenty\Městské muzeum - nástavba\I. etapa expozice v 2. NP\VŘ zhotovitel stavební část\Final\"/>
    </mc:Choice>
  </mc:AlternateContent>
  <xr:revisionPtr revIDLastSave="0" documentId="13_ncr:1_{E67493FE-7C0F-415E-8BC3-D765E44FE6AD}" xr6:coauthVersionLast="47" xr6:coauthVersionMax="47" xr10:uidLastSave="{00000000-0000-0000-0000-000000000000}"/>
  <bookViews>
    <workbookView xWindow="-120" yWindow="-120" windowWidth="38640" windowHeight="21120" firstSheet="1" activeTab="1" xr2:uid="{00000000-000D-0000-FFFF-FFFF00000000}"/>
  </bookViews>
  <sheets>
    <sheet name="Rekapitulace stavby" sheetId="1" r:id="rId1"/>
    <sheet name="012 - 1. ETEPA NOVÁ" sheetId="2" r:id="rId2"/>
  </sheets>
  <definedNames>
    <definedName name="_xlnm._FilterDatabase" localSheetId="1" hidden="1">'012 - 1. ETEPA NOVÁ'!$C$131:$K$213</definedName>
    <definedName name="_xlnm.Print_Titles" localSheetId="1">'012 - 1. ETEPA NOVÁ'!$131:$131</definedName>
    <definedName name="_xlnm.Print_Titles" localSheetId="0">'Rekapitulace stavby'!$92:$92</definedName>
    <definedName name="_xlnm.Print_Area" localSheetId="1">'012 - 1. ETEPA NOVÁ'!$C$4:$J$76,'012 - 1. ETEPA NOVÁ'!$C$82:$J$113,'012 - 1. ETEPA NOVÁ'!$C$119:$J$213</definedName>
    <definedName name="_xlnm.Print_Area" localSheetId="0">'Rekapitulace stavby'!$D$4:$AO$76,'Rekapitulace stavby'!$C$82:$AQ$100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1" i="2" l="1"/>
  <c r="E7" i="2" l="1"/>
  <c r="J192" i="2"/>
  <c r="J189" i="2"/>
  <c r="J187" i="2"/>
  <c r="J184" i="2"/>
  <c r="J178" i="2"/>
  <c r="J175" i="2"/>
  <c r="J172" i="2"/>
  <c r="J169" i="2"/>
  <c r="J166" i="2"/>
  <c r="J163" i="2"/>
  <c r="J160" i="2"/>
  <c r="J157" i="2"/>
  <c r="J154" i="2"/>
  <c r="J138" i="2"/>
  <c r="J137" i="2"/>
  <c r="P202" i="2"/>
  <c r="R202" i="2"/>
  <c r="T202" i="2"/>
  <c r="BE202" i="2"/>
  <c r="BF202" i="2"/>
  <c r="BG202" i="2"/>
  <c r="BH202" i="2"/>
  <c r="BI202" i="2"/>
  <c r="BK202" i="2"/>
  <c r="J153" i="2" l="1"/>
  <c r="J104" i="2" s="1"/>
  <c r="J105" i="2"/>
  <c r="BK140" i="2"/>
  <c r="BI140" i="2"/>
  <c r="BH140" i="2"/>
  <c r="BG140" i="2"/>
  <c r="BF140" i="2"/>
  <c r="T140" i="2"/>
  <c r="R140" i="2"/>
  <c r="P140" i="2"/>
  <c r="J140" i="2"/>
  <c r="BK136" i="2"/>
  <c r="BI136" i="2"/>
  <c r="BH136" i="2"/>
  <c r="BG136" i="2"/>
  <c r="BF136" i="2"/>
  <c r="T136" i="2"/>
  <c r="R136" i="2"/>
  <c r="P136" i="2"/>
  <c r="J136" i="2"/>
  <c r="AY99" i="1"/>
  <c r="AX99" i="1"/>
  <c r="AY98" i="1"/>
  <c r="AX98" i="1"/>
  <c r="AY97" i="1"/>
  <c r="AX97" i="1"/>
  <c r="AY96" i="1"/>
  <c r="AX96" i="1"/>
  <c r="J37" i="2"/>
  <c r="J36" i="2"/>
  <c r="AY95" i="1" s="1"/>
  <c r="J35" i="2"/>
  <c r="AX95" i="1" s="1"/>
  <c r="BI213" i="2"/>
  <c r="BH213" i="2"/>
  <c r="BG213" i="2"/>
  <c r="BF213" i="2"/>
  <c r="T213" i="2"/>
  <c r="T212" i="2" s="1"/>
  <c r="R213" i="2"/>
  <c r="R212" i="2" s="1"/>
  <c r="P213" i="2"/>
  <c r="P212" i="2" s="1"/>
  <c r="BI211" i="2"/>
  <c r="BH211" i="2"/>
  <c r="BG211" i="2"/>
  <c r="BF211" i="2"/>
  <c r="T211" i="2"/>
  <c r="T210" i="2" s="1"/>
  <c r="R211" i="2"/>
  <c r="R210" i="2" s="1"/>
  <c r="P211" i="2"/>
  <c r="P210" i="2" s="1"/>
  <c r="BI209" i="2"/>
  <c r="BH209" i="2"/>
  <c r="BG209" i="2"/>
  <c r="BF209" i="2"/>
  <c r="T209" i="2"/>
  <c r="T208" i="2" s="1"/>
  <c r="R209" i="2"/>
  <c r="R208" i="2" s="1"/>
  <c r="P209" i="2"/>
  <c r="P208" i="2" s="1"/>
  <c r="BI207" i="2"/>
  <c r="BH207" i="2"/>
  <c r="BG207" i="2"/>
  <c r="BF207" i="2"/>
  <c r="T207" i="2"/>
  <c r="T206" i="2" s="1"/>
  <c r="R207" i="2"/>
  <c r="R206" i="2" s="1"/>
  <c r="P207" i="2"/>
  <c r="P206" i="2" s="1"/>
  <c r="BI205" i="2"/>
  <c r="BH205" i="2"/>
  <c r="BG205" i="2"/>
  <c r="BF205" i="2"/>
  <c r="T205" i="2"/>
  <c r="T204" i="2" s="1"/>
  <c r="R205" i="2"/>
  <c r="R204" i="2" s="1"/>
  <c r="P205" i="2"/>
  <c r="P204" i="2" s="1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T141" i="2"/>
  <c r="R141" i="2"/>
  <c r="P141" i="2"/>
  <c r="T139" i="2"/>
  <c r="R139" i="2"/>
  <c r="P139" i="2"/>
  <c r="J129" i="2"/>
  <c r="F129" i="2"/>
  <c r="J128" i="2"/>
  <c r="F128" i="2"/>
  <c r="F126" i="2"/>
  <c r="E124" i="2"/>
  <c r="J92" i="2"/>
  <c r="F92" i="2"/>
  <c r="J91" i="2"/>
  <c r="F91" i="2"/>
  <c r="F89" i="2"/>
  <c r="E87" i="2"/>
  <c r="J12" i="2"/>
  <c r="J126" i="2" s="1"/>
  <c r="E122" i="2"/>
  <c r="L90" i="1"/>
  <c r="AM90" i="1"/>
  <c r="AM89" i="1"/>
  <c r="L89" i="1"/>
  <c r="AM87" i="1"/>
  <c r="L87" i="1"/>
  <c r="L85" i="1"/>
  <c r="L84" i="1"/>
  <c r="J213" i="2"/>
  <c r="BK201" i="2"/>
  <c r="BK145" i="2"/>
  <c r="AS94" i="1"/>
  <c r="BK209" i="2"/>
  <c r="J205" i="2"/>
  <c r="BK151" i="2"/>
  <c r="J150" i="2"/>
  <c r="J211" i="2"/>
  <c r="BK200" i="2"/>
  <c r="BK146" i="2"/>
  <c r="BK211" i="2"/>
  <c r="BK205" i="2"/>
  <c r="BK148" i="2"/>
  <c r="J145" i="2"/>
  <c r="BK213" i="2"/>
  <c r="J207" i="2"/>
  <c r="J200" i="2"/>
  <c r="J149" i="2"/>
  <c r="J209" i="2"/>
  <c r="BK150" i="2"/>
  <c r="J148" i="2"/>
  <c r="BK207" i="2"/>
  <c r="J201" i="2"/>
  <c r="J151" i="2"/>
  <c r="BK149" i="2"/>
  <c r="J146" i="2"/>
  <c r="J147" i="2" l="1"/>
  <c r="BE140" i="2"/>
  <c r="J139" i="2"/>
  <c r="BE136" i="2"/>
  <c r="J135" i="2"/>
  <c r="F35" i="2"/>
  <c r="BB95" i="1" s="1"/>
  <c r="P203" i="2"/>
  <c r="F37" i="2"/>
  <c r="BD95" i="1" s="1"/>
  <c r="J34" i="2"/>
  <c r="AW95" i="1" s="1"/>
  <c r="F36" i="2"/>
  <c r="BC95" i="1" s="1"/>
  <c r="R203" i="2"/>
  <c r="F34" i="2"/>
  <c r="BA95" i="1" s="1"/>
  <c r="T203" i="2"/>
  <c r="BK134" i="2"/>
  <c r="R142" i="2"/>
  <c r="P143" i="2"/>
  <c r="R144" i="2"/>
  <c r="T147" i="2"/>
  <c r="BK153" i="2"/>
  <c r="R199" i="2"/>
  <c r="P135" i="2"/>
  <c r="BK142" i="2"/>
  <c r="BK143" i="2"/>
  <c r="J100" i="2" s="1"/>
  <c r="BK144" i="2"/>
  <c r="J144" i="2" s="1"/>
  <c r="J101" i="2" s="1"/>
  <c r="BK147" i="2"/>
  <c r="R153" i="2"/>
  <c r="BK199" i="2"/>
  <c r="J199" i="2" s="1"/>
  <c r="J106" i="2" s="1"/>
  <c r="P134" i="2"/>
  <c r="R135" i="2"/>
  <c r="AU98" i="1"/>
  <c r="BK135" i="2"/>
  <c r="T134" i="2"/>
  <c r="P199" i="2"/>
  <c r="R134" i="2"/>
  <c r="P142" i="2"/>
  <c r="T143" i="2"/>
  <c r="T144" i="2"/>
  <c r="P147" i="2"/>
  <c r="P153" i="2"/>
  <c r="AU96" i="1"/>
  <c r="AU97" i="1"/>
  <c r="T135" i="2"/>
  <c r="T142" i="2"/>
  <c r="R143" i="2"/>
  <c r="P144" i="2"/>
  <c r="R147" i="2"/>
  <c r="T153" i="2"/>
  <c r="T199" i="2"/>
  <c r="AU99" i="1"/>
  <c r="BK206" i="2"/>
  <c r="J206" i="2" s="1"/>
  <c r="J109" i="2" s="1"/>
  <c r="BK208" i="2"/>
  <c r="J208" i="2" s="1"/>
  <c r="J110" i="2" s="1"/>
  <c r="BK210" i="2"/>
  <c r="J210" i="2" s="1"/>
  <c r="J111" i="2" s="1"/>
  <c r="BK212" i="2"/>
  <c r="J212" i="2" s="1"/>
  <c r="J112" i="2" s="1"/>
  <c r="BK141" i="2"/>
  <c r="BK204" i="2"/>
  <c r="J204" i="2" s="1"/>
  <c r="J108" i="2" s="1"/>
  <c r="BK139" i="2"/>
  <c r="E85" i="2"/>
  <c r="J89" i="2"/>
  <c r="BE145" i="2"/>
  <c r="BE146" i="2"/>
  <c r="BE148" i="2"/>
  <c r="BE149" i="2"/>
  <c r="BE150" i="2"/>
  <c r="BE151" i="2"/>
  <c r="BE200" i="2"/>
  <c r="BE201" i="2"/>
  <c r="BE205" i="2"/>
  <c r="BE207" i="2"/>
  <c r="BE209" i="2"/>
  <c r="BE211" i="2"/>
  <c r="BE213" i="2"/>
  <c r="BD96" i="1"/>
  <c r="BC98" i="1"/>
  <c r="BB97" i="1"/>
  <c r="BD97" i="1"/>
  <c r="BB99" i="1"/>
  <c r="BA96" i="1"/>
  <c r="BA98" i="1"/>
  <c r="BC99" i="1"/>
  <c r="BC96" i="1"/>
  <c r="BD98" i="1"/>
  <c r="BA97" i="1"/>
  <c r="BC97" i="1"/>
  <c r="BA99" i="1"/>
  <c r="BB96" i="1"/>
  <c r="AW99" i="1"/>
  <c r="AW97" i="1"/>
  <c r="BB98" i="1"/>
  <c r="BD99" i="1"/>
  <c r="AW96" i="1"/>
  <c r="AW98" i="1"/>
  <c r="J133" i="2" l="1"/>
  <c r="J99" i="2"/>
  <c r="J98" i="2"/>
  <c r="J102" i="2"/>
  <c r="AG98" i="1"/>
  <c r="P133" i="2"/>
  <c r="T133" i="2"/>
  <c r="R133" i="2"/>
  <c r="BK203" i="2"/>
  <c r="J203" i="2" s="1"/>
  <c r="BK133" i="2"/>
  <c r="AG97" i="1"/>
  <c r="AV98" i="1"/>
  <c r="AT98" i="1" s="1"/>
  <c r="BD94" i="1"/>
  <c r="W33" i="1" s="1"/>
  <c r="AZ97" i="1"/>
  <c r="AZ99" i="1"/>
  <c r="AV97" i="1"/>
  <c r="AT97" i="1" s="1"/>
  <c r="AN97" i="1" s="1"/>
  <c r="BB94" i="1"/>
  <c r="AX94" i="1" s="1"/>
  <c r="AZ96" i="1"/>
  <c r="AV99" i="1"/>
  <c r="AT99" i="1" s="1"/>
  <c r="AG96" i="1"/>
  <c r="AZ98" i="1"/>
  <c r="BA94" i="1"/>
  <c r="W30" i="1" s="1"/>
  <c r="AV96" i="1"/>
  <c r="AT96" i="1" s="1"/>
  <c r="BC94" i="1"/>
  <c r="W32" i="1" s="1"/>
  <c r="J132" i="2" l="1"/>
  <c r="AK26" i="1" s="1"/>
  <c r="W29" i="1" s="1"/>
  <c r="AK29" i="1" s="1"/>
  <c r="J97" i="2"/>
  <c r="J107" i="2"/>
  <c r="T132" i="2"/>
  <c r="P132" i="2"/>
  <c r="AU95" i="1" s="1"/>
  <c r="AU94" i="1" s="1"/>
  <c r="R132" i="2"/>
  <c r="BK132" i="2"/>
  <c r="AN98" i="1"/>
  <c r="AN96" i="1"/>
  <c r="W31" i="1"/>
  <c r="AW94" i="1"/>
  <c r="AG99" i="1"/>
  <c r="AY94" i="1"/>
  <c r="J30" i="2" l="1"/>
  <c r="J96" i="2"/>
  <c r="AN99" i="1"/>
  <c r="AG95" i="1" l="1"/>
  <c r="J39" i="2"/>
  <c r="F33" i="2"/>
  <c r="AG94" i="1" l="1"/>
  <c r="AK35" i="1" s="1"/>
  <c r="J33" i="2"/>
  <c r="AV95" i="1" s="1"/>
  <c r="AT95" i="1" s="1"/>
  <c r="AN95" i="1" s="1"/>
  <c r="AZ95" i="1"/>
  <c r="AZ94" i="1" s="1"/>
  <c r="AV94" i="1" s="1"/>
  <c r="AT94" i="1" s="1"/>
  <c r="AN94" i="1" l="1"/>
</calcChain>
</file>

<file path=xl/sharedStrings.xml><?xml version="1.0" encoding="utf-8"?>
<sst xmlns="http://schemas.openxmlformats.org/spreadsheetml/2006/main" count="782" uniqueCount="266">
  <si>
    <t>Export Komplet</t>
  </si>
  <si>
    <t/>
  </si>
  <si>
    <t>2.0</t>
  </si>
  <si>
    <t>False</t>
  </si>
  <si>
    <t>{f0d6b7fb-8cbc-4512-a76b-c8ae7259c3a2}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</si>
  <si>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</si>
  <si>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</si>
  <si>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</si>
  <si>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</si>
  <si>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</si>
  <si>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</si>
  <si>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</si>
  <si>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</si>
  <si>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260724-2</t>
  </si>
  <si>
    <t>Stavba:</t>
  </si>
  <si>
    <t>Rekonstrukce expozice a kinosálu Městského muzea Mariánské Lázně I. ETAPA</t>
  </si>
  <si>
    <t>KSO:</t>
  </si>
  <si>
    <t>CC-CZ:</t>
  </si>
  <si>
    <t>Místo:</t>
  </si>
  <si>
    <t>Mariánské Lázně</t>
  </si>
  <si>
    <t>Datum:</t>
  </si>
  <si>
    <t>Zadavatel:</t>
  </si>
  <si>
    <t>IČ:</t>
  </si>
  <si>
    <t>00254061</t>
  </si>
  <si>
    <t>Město Mariánské Lázně, Ruská 155, 353 01 M. Lázně</t>
  </si>
  <si>
    <t>DIČ:</t>
  </si>
  <si>
    <t>Zhotovitel:</t>
  </si>
  <si>
    <t xml:space="preserve"> </t>
  </si>
  <si>
    <t>Projektant:</t>
  </si>
  <si>
    <t>72202327</t>
  </si>
  <si>
    <t>Ing. arch. Václav Zůna, Nemocniční 49, 352 01 Aš</t>
  </si>
  <si>
    <t>CZ 7412021804</t>
  </si>
  <si>
    <t>True</t>
  </si>
  <si>
    <t>Zpracovatel:</t>
  </si>
  <si>
    <t>10347631</t>
  </si>
  <si>
    <t>V. Rakyta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</si>
  <si>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</si>
  <si>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</si>
  <si>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</si>
  <si>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</si>
  <si>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</si>
  <si>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</si>
  <si>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</si>
  <si>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</si>
  <si>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</si>
  <si>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</si>
  <si>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</si>
  <si>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</si>
  <si>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</si>
  <si>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</si>
  <si>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</si>
  <si>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</si>
  <si>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</si>
  <si>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</si>
  <si>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</si>
  <si>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</si>
  <si>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</si>
  <si>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</si>
  <si>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</si>
  <si>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</si>
  <si>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</si>
  <si>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</si>
  <si>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</si>
  <si>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</si>
  <si>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</si>
  <si>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</si>
  <si>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</si>
  <si>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</si>
  <si>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</si>
  <si>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</si>
  <si>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</si>
  <si>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</si>
  <si>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</si>
  <si>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</si>
  <si>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</si>
  <si>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</si>
  <si>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</si>
  <si>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</si>
  <si>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</si>
  <si>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</si>
  <si>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</si>
  <si>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</si>
  <si>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012</t>
  </si>
  <si>
    <t>1. ETEPA NOVÁ</t>
  </si>
  <si>
    <t>STA</t>
  </si>
  <si>
    <t>1</t>
  </si>
  <si>
    <t>{dda48b08-d9ef-417c-b703-a65e96d449e2}</t>
  </si>
  <si>
    <t>2</t>
  </si>
  <si>
    <t>022</t>
  </si>
  <si>
    <t>AV technika</t>
  </si>
  <si>
    <t>{b5f30170-7e6d-4892-94c8-a90526fecf44}</t>
  </si>
  <si>
    <t>023</t>
  </si>
  <si>
    <t>ÚT</t>
  </si>
  <si>
    <t>{5ab0b45d-3e6b-4b32-9b67-34a40f4a9990}</t>
  </si>
  <si>
    <t>024</t>
  </si>
  <si>
    <t>Elektroinstalace SLA</t>
  </si>
  <si>
    <t>{12858279-5b25-4d74-8f70-deff20c24dad}</t>
  </si>
  <si>
    <t>025</t>
  </si>
  <si>
    <t>Elektroinstalace SIL</t>
  </si>
  <si>
    <t>{4c6e20cb-849a-4055-aa55-749a2cc84de0}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</si>
  <si>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</si>
  <si>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</si>
  <si>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</si>
  <si>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</si>
  <si>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</si>
  <si>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</si>
  <si>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</si>
  <si>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</si>
  <si>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713 - Izolace tepelné</t>
  </si>
  <si>
    <t xml:space="preserve">    721 - Zdravotechnika - vnitřní kanalizace</t>
  </si>
  <si>
    <t xml:space="preserve">    748 - Elektromontáže - osvětlovací zařízení a svítidla</t>
  </si>
  <si>
    <t xml:space="preserve">    763 - Konstrukce suché výstavby</t>
  </si>
  <si>
    <t xml:space="preserve">    767 - Konstrukce zámečnické</t>
  </si>
  <si>
    <t xml:space="preserve">    772 - Podlahy z kamene</t>
  </si>
  <si>
    <t xml:space="preserve">    787 - Dokončovací práce - zasklívání</t>
  </si>
  <si>
    <t>VRN - Vedlejší rozpočtové náklady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</si>
  <si>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</si>
  <si>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</si>
  <si>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</si>
  <si>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</si>
  <si>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</si>
  <si>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</si>
  <si>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</si>
  <si>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</si>
  <si>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</si>
  <si>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</si>
  <si>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</si>
  <si>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</si>
  <si>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</si>
  <si>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</si>
  <si>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</si>
  <si>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</si>
  <si>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</si>
  <si>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</si>
  <si>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ROZPOCET</t>
  </si>
  <si>
    <t>4</t>
  </si>
  <si>
    <t>K</t>
  </si>
  <si>
    <t>m2</t>
  </si>
  <si>
    <t>t</t>
  </si>
  <si>
    <t>PSV</t>
  </si>
  <si>
    <t>Práce a dodávky PSV</t>
  </si>
  <si>
    <t>711</t>
  </si>
  <si>
    <t>Izolace proti vodě, vlhkosti a plynům</t>
  </si>
  <si>
    <t>713</t>
  </si>
  <si>
    <t>Izolace tepelné</t>
  </si>
  <si>
    <t>-1401381142</t>
  </si>
  <si>
    <t>721</t>
  </si>
  <si>
    <t>Zdravotechnika - vnitřní kanalizace</t>
  </si>
  <si>
    <t>odvětrání vzduchové mezery mezi okny, ventilátor, potrubí, filtrz, dle PD</t>
  </si>
  <si>
    <t>722</t>
  </si>
  <si>
    <t>Zdravotechnika - vnitřní vodovod</t>
  </si>
  <si>
    <t>741</t>
  </si>
  <si>
    <t>Elektroinstalace - silnoproud</t>
  </si>
  <si>
    <t>748</t>
  </si>
  <si>
    <t>Elektromontáže - osvětlovací zařízení a svítidla</t>
  </si>
  <si>
    <t>763</t>
  </si>
  <si>
    <t>Konstrukce suché výstavby</t>
  </si>
  <si>
    <t>Pol28</t>
  </si>
  <si>
    <t>Akustický podhled AMF Heradesign superfine Natural 600 x 600, 15 mm</t>
  </si>
  <si>
    <t>998763211</t>
  </si>
  <si>
    <t>Přesun hmot procentní pro konstrukce suché výstavby s omezením mechanizace v objektech v přes 6 do 12 m</t>
  </si>
  <si>
    <t>%</t>
  </si>
  <si>
    <t>16</t>
  </si>
  <si>
    <t>-333797529</t>
  </si>
  <si>
    <t>M</t>
  </si>
  <si>
    <t>32</t>
  </si>
  <si>
    <t>767</t>
  </si>
  <si>
    <t>Konstrukce zámečnické</t>
  </si>
  <si>
    <t>767114135R</t>
  </si>
  <si>
    <t>Montáž stěn a příček rámových zasklených do zdiva bez požární odolnosti plochy přes 15 m2
O1 4,92*6,56=32,275</t>
  </si>
  <si>
    <t>362071478</t>
  </si>
  <si>
    <t>55341360</t>
  </si>
  <si>
    <r>
      <t xml:space="preserve">stěna rámová prosklená fixní Al komaxit dle RAL bez požární odolnosti čiré trojsklo  Uw=max. 0,8 W/m2K exteriér 
</t>
    </r>
    <r>
      <rPr>
        <i/>
        <sz val="9"/>
        <rFont val="Arial CE"/>
        <charset val="238"/>
      </rPr>
      <t>Poznámka k položce:
Profilový systém: 
Tepelná izolace: SI
Uspořádání uvnitř: Standardní
Uspořádání vně: Standardní
Povrch RAL Mat: RAL 7016 Anthrazitgrau
 Uw=max. 0,8 W/m2K
O1 4,92*6,56=32,275</t>
    </r>
  </si>
  <si>
    <t>1110427404</t>
  </si>
  <si>
    <t>767114825</t>
  </si>
  <si>
    <t>Demontáž stěn a příček rámových zasklených vnějších plochy přes 15 m2
O1 4,92*6,56=32,275</t>
  </si>
  <si>
    <t>1304975727</t>
  </si>
  <si>
    <t>998767212</t>
  </si>
  <si>
    <t>Přesun hmot procentní pro zámečnické konstrukce s omezením mechanizace v objektech v přes 6 do 12 m</t>
  </si>
  <si>
    <t>-713742272</t>
  </si>
  <si>
    <t>m</t>
  </si>
  <si>
    <t>787</t>
  </si>
  <si>
    <t>Dokončovací práce - zasklívání</t>
  </si>
  <si>
    <t>787R1</t>
  </si>
  <si>
    <t>-1473757130</t>
  </si>
  <si>
    <t>998787212</t>
  </si>
  <si>
    <t>Přesun hmot procentní pro zasklívání s omezením mechanizace v objektech v přes 6 do 12 m</t>
  </si>
  <si>
    <t>2088412051</t>
  </si>
  <si>
    <t>-194425748</t>
  </si>
  <si>
    <t>VRN</t>
  </si>
  <si>
    <t>Vedlejší rozpočtové náklady</t>
  </si>
  <si>
    <t>5</t>
  </si>
  <si>
    <t>VRN2</t>
  </si>
  <si>
    <t>Příprava staveniště</t>
  </si>
  <si>
    <t>020001000</t>
  </si>
  <si>
    <t>Kč</t>
  </si>
  <si>
    <t>1024</t>
  </si>
  <si>
    <t>1336429397</t>
  </si>
  <si>
    <t>VRN3</t>
  </si>
  <si>
    <t>Zařízení staveniště</t>
  </si>
  <si>
    <t>030001000</t>
  </si>
  <si>
    <t>-1225649011</t>
  </si>
  <si>
    <t>VRN4</t>
  </si>
  <si>
    <t>Inženýrská činnost</t>
  </si>
  <si>
    <t>045002000</t>
  </si>
  <si>
    <t>Kompletační a koordinační činnost</t>
  </si>
  <si>
    <t>-1083766591</t>
  </si>
  <si>
    <t>VRN6</t>
  </si>
  <si>
    <t>Územní vlivy</t>
  </si>
  <si>
    <t>062002000</t>
  </si>
  <si>
    <t>Ztížené dopravní podmínky</t>
  </si>
  <si>
    <t>-163171476</t>
  </si>
  <si>
    <t>VRN7</t>
  </si>
  <si>
    <t>Provozní vlivy</t>
  </si>
  <si>
    <t>071002000</t>
  </si>
  <si>
    <t>Provoz investora, třetích osob</t>
  </si>
  <si>
    <t>1779720814</t>
  </si>
  <si>
    <t>Přesun hmot tonážní pro izolace tepelné s omezením mechanizace v objektech v přes 6 do 12 m</t>
  </si>
  <si>
    <t>998713112</t>
  </si>
  <si>
    <t>713111126</t>
  </si>
  <si>
    <t>63148011</t>
  </si>
  <si>
    <t>635211121</t>
  </si>
  <si>
    <t>Násyp pod podlahy z keramzitu</t>
  </si>
  <si>
    <t>m3</t>
  </si>
  <si>
    <t>VV</t>
  </si>
  <si>
    <t>632481212</t>
  </si>
  <si>
    <t>Separační vrstva z asfaltovaného pásu</t>
  </si>
  <si>
    <t>28376556</t>
  </si>
  <si>
    <t>deska polystyrénová pro snížení kročejového hluku (max. zatížení 6,5 kN/m2) tl 20mm</t>
  </si>
  <si>
    <t>631311116</t>
  </si>
  <si>
    <t>Mazanina tl přes 50 do 80 mm z betonu prostého bez zvýšených nároků na prostředí tř. C 25/30</t>
  </si>
  <si>
    <t>631319204</t>
  </si>
  <si>
    <t>Příplatek k mazaninám za přidání ocelových vláken (drátkobeton) pro objemové vyztužení 30 kg/m3</t>
  </si>
  <si>
    <t>Obvodová dilatace pružnou těsnicí páskou mezi stěnou a mazaninou nebo potěrem v 80 mm</t>
  </si>
  <si>
    <t>foyer - výtahová plošina</t>
  </si>
  <si>
    <t>5,00*12,20-1,60*1,20</t>
  </si>
  <si>
    <t>5,00*12,20*0,05-1,60*1,20*0,05</t>
  </si>
  <si>
    <t>5,00*12,20*0,04-1,60*1,20*0,04</t>
  </si>
  <si>
    <t>3,80+12,20-2*1,30+12,20</t>
  </si>
  <si>
    <t>kompl.</t>
  </si>
  <si>
    <t xml:space="preserve">    777 - Podlahy lité</t>
  </si>
  <si>
    <r>
      <t xml:space="preserve">deska tepelně izolační minerální univerzální λ=0,038-0,039 tl 200mm
</t>
    </r>
    <r>
      <rPr>
        <sz val="8"/>
        <color rgb="FFC00000"/>
        <rFont val="Arial CE"/>
        <charset val="238"/>
      </rPr>
      <t>foyer</t>
    </r>
  </si>
  <si>
    <r>
      <t xml:space="preserve">Montáž izolace tepelné spodem stropů lepením bodově rohoží, pásů, dílců, desek
</t>
    </r>
    <r>
      <rPr>
        <sz val="8"/>
        <color rgb="FFC00000"/>
        <rFont val="Arial CE"/>
        <charset val="238"/>
      </rPr>
      <t>foyer</t>
    </r>
  </si>
  <si>
    <t xml:space="preserve">
Vysklívání stěn, vitráže (vysklení, zasklení do nové dodané a osazené konstrukce vitrážovými skly)
O1 4,92*6,56=32,275</t>
  </si>
  <si>
    <t>012 - 1. ETEPA foyer, stavební práce</t>
  </si>
  <si>
    <t>Podlahy z dlaždic foyer</t>
  </si>
  <si>
    <t>771121025</t>
  </si>
  <si>
    <t>Broušení stávajícího podkladu před litím stěrky před pokládkou dlažby</t>
  </si>
  <si>
    <t>771111011</t>
  </si>
  <si>
    <t>Vysátí podkladu před pokládkou dlažby</t>
  </si>
  <si>
    <t>771121011</t>
  </si>
  <si>
    <t>Nátěr penetrační na podlahu</t>
  </si>
  <si>
    <t>771151026</t>
  </si>
  <si>
    <t>Samonivelační stěrka podlah pevnosti 30 MPa tl přes 12 do 15 mm</t>
  </si>
  <si>
    <t>771474113</t>
  </si>
  <si>
    <t>Montáž soklů z dlaždic keramických rovných lepených cementovým flexibilním lepidlem v přes 90 do 120 mm</t>
  </si>
  <si>
    <t>59761187</t>
  </si>
  <si>
    <t>sokl keramický mrazuvzdorný povrch hladký/lapovaný tl do 10mm výšky přes 90 do 120mm</t>
  </si>
  <si>
    <t>771574414</t>
  </si>
  <si>
    <t>Montáž podlah keramických hladkých lepených cementovým flexibilním lepidlem přes 4 do 6 ks/m2</t>
  </si>
  <si>
    <t>RMAT0001</t>
  </si>
  <si>
    <t>dlažba keramická Rako 30x60 cm  DAKSE801.1</t>
  </si>
  <si>
    <t>59,08*1,1</t>
  </si>
  <si>
    <t>998771212</t>
  </si>
  <si>
    <t>Přesun hmot procentní pro podlahy z dlaždic s omezením mechanizace v objektech v přes 6 do 12 m</t>
  </si>
  <si>
    <t xml:space="preserve">    771 - Podlahy z dlaždic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</si>
</sst>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i/>
      <sz val="9"/>
      <name val="Arial CE"/>
      <charset val="238"/>
    </font>
    <font>
      <sz val="8"/>
      <color rgb="FF800080"/>
      <name val="Arial CE"/>
    </font>
    <font>
      <sz val="8"/>
      <color rgb="FF505050"/>
      <name val="Arial CE"/>
    </font>
    <font>
      <sz val="7"/>
      <color rgb="FF969696"/>
      <name val="Arial CE"/>
    </font>
    <font>
      <u/>
      <sz val="11"/>
      <color theme="10"/>
      <name val="Calibri"/>
      <family val="2"/>
      <scheme val="minor"/>
    </font>
    <font>
      <sz val="8"/>
      <color rgb="FFC00000"/>
      <name val="Arial CE"/>
      <charset val="238"/>
    </font>
    <font>
      <i/>
      <sz val="9"/>
      <name val="Arial CE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dashed">
        <color rgb="FF969696"/>
      </left>
      <right style="hair">
        <color rgb="FF969696"/>
      </right>
      <top style="dashed">
        <color rgb="FF969696"/>
      </top>
      <bottom style="dashed">
        <color rgb="FF969696"/>
      </bottom>
      <diagonal/>
    </border>
  </borders>
  <cellStyleXfs count="3">
    <xf numFmtId="0" fontId="0" fillId="0" borderId="0"/>
    <xf numFmtId="0" fontId="31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22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Alignment="1">
      <alignment vertical="center"/>
    </xf>
    <xf numFmtId="166" fontId="24" fillId="0" borderId="0" xfId="0" applyNumberFormat="1" applyFont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4" fontId="19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4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49" fontId="29" fillId="0" borderId="22" xfId="0" applyNumberFormat="1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4" fontId="29" fillId="0" borderId="22" xfId="0" applyNumberFormat="1" applyFont="1" applyBorder="1" applyAlignment="1" applyProtection="1">
      <alignment vertical="center"/>
      <protection locked="0"/>
    </xf>
    <xf numFmtId="0" fontId="30" fillId="0" borderId="22" xfId="0" applyFont="1" applyBorder="1" applyAlignment="1" applyProtection="1">
      <alignment vertical="center"/>
      <protection locked="0"/>
    </xf>
    <xf numFmtId="0" fontId="30" fillId="0" borderId="3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17" fillId="5" borderId="22" xfId="0" applyFont="1" applyFill="1" applyBorder="1" applyAlignment="1" applyProtection="1">
      <alignment horizontal="center" vertical="center"/>
      <protection locked="0"/>
    </xf>
    <xf numFmtId="49" fontId="17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17" fillId="5" borderId="22" xfId="0" applyFont="1" applyFill="1" applyBorder="1" applyAlignment="1" applyProtection="1">
      <alignment horizontal="left" vertical="center" wrapText="1"/>
      <protection locked="0"/>
    </xf>
    <xf numFmtId="0" fontId="17" fillId="5" borderId="22" xfId="0" applyFont="1" applyFill="1" applyBorder="1" applyAlignment="1" applyProtection="1">
      <alignment horizontal="center" vertical="center" wrapText="1"/>
      <protection locked="0"/>
    </xf>
    <xf numFmtId="167" fontId="17" fillId="5" borderId="22" xfId="0" applyNumberFormat="1" applyFont="1" applyFill="1" applyBorder="1" applyAlignment="1" applyProtection="1">
      <alignment vertical="center"/>
      <protection locked="0"/>
    </xf>
    <xf numFmtId="4" fontId="17" fillId="5" borderId="22" xfId="0" applyNumberFormat="1" applyFont="1" applyFill="1" applyBorder="1" applyAlignment="1" applyProtection="1">
      <alignment vertical="center"/>
      <protection locked="0"/>
    </xf>
    <xf numFmtId="0" fontId="29" fillId="5" borderId="22" xfId="0" applyFont="1" applyFill="1" applyBorder="1" applyAlignment="1" applyProtection="1">
      <alignment horizontal="center" vertical="center"/>
      <protection locked="0"/>
    </xf>
    <xf numFmtId="49" fontId="29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29" fillId="5" borderId="22" xfId="0" applyFont="1" applyFill="1" applyBorder="1" applyAlignment="1" applyProtection="1">
      <alignment horizontal="left" vertical="center" wrapText="1"/>
      <protection locked="0"/>
    </xf>
    <xf numFmtId="0" fontId="29" fillId="5" borderId="22" xfId="0" applyFont="1" applyFill="1" applyBorder="1" applyAlignment="1" applyProtection="1">
      <alignment horizontal="center" vertical="center" wrapText="1"/>
      <protection locked="0"/>
    </xf>
    <xf numFmtId="167" fontId="29" fillId="5" borderId="22" xfId="0" applyNumberFormat="1" applyFont="1" applyFill="1" applyBorder="1" applyAlignment="1" applyProtection="1">
      <alignment vertical="center"/>
      <protection locked="0"/>
    </xf>
    <xf numFmtId="4" fontId="29" fillId="5" borderId="22" xfId="0" applyNumberFormat="1" applyFont="1" applyFill="1" applyBorder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49" fontId="17" fillId="0" borderId="0" xfId="0" applyNumberFormat="1" applyFont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167" fontId="17" fillId="0" borderId="0" xfId="0" applyNumberFormat="1" applyFont="1" applyAlignment="1" applyProtection="1">
      <alignment vertical="center"/>
      <protection locked="0"/>
    </xf>
    <xf numFmtId="4" fontId="17" fillId="0" borderId="0" xfId="0" applyNumberFormat="1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 wrapText="1"/>
    </xf>
    <xf numFmtId="167" fontId="34" fillId="0" borderId="0" xfId="0" applyNumberFormat="1" applyFont="1" applyAlignment="1">
      <alignment vertical="center"/>
    </xf>
    <xf numFmtId="0" fontId="8" fillId="0" borderId="23" xfId="0" applyFont="1" applyBorder="1"/>
    <xf numFmtId="0" fontId="38" fillId="0" borderId="22" xfId="0" applyFont="1" applyBorder="1" applyAlignment="1" applyProtection="1">
      <alignment horizontal="center" vertical="center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3">
    <cellStyle name="Hypertextový odkaz" xfId="1" builtinId="8"/>
    <cellStyle name="Hypertextový odkaz 2" xfId="2" xr:uid="{BB4E27CF-11AE-42A6-A062-A03CEC87E541}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1"/>
  <sheetViews>
    <sheetView showGridLines="0" topLeftCell="A43" workbookViewId="0">
      <selection activeCell="AI26" sqref="AI26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212" t="s">
        <v>5</v>
      </c>
      <c r="AS2" s="206"/>
      <c r="AT2" s="206"/>
      <c r="AU2" s="206"/>
      <c r="AV2" s="206"/>
      <c r="AW2" s="206"/>
      <c r="AX2" s="206"/>
      <c r="AY2" s="206"/>
      <c r="AZ2" s="206"/>
      <c r="BA2" s="206"/>
      <c r="BB2" s="206"/>
      <c r="BC2" s="206"/>
      <c r="BD2" s="206"/>
      <c r="BE2" s="206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S4" s="13" t="s">
        <v>11</v>
      </c>
    </row>
    <row r="5" spans="1:74" ht="12" customHeight="1">
      <c r="B5" s="16"/>
      <c r="D5" s="19" t="s">
        <v>12</v>
      </c>
      <c r="K5" s="205" t="s">
        <v>13</v>
      </c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R5" s="16"/>
      <c r="BS5" s="13" t="s">
        <v>6</v>
      </c>
    </row>
    <row r="6" spans="1:74" ht="36.950000000000003" customHeight="1">
      <c r="B6" s="16"/>
      <c r="D6" s="21" t="s">
        <v>14</v>
      </c>
      <c r="K6" s="207" t="s">
        <v>15</v>
      </c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R6" s="16"/>
      <c r="BS6" s="13" t="s">
        <v>6</v>
      </c>
    </row>
    <row r="7" spans="1:74" ht="12" customHeight="1">
      <c r="B7" s="16"/>
      <c r="D7" s="22" t="s">
        <v>16</v>
      </c>
      <c r="K7" s="20" t="s">
        <v>1</v>
      </c>
      <c r="AK7" s="22" t="s">
        <v>17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18</v>
      </c>
      <c r="K8" s="20" t="s">
        <v>19</v>
      </c>
      <c r="AK8" s="22" t="s">
        <v>20</v>
      </c>
      <c r="AN8" s="151">
        <v>45741</v>
      </c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21</v>
      </c>
      <c r="AK10" s="22" t="s">
        <v>22</v>
      </c>
      <c r="AN10" s="20" t="s">
        <v>23</v>
      </c>
      <c r="AR10" s="16"/>
      <c r="BS10" s="13" t="s">
        <v>6</v>
      </c>
    </row>
    <row r="11" spans="1:74" ht="18.600000000000001" customHeight="1">
      <c r="B11" s="16"/>
      <c r="E11" s="20" t="s">
        <v>24</v>
      </c>
      <c r="AK11" s="22" t="s">
        <v>25</v>
      </c>
      <c r="AN11" s="20" t="s">
        <v>1</v>
      </c>
      <c r="AR11" s="16"/>
      <c r="BS11" s="13" t="s">
        <v>6</v>
      </c>
    </row>
    <row r="12" spans="1:74" ht="6.95" customHeight="1">
      <c r="B12" s="16"/>
      <c r="AR12" s="16"/>
      <c r="BS12" s="13" t="s">
        <v>6</v>
      </c>
    </row>
    <row r="13" spans="1:74" ht="12" customHeight="1">
      <c r="B13" s="16"/>
      <c r="D13" s="22" t="s">
        <v>26</v>
      </c>
      <c r="AK13" s="22" t="s">
        <v>22</v>
      </c>
      <c r="AN13" s="20" t="s">
        <v>1</v>
      </c>
      <c r="AR13" s="16"/>
      <c r="BS13" s="13" t="s">
        <v>6</v>
      </c>
    </row>
    <row r="14" spans="1:74" ht="12.75">
      <c r="B14" s="16"/>
      <c r="E14" s="20" t="s">
        <v>27</v>
      </c>
      <c r="AK14" s="22" t="s">
        <v>25</v>
      </c>
      <c r="AN14" s="20" t="s">
        <v>1</v>
      </c>
      <c r="AR14" s="16"/>
      <c r="BS14" s="13" t="s">
        <v>6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28</v>
      </c>
      <c r="AK16" s="22" t="s">
        <v>22</v>
      </c>
      <c r="AN16" s="20" t="s">
        <v>29</v>
      </c>
      <c r="AR16" s="16"/>
      <c r="BS16" s="13" t="s">
        <v>3</v>
      </c>
    </row>
    <row r="17" spans="2:71" ht="18.600000000000001" customHeight="1">
      <c r="B17" s="16"/>
      <c r="E17" s="20" t="s">
        <v>30</v>
      </c>
      <c r="AK17" s="22" t="s">
        <v>25</v>
      </c>
      <c r="AN17" s="20" t="s">
        <v>31</v>
      </c>
      <c r="AR17" s="16"/>
      <c r="BS17" s="13" t="s">
        <v>32</v>
      </c>
    </row>
    <row r="18" spans="2:71" ht="6.95" customHeight="1">
      <c r="B18" s="16"/>
      <c r="AR18" s="16"/>
      <c r="BS18" s="13" t="s">
        <v>6</v>
      </c>
    </row>
    <row r="19" spans="2:71" ht="12" customHeight="1">
      <c r="B19" s="16"/>
      <c r="D19" s="22" t="s">
        <v>33</v>
      </c>
      <c r="AK19" s="22" t="s">
        <v>22</v>
      </c>
      <c r="AN19" s="20" t="s">
        <v>34</v>
      </c>
      <c r="AR19" s="16"/>
      <c r="BS19" s="13" t="s">
        <v>6</v>
      </c>
    </row>
    <row r="20" spans="2:71" ht="18.600000000000001" customHeight="1">
      <c r="B20" s="16"/>
      <c r="E20" s="20" t="s">
        <v>35</v>
      </c>
      <c r="AK20" s="22" t="s">
        <v>25</v>
      </c>
      <c r="AN20" s="20" t="s">
        <v>1</v>
      </c>
      <c r="AR20" s="16"/>
      <c r="BS20" s="13" t="s">
        <v>32</v>
      </c>
    </row>
    <row r="21" spans="2:71" ht="6.95" customHeight="1">
      <c r="B21" s="16"/>
      <c r="AR21" s="16"/>
    </row>
    <row r="22" spans="2:71" ht="12" customHeight="1">
      <c r="B22" s="16"/>
      <c r="D22" s="22" t="s">
        <v>36</v>
      </c>
      <c r="AR22" s="16"/>
    </row>
    <row r="23" spans="2:71" ht="16.5" customHeight="1">
      <c r="B23" s="16"/>
      <c r="E23" s="208" t="s">
        <v>1</v>
      </c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37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09">
        <f>'012 - 1. ETEPA NOVÁ'!J132</f>
        <v>0</v>
      </c>
      <c r="AL26" s="210"/>
      <c r="AM26" s="210"/>
      <c r="AN26" s="210"/>
      <c r="AO26" s="210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211" t="s">
        <v>38</v>
      </c>
      <c r="M28" s="211"/>
      <c r="N28" s="211"/>
      <c r="O28" s="211"/>
      <c r="P28" s="211"/>
      <c r="W28" s="211" t="s">
        <v>39</v>
      </c>
      <c r="X28" s="211"/>
      <c r="Y28" s="211"/>
      <c r="Z28" s="211"/>
      <c r="AA28" s="211"/>
      <c r="AB28" s="211"/>
      <c r="AC28" s="211"/>
      <c r="AD28" s="211"/>
      <c r="AE28" s="211"/>
      <c r="AK28" s="211" t="s">
        <v>40</v>
      </c>
      <c r="AL28" s="211"/>
      <c r="AM28" s="211"/>
      <c r="AN28" s="211"/>
      <c r="AO28" s="211"/>
      <c r="AR28" s="25"/>
    </row>
    <row r="29" spans="2:71" s="2" customFormat="1" ht="14.45" customHeight="1">
      <c r="B29" s="29"/>
      <c r="D29" s="22" t="s">
        <v>41</v>
      </c>
      <c r="F29" s="22" t="s">
        <v>42</v>
      </c>
      <c r="L29" s="202">
        <v>0.21</v>
      </c>
      <c r="M29" s="203"/>
      <c r="N29" s="203"/>
      <c r="O29" s="203"/>
      <c r="P29" s="203"/>
      <c r="W29" s="204">
        <f>AK26</f>
        <v>0</v>
      </c>
      <c r="X29" s="203"/>
      <c r="Y29" s="203"/>
      <c r="Z29" s="203"/>
      <c r="AA29" s="203"/>
      <c r="AB29" s="203"/>
      <c r="AC29" s="203"/>
      <c r="AD29" s="203"/>
      <c r="AE29" s="203"/>
      <c r="AK29" s="204">
        <f>W29*0.21</f>
        <v>0</v>
      </c>
      <c r="AL29" s="203"/>
      <c r="AM29" s="203"/>
      <c r="AN29" s="203"/>
      <c r="AO29" s="203"/>
      <c r="AR29" s="29"/>
    </row>
    <row r="30" spans="2:71" s="2" customFormat="1" ht="14.45" customHeight="1">
      <c r="B30" s="29"/>
      <c r="F30" s="22" t="s">
        <v>43</v>
      </c>
      <c r="L30" s="202">
        <v>0.12</v>
      </c>
      <c r="M30" s="203"/>
      <c r="N30" s="203"/>
      <c r="O30" s="203"/>
      <c r="P30" s="203"/>
      <c r="W30" s="204" t="e">
        <f>ROUND(BA94, 2)</f>
        <v>#REF!</v>
      </c>
      <c r="X30" s="203"/>
      <c r="Y30" s="203"/>
      <c r="Z30" s="203"/>
      <c r="AA30" s="203"/>
      <c r="AB30" s="203"/>
      <c r="AC30" s="203"/>
      <c r="AD30" s="203"/>
      <c r="AE30" s="203"/>
      <c r="AK30" s="204">
        <v>0</v>
      </c>
      <c r="AL30" s="203"/>
      <c r="AM30" s="203"/>
      <c r="AN30" s="203"/>
      <c r="AO30" s="203"/>
      <c r="AR30" s="29"/>
    </row>
    <row r="31" spans="2:71" s="2" customFormat="1" ht="14.45" hidden="1" customHeight="1">
      <c r="B31" s="29"/>
      <c r="F31" s="22" t="s">
        <v>44</v>
      </c>
      <c r="L31" s="202">
        <v>0.21</v>
      </c>
      <c r="M31" s="203"/>
      <c r="N31" s="203"/>
      <c r="O31" s="203"/>
      <c r="P31" s="203"/>
      <c r="W31" s="204" t="e">
        <f>ROUND(BB94, 2)</f>
        <v>#REF!</v>
      </c>
      <c r="X31" s="203"/>
      <c r="Y31" s="203"/>
      <c r="Z31" s="203"/>
      <c r="AA31" s="203"/>
      <c r="AB31" s="203"/>
      <c r="AC31" s="203"/>
      <c r="AD31" s="203"/>
      <c r="AE31" s="203"/>
      <c r="AK31" s="204">
        <v>0</v>
      </c>
      <c r="AL31" s="203"/>
      <c r="AM31" s="203"/>
      <c r="AN31" s="203"/>
      <c r="AO31" s="203"/>
      <c r="AR31" s="29"/>
    </row>
    <row r="32" spans="2:71" s="2" customFormat="1" ht="14.45" hidden="1" customHeight="1">
      <c r="B32" s="29"/>
      <c r="F32" s="22" t="s">
        <v>45</v>
      </c>
      <c r="L32" s="202">
        <v>0.12</v>
      </c>
      <c r="M32" s="203"/>
      <c r="N32" s="203"/>
      <c r="O32" s="203"/>
      <c r="P32" s="203"/>
      <c r="W32" s="204" t="e">
        <f>ROUND(BC94, 2)</f>
        <v>#REF!</v>
      </c>
      <c r="X32" s="203"/>
      <c r="Y32" s="203"/>
      <c r="Z32" s="203"/>
      <c r="AA32" s="203"/>
      <c r="AB32" s="203"/>
      <c r="AC32" s="203"/>
      <c r="AD32" s="203"/>
      <c r="AE32" s="203"/>
      <c r="AK32" s="204">
        <v>0</v>
      </c>
      <c r="AL32" s="203"/>
      <c r="AM32" s="203"/>
      <c r="AN32" s="203"/>
      <c r="AO32" s="203"/>
      <c r="AR32" s="29"/>
    </row>
    <row r="33" spans="2:44" s="2" customFormat="1" ht="14.45" hidden="1" customHeight="1">
      <c r="B33" s="29"/>
      <c r="F33" s="22" t="s">
        <v>46</v>
      </c>
      <c r="L33" s="202">
        <v>0</v>
      </c>
      <c r="M33" s="203"/>
      <c r="N33" s="203"/>
      <c r="O33" s="203"/>
      <c r="P33" s="203"/>
      <c r="W33" s="204" t="e">
        <f>ROUND(BD94, 2)</f>
        <v>#REF!</v>
      </c>
      <c r="X33" s="203"/>
      <c r="Y33" s="203"/>
      <c r="Z33" s="203"/>
      <c r="AA33" s="203"/>
      <c r="AB33" s="203"/>
      <c r="AC33" s="203"/>
      <c r="AD33" s="203"/>
      <c r="AE33" s="203"/>
      <c r="AK33" s="204">
        <v>0</v>
      </c>
      <c r="AL33" s="203"/>
      <c r="AM33" s="203"/>
      <c r="AN33" s="203"/>
      <c r="AO33" s="203"/>
      <c r="AR33" s="29"/>
    </row>
    <row r="34" spans="2:44" s="1" customFormat="1" ht="6.95" customHeight="1">
      <c r="B34" s="25"/>
      <c r="AR34" s="25"/>
    </row>
    <row r="35" spans="2:44" s="1" customFormat="1" ht="25.9" customHeight="1">
      <c r="B35" s="25"/>
      <c r="C35" s="30"/>
      <c r="D35" s="31" t="s">
        <v>47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48</v>
      </c>
      <c r="U35" s="32"/>
      <c r="V35" s="32"/>
      <c r="W35" s="32"/>
      <c r="X35" s="216" t="s">
        <v>49</v>
      </c>
      <c r="Y35" s="214"/>
      <c r="Z35" s="214"/>
      <c r="AA35" s="214"/>
      <c r="AB35" s="214"/>
      <c r="AC35" s="32"/>
      <c r="AD35" s="32"/>
      <c r="AE35" s="32"/>
      <c r="AF35" s="32"/>
      <c r="AG35" s="32"/>
      <c r="AH35" s="32"/>
      <c r="AI35" s="32"/>
      <c r="AJ35" s="32"/>
      <c r="AK35" s="213">
        <f>SUM(AK26:AK33)</f>
        <v>0</v>
      </c>
      <c r="AL35" s="214"/>
      <c r="AM35" s="214"/>
      <c r="AN35" s="214"/>
      <c r="AO35" s="215"/>
      <c r="AP35" s="30"/>
      <c r="AQ35" s="30"/>
      <c r="AR35" s="25"/>
    </row>
    <row r="36" spans="2:44" s="1" customFormat="1" ht="6.95" customHeight="1">
      <c r="B36" s="25"/>
      <c r="AR36" s="25"/>
    </row>
    <row r="37" spans="2:44" s="1" customFormat="1" ht="14.45" customHeight="1">
      <c r="B37" s="25"/>
      <c r="AR37" s="25"/>
    </row>
    <row r="38" spans="2:44" ht="14.45" customHeight="1">
      <c r="B38" s="16"/>
      <c r="AR38" s="16"/>
    </row>
    <row r="39" spans="2:44" ht="14.45" customHeight="1">
      <c r="B39" s="16"/>
      <c r="AR39" s="16"/>
    </row>
    <row r="40" spans="2:44" ht="14.45" customHeight="1">
      <c r="B40" s="16"/>
      <c r="AR40" s="16"/>
    </row>
    <row r="41" spans="2:44" ht="14.45" customHeight="1">
      <c r="B41" s="16"/>
      <c r="AR41" s="16"/>
    </row>
    <row r="42" spans="2:44" ht="14.45" customHeight="1">
      <c r="B42" s="16"/>
      <c r="AR42" s="16"/>
    </row>
    <row r="43" spans="2:44" ht="14.45" customHeight="1">
      <c r="B43" s="16"/>
      <c r="AR43" s="16"/>
    </row>
    <row r="44" spans="2:44" ht="14.45" customHeight="1">
      <c r="B44" s="16"/>
      <c r="AR44" s="16"/>
    </row>
    <row r="45" spans="2:44" ht="14.45" customHeight="1">
      <c r="B45" s="16"/>
      <c r="AR45" s="16"/>
    </row>
    <row r="46" spans="2:44" ht="14.45" customHeight="1">
      <c r="B46" s="16"/>
      <c r="AR46" s="16"/>
    </row>
    <row r="47" spans="2:44" ht="14.45" customHeight="1">
      <c r="B47" s="16"/>
      <c r="AR47" s="16"/>
    </row>
    <row r="48" spans="2:44" ht="14.45" customHeight="1">
      <c r="B48" s="16"/>
      <c r="AR48" s="16"/>
    </row>
    <row r="49" spans="2:44" s="1" customFormat="1" ht="14.45" customHeight="1">
      <c r="B49" s="25"/>
      <c r="D49" s="34" t="s">
        <v>50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51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6" t="s">
        <v>52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53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52</v>
      </c>
      <c r="AI60" s="27"/>
      <c r="AJ60" s="27"/>
      <c r="AK60" s="27"/>
      <c r="AL60" s="27"/>
      <c r="AM60" s="36" t="s">
        <v>53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4" t="s">
        <v>54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55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6" t="s">
        <v>52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53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52</v>
      </c>
      <c r="AI75" s="27"/>
      <c r="AJ75" s="27"/>
      <c r="AK75" s="27"/>
      <c r="AL75" s="27"/>
      <c r="AM75" s="36" t="s">
        <v>53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1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1" s="1" customFormat="1" ht="24.95" customHeight="1">
      <c r="B82" s="25"/>
      <c r="C82" s="17" t="s">
        <v>56</v>
      </c>
      <c r="AR82" s="25"/>
    </row>
    <row r="83" spans="1:91" s="1" customFormat="1" ht="6.95" customHeight="1">
      <c r="B83" s="25"/>
      <c r="AR83" s="25"/>
    </row>
    <row r="84" spans="1:91" s="3" customFormat="1" ht="12" customHeight="1">
      <c r="B84" s="41"/>
      <c r="C84" s="22" t="s">
        <v>12</v>
      </c>
      <c r="L84" s="3" t="str">
        <f>K5</f>
        <v>260724-2</v>
      </c>
      <c r="AR84" s="41"/>
    </row>
    <row r="85" spans="1:91" s="4" customFormat="1" ht="36.950000000000003" customHeight="1">
      <c r="B85" s="42"/>
      <c r="C85" s="43" t="s">
        <v>14</v>
      </c>
      <c r="L85" s="183" t="str">
        <f>K6</f>
        <v>Rekonstrukce expozice a kinosálu Městského muzea Mariánské Lázně I. ETAPA</v>
      </c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/>
      <c r="AH85" s="184"/>
      <c r="AI85" s="184"/>
      <c r="AJ85" s="184"/>
      <c r="AR85" s="42"/>
    </row>
    <row r="86" spans="1:91" s="1" customFormat="1" ht="6.95" customHeight="1">
      <c r="B86" s="25"/>
      <c r="AR86" s="25"/>
    </row>
    <row r="87" spans="1:91" s="1" customFormat="1" ht="12" customHeight="1">
      <c r="B87" s="25"/>
      <c r="C87" s="22" t="s">
        <v>18</v>
      </c>
      <c r="L87" s="44" t="str">
        <f>IF(K8="","",K8)</f>
        <v>Mariánské Lázně</v>
      </c>
      <c r="AI87" s="22" t="s">
        <v>20</v>
      </c>
      <c r="AM87" s="185">
        <f>IF(AN8= "","",AN8)</f>
        <v>45741</v>
      </c>
      <c r="AN87" s="185"/>
      <c r="AR87" s="25"/>
    </row>
    <row r="88" spans="1:91" s="1" customFormat="1" ht="6.95" customHeight="1">
      <c r="B88" s="25"/>
      <c r="AR88" s="25"/>
    </row>
    <row r="89" spans="1:91" s="1" customFormat="1" ht="25.7" customHeight="1">
      <c r="B89" s="25"/>
      <c r="C89" s="22" t="s">
        <v>21</v>
      </c>
      <c r="L89" s="3" t="str">
        <f>IF(E11= "","",E11)</f>
        <v>Město Mariánské Lázně, Ruská 155, 353 01 M. Lázně</v>
      </c>
      <c r="AI89" s="22" t="s">
        <v>28</v>
      </c>
      <c r="AM89" s="186" t="str">
        <f>IF(E17="","",E17)</f>
        <v>Ing. arch. Václav Zůna, Nemocniční 49, 352 01 Aš</v>
      </c>
      <c r="AN89" s="187"/>
      <c r="AO89" s="187"/>
      <c r="AP89" s="187"/>
      <c r="AR89" s="25"/>
      <c r="AS89" s="188" t="s">
        <v>57</v>
      </c>
      <c r="AT89" s="189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1" s="1" customFormat="1" ht="15.2" customHeight="1">
      <c r="B90" s="25"/>
      <c r="C90" s="22" t="s">
        <v>26</v>
      </c>
      <c r="L90" s="3" t="str">
        <f>IF(E14="","",E14)</f>
        <v xml:space="preserve"> </v>
      </c>
      <c r="AI90" s="22" t="s">
        <v>33</v>
      </c>
      <c r="AM90" s="186" t="str">
        <f>IF(E20="","",E20)</f>
        <v>V. Rakyta</v>
      </c>
      <c r="AN90" s="187"/>
      <c r="AO90" s="187"/>
      <c r="AP90" s="187"/>
      <c r="AR90" s="25"/>
      <c r="AS90" s="190"/>
      <c r="AT90" s="191"/>
      <c r="BD90" s="49"/>
    </row>
    <row r="91" spans="1:91" s="1" customFormat="1" ht="10.7" customHeight="1">
      <c r="B91" s="25"/>
      <c r="AR91" s="25"/>
      <c r="AS91" s="190"/>
      <c r="AT91" s="191"/>
      <c r="BD91" s="49"/>
    </row>
    <row r="92" spans="1:91" s="1" customFormat="1" ht="29.25" customHeight="1">
      <c r="B92" s="25"/>
      <c r="C92" s="192" t="s">
        <v>58</v>
      </c>
      <c r="D92" s="193"/>
      <c r="E92" s="193"/>
      <c r="F92" s="193"/>
      <c r="G92" s="193"/>
      <c r="H92" s="50"/>
      <c r="I92" s="194" t="s">
        <v>59</v>
      </c>
      <c r="J92" s="193"/>
      <c r="K92" s="193"/>
      <c r="L92" s="193"/>
      <c r="M92" s="193"/>
      <c r="N92" s="193"/>
      <c r="O92" s="193"/>
      <c r="P92" s="193"/>
      <c r="Q92" s="193"/>
      <c r="R92" s="193"/>
      <c r="S92" s="193"/>
      <c r="T92" s="193"/>
      <c r="U92" s="193"/>
      <c r="V92" s="193"/>
      <c r="W92" s="193"/>
      <c r="X92" s="193"/>
      <c r="Y92" s="193"/>
      <c r="Z92" s="193"/>
      <c r="AA92" s="193"/>
      <c r="AB92" s="193"/>
      <c r="AC92" s="193"/>
      <c r="AD92" s="193"/>
      <c r="AE92" s="193"/>
      <c r="AF92" s="193"/>
      <c r="AG92" s="196" t="s">
        <v>60</v>
      </c>
      <c r="AH92" s="193"/>
      <c r="AI92" s="193"/>
      <c r="AJ92" s="193"/>
      <c r="AK92" s="193"/>
      <c r="AL92" s="193"/>
      <c r="AM92" s="193"/>
      <c r="AN92" s="194" t="s">
        <v>61</v>
      </c>
      <c r="AO92" s="193"/>
      <c r="AP92" s="195"/>
      <c r="AQ92" s="51" t="s">
        <v>62</v>
      </c>
      <c r="AR92" s="25"/>
      <c r="AS92" s="52" t="s">
        <v>63</v>
      </c>
      <c r="AT92" s="53" t="s">
        <v>64</v>
      </c>
      <c r="AU92" s="53" t="s">
        <v>65</v>
      </c>
      <c r="AV92" s="53" t="s">
        <v>66</v>
      </c>
      <c r="AW92" s="53" t="s">
        <v>67</v>
      </c>
      <c r="AX92" s="53" t="s">
        <v>68</v>
      </c>
      <c r="AY92" s="53" t="s">
        <v>69</v>
      </c>
      <c r="AZ92" s="53" t="s">
        <v>70</v>
      </c>
      <c r="BA92" s="53" t="s">
        <v>71</v>
      </c>
      <c r="BB92" s="53" t="s">
        <v>72</v>
      </c>
      <c r="BC92" s="53" t="s">
        <v>73</v>
      </c>
      <c r="BD92" s="54" t="s">
        <v>74</v>
      </c>
    </row>
    <row r="93" spans="1:91" s="1" customFormat="1" ht="10.7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1" s="5" customFormat="1" ht="32.450000000000003" customHeight="1">
      <c r="B94" s="56"/>
      <c r="C94" s="57" t="s">
        <v>75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200" t="e">
        <f>ROUND(SUM(AG95:AG99),2)</f>
        <v>#REF!</v>
      </c>
      <c r="AH94" s="200"/>
      <c r="AI94" s="200"/>
      <c r="AJ94" s="200"/>
      <c r="AK94" s="200"/>
      <c r="AL94" s="200"/>
      <c r="AM94" s="200"/>
      <c r="AN94" s="201" t="e">
        <f t="shared" ref="AN94:AN99" si="0">SUM(AG94,AT94)</f>
        <v>#REF!</v>
      </c>
      <c r="AO94" s="201"/>
      <c r="AP94" s="201"/>
      <c r="AQ94" s="60" t="s">
        <v>1</v>
      </c>
      <c r="AR94" s="56"/>
      <c r="AS94" s="61">
        <f>ROUND(SUM(AS95:AS99),2)</f>
        <v>0</v>
      </c>
      <c r="AT94" s="62" t="e">
        <f t="shared" ref="AT94:AT99" si="1">ROUND(SUM(AV94:AW94),2)</f>
        <v>#REF!</v>
      </c>
      <c r="AU94" s="63" t="e">
        <f>ROUND(SUM(AU95:AU99),5)</f>
        <v>#REF!</v>
      </c>
      <c r="AV94" s="62" t="e">
        <f>ROUND(AZ94*L29,2)</f>
        <v>#REF!</v>
      </c>
      <c r="AW94" s="62" t="e">
        <f>ROUND(BA94*L30,2)</f>
        <v>#REF!</v>
      </c>
      <c r="AX94" s="62" t="e">
        <f>ROUND(BB94*L29,2)</f>
        <v>#REF!</v>
      </c>
      <c r="AY94" s="62" t="e">
        <f>ROUND(BC94*L30,2)</f>
        <v>#REF!</v>
      </c>
      <c r="AZ94" s="62" t="e">
        <f>ROUND(SUM(AZ95:AZ99),2)</f>
        <v>#REF!</v>
      </c>
      <c r="BA94" s="62" t="e">
        <f>ROUND(SUM(BA95:BA99),2)</f>
        <v>#REF!</v>
      </c>
      <c r="BB94" s="62" t="e">
        <f>ROUND(SUM(BB95:BB99),2)</f>
        <v>#REF!</v>
      </c>
      <c r="BC94" s="62" t="e">
        <f>ROUND(SUM(BC95:BC99),2)</f>
        <v>#REF!</v>
      </c>
      <c r="BD94" s="64" t="e">
        <f>ROUND(SUM(BD95:BD99),2)</f>
        <v>#REF!</v>
      </c>
      <c r="BS94" s="65" t="s">
        <v>76</v>
      </c>
      <c r="BT94" s="65" t="s">
        <v>77</v>
      </c>
      <c r="BU94" s="66" t="s">
        <v>78</v>
      </c>
      <c r="BV94" s="65" t="s">
        <v>79</v>
      </c>
      <c r="BW94" s="65" t="s">
        <v>4</v>
      </c>
      <c r="BX94" s="65" t="s">
        <v>80</v>
      </c>
      <c r="CL94" s="65" t="s">
        <v>1</v>
      </c>
    </row>
    <row r="95" spans="1:91" s="6" customFormat="1" ht="16.5" customHeight="1">
      <c r="A95" s="67" t="s">
        <v>81</v>
      </c>
      <c r="B95" s="68"/>
      <c r="C95" s="69"/>
      <c r="D95" s="199" t="s">
        <v>82</v>
      </c>
      <c r="E95" s="199"/>
      <c r="F95" s="199"/>
      <c r="G95" s="199"/>
      <c r="H95" s="199"/>
      <c r="I95" s="70"/>
      <c r="J95" s="199" t="s">
        <v>83</v>
      </c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  <c r="W95" s="199"/>
      <c r="X95" s="199"/>
      <c r="Y95" s="199"/>
      <c r="Z95" s="199"/>
      <c r="AA95" s="199"/>
      <c r="AB95" s="199"/>
      <c r="AC95" s="199"/>
      <c r="AD95" s="199"/>
      <c r="AE95" s="199"/>
      <c r="AF95" s="199"/>
      <c r="AG95" s="197">
        <f>'012 - 1. ETEPA NOVÁ'!J30</f>
        <v>0</v>
      </c>
      <c r="AH95" s="198"/>
      <c r="AI95" s="198"/>
      <c r="AJ95" s="198"/>
      <c r="AK95" s="198"/>
      <c r="AL95" s="198"/>
      <c r="AM95" s="198"/>
      <c r="AN95" s="197">
        <f t="shared" si="0"/>
        <v>0</v>
      </c>
      <c r="AO95" s="198"/>
      <c r="AP95" s="198"/>
      <c r="AQ95" s="71" t="s">
        <v>84</v>
      </c>
      <c r="AR95" s="68"/>
      <c r="AS95" s="72">
        <v>0</v>
      </c>
      <c r="AT95" s="73">
        <f t="shared" si="1"/>
        <v>0</v>
      </c>
      <c r="AU95" s="74" t="e">
        <f>'012 - 1. ETEPA NOVÁ'!P132</f>
        <v>#REF!</v>
      </c>
      <c r="AV95" s="73">
        <f>'012 - 1. ETEPA NOVÁ'!J33</f>
        <v>0</v>
      </c>
      <c r="AW95" s="73">
        <f>'012 - 1. ETEPA NOVÁ'!J34</f>
        <v>0</v>
      </c>
      <c r="AX95" s="73">
        <f>'012 - 1. ETEPA NOVÁ'!J35</f>
        <v>0</v>
      </c>
      <c r="AY95" s="73">
        <f>'012 - 1. ETEPA NOVÁ'!J36</f>
        <v>0</v>
      </c>
      <c r="AZ95" s="73">
        <f>'012 - 1. ETEPA NOVÁ'!F33</f>
        <v>0</v>
      </c>
      <c r="BA95" s="73">
        <f>'012 - 1. ETEPA NOVÁ'!F34</f>
        <v>0</v>
      </c>
      <c r="BB95" s="73">
        <f>'012 - 1. ETEPA NOVÁ'!F35</f>
        <v>0</v>
      </c>
      <c r="BC95" s="73">
        <f>'012 - 1. ETEPA NOVÁ'!F36</f>
        <v>0</v>
      </c>
      <c r="BD95" s="75">
        <f>'012 - 1. ETEPA NOVÁ'!F37</f>
        <v>0</v>
      </c>
      <c r="BT95" s="76" t="s">
        <v>85</v>
      </c>
      <c r="BV95" s="76" t="s">
        <v>79</v>
      </c>
      <c r="BW95" s="76" t="s">
        <v>86</v>
      </c>
      <c r="BX95" s="76" t="s">
        <v>4</v>
      </c>
      <c r="CL95" s="76" t="s">
        <v>1</v>
      </c>
      <c r="CM95" s="76" t="s">
        <v>87</v>
      </c>
    </row>
    <row r="96" spans="1:91" s="6" customFormat="1" ht="16.5" customHeight="1">
      <c r="A96" s="67" t="s">
        <v>81</v>
      </c>
      <c r="B96" s="68"/>
      <c r="C96" s="69"/>
      <c r="D96" s="199" t="s">
        <v>88</v>
      </c>
      <c r="E96" s="199"/>
      <c r="F96" s="199"/>
      <c r="G96" s="199"/>
      <c r="H96" s="199"/>
      <c r="I96" s="70"/>
      <c r="J96" s="199" t="s">
        <v>89</v>
      </c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  <c r="W96" s="199"/>
      <c r="X96" s="199"/>
      <c r="Y96" s="199"/>
      <c r="Z96" s="199"/>
      <c r="AA96" s="199"/>
      <c r="AB96" s="199"/>
      <c r="AC96" s="199"/>
      <c r="AD96" s="199"/>
      <c r="AE96" s="199"/>
      <c r="AF96" s="199"/>
      <c r="AG96" s="197" t="e">
        <f>#REF!</f>
        <v>#REF!</v>
      </c>
      <c r="AH96" s="198"/>
      <c r="AI96" s="198"/>
      <c r="AJ96" s="198"/>
      <c r="AK96" s="198"/>
      <c r="AL96" s="198"/>
      <c r="AM96" s="198"/>
      <c r="AN96" s="197" t="e">
        <f t="shared" si="0"/>
        <v>#REF!</v>
      </c>
      <c r="AO96" s="198"/>
      <c r="AP96" s="198"/>
      <c r="AQ96" s="71" t="s">
        <v>84</v>
      </c>
      <c r="AR96" s="68"/>
      <c r="AS96" s="72">
        <v>0</v>
      </c>
      <c r="AT96" s="73" t="e">
        <f t="shared" si="1"/>
        <v>#REF!</v>
      </c>
      <c r="AU96" s="74" t="e">
        <f>#REF!</f>
        <v>#REF!</v>
      </c>
      <c r="AV96" s="73" t="e">
        <f>#REF!</f>
        <v>#REF!</v>
      </c>
      <c r="AW96" s="73" t="e">
        <f>#REF!</f>
        <v>#REF!</v>
      </c>
      <c r="AX96" s="73" t="e">
        <f>#REF!</f>
        <v>#REF!</v>
      </c>
      <c r="AY96" s="73" t="e">
        <f>#REF!</f>
        <v>#REF!</v>
      </c>
      <c r="AZ96" s="73" t="e">
        <f>#REF!</f>
        <v>#REF!</v>
      </c>
      <c r="BA96" s="73" t="e">
        <f>#REF!</f>
        <v>#REF!</v>
      </c>
      <c r="BB96" s="73" t="e">
        <f>#REF!</f>
        <v>#REF!</v>
      </c>
      <c r="BC96" s="73" t="e">
        <f>#REF!</f>
        <v>#REF!</v>
      </c>
      <c r="BD96" s="75" t="e">
        <f>#REF!</f>
        <v>#REF!</v>
      </c>
      <c r="BT96" s="76" t="s">
        <v>85</v>
      </c>
      <c r="BV96" s="76" t="s">
        <v>79</v>
      </c>
      <c r="BW96" s="76" t="s">
        <v>90</v>
      </c>
      <c r="BX96" s="76" t="s">
        <v>4</v>
      </c>
      <c r="CL96" s="76" t="s">
        <v>1</v>
      </c>
      <c r="CM96" s="76" t="s">
        <v>87</v>
      </c>
    </row>
    <row r="97" spans="1:91" s="6" customFormat="1" ht="16.5" customHeight="1">
      <c r="A97" s="67" t="s">
        <v>81</v>
      </c>
      <c r="B97" s="68"/>
      <c r="C97" s="69"/>
      <c r="D97" s="199" t="s">
        <v>91</v>
      </c>
      <c r="E97" s="199"/>
      <c r="F97" s="199"/>
      <c r="G97" s="199"/>
      <c r="H97" s="199"/>
      <c r="I97" s="70"/>
      <c r="J97" s="199" t="s">
        <v>92</v>
      </c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  <c r="W97" s="199"/>
      <c r="X97" s="199"/>
      <c r="Y97" s="199"/>
      <c r="Z97" s="199"/>
      <c r="AA97" s="199"/>
      <c r="AB97" s="199"/>
      <c r="AC97" s="199"/>
      <c r="AD97" s="199"/>
      <c r="AE97" s="199"/>
      <c r="AF97" s="199"/>
      <c r="AG97" s="197" t="e">
        <f>#REF!</f>
        <v>#REF!</v>
      </c>
      <c r="AH97" s="198"/>
      <c r="AI97" s="198"/>
      <c r="AJ97" s="198"/>
      <c r="AK97" s="198"/>
      <c r="AL97" s="198"/>
      <c r="AM97" s="198"/>
      <c r="AN97" s="197" t="e">
        <f t="shared" si="0"/>
        <v>#REF!</v>
      </c>
      <c r="AO97" s="198"/>
      <c r="AP97" s="198"/>
      <c r="AQ97" s="71" t="s">
        <v>84</v>
      </c>
      <c r="AR97" s="68"/>
      <c r="AS97" s="72">
        <v>0</v>
      </c>
      <c r="AT97" s="73" t="e">
        <f t="shared" si="1"/>
        <v>#REF!</v>
      </c>
      <c r="AU97" s="74" t="e">
        <f>#REF!</f>
        <v>#REF!</v>
      </c>
      <c r="AV97" s="73" t="e">
        <f>#REF!</f>
        <v>#REF!</v>
      </c>
      <c r="AW97" s="73" t="e">
        <f>#REF!</f>
        <v>#REF!</v>
      </c>
      <c r="AX97" s="73" t="e">
        <f>#REF!</f>
        <v>#REF!</v>
      </c>
      <c r="AY97" s="73" t="e">
        <f>#REF!</f>
        <v>#REF!</v>
      </c>
      <c r="AZ97" s="73" t="e">
        <f>#REF!</f>
        <v>#REF!</v>
      </c>
      <c r="BA97" s="73" t="e">
        <f>#REF!</f>
        <v>#REF!</v>
      </c>
      <c r="BB97" s="73" t="e">
        <f>#REF!</f>
        <v>#REF!</v>
      </c>
      <c r="BC97" s="73" t="e">
        <f>#REF!</f>
        <v>#REF!</v>
      </c>
      <c r="BD97" s="75" t="e">
        <f>#REF!</f>
        <v>#REF!</v>
      </c>
      <c r="BT97" s="76" t="s">
        <v>85</v>
      </c>
      <c r="BV97" s="76" t="s">
        <v>79</v>
      </c>
      <c r="BW97" s="76" t="s">
        <v>93</v>
      </c>
      <c r="BX97" s="76" t="s">
        <v>4</v>
      </c>
      <c r="CL97" s="76" t="s">
        <v>1</v>
      </c>
      <c r="CM97" s="76" t="s">
        <v>87</v>
      </c>
    </row>
    <row r="98" spans="1:91" s="6" customFormat="1" ht="16.5" customHeight="1">
      <c r="A98" s="67" t="s">
        <v>81</v>
      </c>
      <c r="B98" s="68"/>
      <c r="C98" s="69"/>
      <c r="D98" s="199" t="s">
        <v>94</v>
      </c>
      <c r="E98" s="199"/>
      <c r="F98" s="199"/>
      <c r="G98" s="199"/>
      <c r="H98" s="199"/>
      <c r="I98" s="70"/>
      <c r="J98" s="199" t="s">
        <v>95</v>
      </c>
      <c r="K98" s="199"/>
      <c r="L98" s="199"/>
      <c r="M98" s="199"/>
      <c r="N98" s="199"/>
      <c r="O98" s="199"/>
      <c r="P98" s="199"/>
      <c r="Q98" s="199"/>
      <c r="R98" s="199"/>
      <c r="S98" s="199"/>
      <c r="T98" s="199"/>
      <c r="U98" s="199"/>
      <c r="V98" s="199"/>
      <c r="W98" s="199"/>
      <c r="X98" s="199"/>
      <c r="Y98" s="199"/>
      <c r="Z98" s="199"/>
      <c r="AA98" s="199"/>
      <c r="AB98" s="199"/>
      <c r="AC98" s="199"/>
      <c r="AD98" s="199"/>
      <c r="AE98" s="199"/>
      <c r="AF98" s="199"/>
      <c r="AG98" s="197" t="e">
        <f>#REF!</f>
        <v>#REF!</v>
      </c>
      <c r="AH98" s="198"/>
      <c r="AI98" s="198"/>
      <c r="AJ98" s="198"/>
      <c r="AK98" s="198"/>
      <c r="AL98" s="198"/>
      <c r="AM98" s="198"/>
      <c r="AN98" s="197" t="e">
        <f t="shared" si="0"/>
        <v>#REF!</v>
      </c>
      <c r="AO98" s="198"/>
      <c r="AP98" s="198"/>
      <c r="AQ98" s="71" t="s">
        <v>84</v>
      </c>
      <c r="AR98" s="68"/>
      <c r="AS98" s="72">
        <v>0</v>
      </c>
      <c r="AT98" s="73" t="e">
        <f t="shared" si="1"/>
        <v>#REF!</v>
      </c>
      <c r="AU98" s="74" t="e">
        <f>#REF!</f>
        <v>#REF!</v>
      </c>
      <c r="AV98" s="73" t="e">
        <f>#REF!</f>
        <v>#REF!</v>
      </c>
      <c r="AW98" s="73" t="e">
        <f>#REF!</f>
        <v>#REF!</v>
      </c>
      <c r="AX98" s="73" t="e">
        <f>#REF!</f>
        <v>#REF!</v>
      </c>
      <c r="AY98" s="73" t="e">
        <f>#REF!</f>
        <v>#REF!</v>
      </c>
      <c r="AZ98" s="73" t="e">
        <f>#REF!</f>
        <v>#REF!</v>
      </c>
      <c r="BA98" s="73" t="e">
        <f>#REF!</f>
        <v>#REF!</v>
      </c>
      <c r="BB98" s="73" t="e">
        <f>#REF!</f>
        <v>#REF!</v>
      </c>
      <c r="BC98" s="73" t="e">
        <f>#REF!</f>
        <v>#REF!</v>
      </c>
      <c r="BD98" s="75" t="e">
        <f>#REF!</f>
        <v>#REF!</v>
      </c>
      <c r="BT98" s="76" t="s">
        <v>85</v>
      </c>
      <c r="BV98" s="76" t="s">
        <v>79</v>
      </c>
      <c r="BW98" s="76" t="s">
        <v>96</v>
      </c>
      <c r="BX98" s="76" t="s">
        <v>4</v>
      </c>
      <c r="CL98" s="76" t="s">
        <v>1</v>
      </c>
      <c r="CM98" s="76" t="s">
        <v>87</v>
      </c>
    </row>
    <row r="99" spans="1:91" s="6" customFormat="1" ht="16.5" customHeight="1">
      <c r="A99" s="67" t="s">
        <v>81</v>
      </c>
      <c r="B99" s="68"/>
      <c r="C99" s="69"/>
      <c r="D99" s="199" t="s">
        <v>97</v>
      </c>
      <c r="E99" s="199"/>
      <c r="F99" s="199"/>
      <c r="G99" s="199"/>
      <c r="H99" s="199"/>
      <c r="I99" s="70"/>
      <c r="J99" s="199" t="s">
        <v>98</v>
      </c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  <c r="W99" s="199"/>
      <c r="X99" s="199"/>
      <c r="Y99" s="199"/>
      <c r="Z99" s="199"/>
      <c r="AA99" s="199"/>
      <c r="AB99" s="199"/>
      <c r="AC99" s="199"/>
      <c r="AD99" s="199"/>
      <c r="AE99" s="199"/>
      <c r="AF99" s="199"/>
      <c r="AG99" s="197" t="e">
        <f>#REF!</f>
        <v>#REF!</v>
      </c>
      <c r="AH99" s="198"/>
      <c r="AI99" s="198"/>
      <c r="AJ99" s="198"/>
      <c r="AK99" s="198"/>
      <c r="AL99" s="198"/>
      <c r="AM99" s="198"/>
      <c r="AN99" s="197" t="e">
        <f t="shared" si="0"/>
        <v>#REF!</v>
      </c>
      <c r="AO99" s="198"/>
      <c r="AP99" s="198"/>
      <c r="AQ99" s="71" t="s">
        <v>84</v>
      </c>
      <c r="AR99" s="68"/>
      <c r="AS99" s="77">
        <v>0</v>
      </c>
      <c r="AT99" s="78" t="e">
        <f t="shared" si="1"/>
        <v>#REF!</v>
      </c>
      <c r="AU99" s="79" t="e">
        <f>#REF!</f>
        <v>#REF!</v>
      </c>
      <c r="AV99" s="78" t="e">
        <f>#REF!</f>
        <v>#REF!</v>
      </c>
      <c r="AW99" s="78" t="e">
        <f>#REF!</f>
        <v>#REF!</v>
      </c>
      <c r="AX99" s="78" t="e">
        <f>#REF!</f>
        <v>#REF!</v>
      </c>
      <c r="AY99" s="78" t="e">
        <f>#REF!</f>
        <v>#REF!</v>
      </c>
      <c r="AZ99" s="78" t="e">
        <f>#REF!</f>
        <v>#REF!</v>
      </c>
      <c r="BA99" s="78" t="e">
        <f>#REF!</f>
        <v>#REF!</v>
      </c>
      <c r="BB99" s="78" t="e">
        <f>#REF!</f>
        <v>#REF!</v>
      </c>
      <c r="BC99" s="78" t="e">
        <f>#REF!</f>
        <v>#REF!</v>
      </c>
      <c r="BD99" s="80" t="e">
        <f>#REF!</f>
        <v>#REF!</v>
      </c>
      <c r="BT99" s="76" t="s">
        <v>85</v>
      </c>
      <c r="BV99" s="76" t="s">
        <v>79</v>
      </c>
      <c r="BW99" s="76" t="s">
        <v>99</v>
      </c>
      <c r="BX99" s="76" t="s">
        <v>4</v>
      </c>
      <c r="CL99" s="76" t="s">
        <v>1</v>
      </c>
      <c r="CM99" s="76" t="s">
        <v>87</v>
      </c>
    </row>
    <row r="100" spans="1:91" s="1" customFormat="1" ht="30" customHeight="1">
      <c r="B100" s="25"/>
      <c r="AR100" s="25"/>
    </row>
    <row r="101" spans="1:91" s="1" customFormat="1" ht="6.95" customHeight="1"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25"/>
    </row>
  </sheetData>
  <mergeCells count="56"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  <mergeCell ref="L30:P30"/>
    <mergeCell ref="W30:AE30"/>
    <mergeCell ref="K5:AJ5"/>
    <mergeCell ref="K6:AJ6"/>
    <mergeCell ref="E23:AN23"/>
    <mergeCell ref="AK26:AO26"/>
    <mergeCell ref="L28:P28"/>
    <mergeCell ref="W28:AE28"/>
    <mergeCell ref="AK28:AO28"/>
    <mergeCell ref="AN98:AP98"/>
    <mergeCell ref="AG98:AM98"/>
    <mergeCell ref="J98:AF98"/>
    <mergeCell ref="D98:H98"/>
    <mergeCell ref="AN99:AP99"/>
    <mergeCell ref="AG99:AM99"/>
    <mergeCell ref="D99:H99"/>
    <mergeCell ref="J99:AF99"/>
    <mergeCell ref="J96:AF96"/>
    <mergeCell ref="D96:H96"/>
    <mergeCell ref="AN96:AP96"/>
    <mergeCell ref="AG96:AM96"/>
    <mergeCell ref="J97:AF97"/>
    <mergeCell ref="AG97:AM97"/>
    <mergeCell ref="D97:H97"/>
    <mergeCell ref="AN97:AP97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AG94:AM94"/>
    <mergeCell ref="AN94:AP94"/>
    <mergeCell ref="L85:AJ85"/>
    <mergeCell ref="AM87:AN87"/>
    <mergeCell ref="AM89:AP89"/>
    <mergeCell ref="AS89:AT91"/>
    <mergeCell ref="AM90:AP90"/>
  </mergeCells>
  <hyperlinks>
    <hyperlink ref="A95" location="'012 - 1. ETEPA NOVÁ'!C2" display="/" xr:uid="{00000000-0004-0000-0000-000000000000}"/>
    <hyperlink ref="A96" location="'022 - AV technika'!C2" display="/" xr:uid="{00000000-0004-0000-0000-000001000000}"/>
    <hyperlink ref="A97" location="'023 - ÚT'!C2" display="/" xr:uid="{00000000-0004-0000-0000-000002000000}"/>
    <hyperlink ref="A98" location="'024 - Elektroinstalace SLA'!C2" display="/" xr:uid="{00000000-0004-0000-0000-000003000000}"/>
    <hyperlink ref="A99" location="'025 - Elektroinstalace SIL'!C2" display="/" xr:uid="{00000000-0004-0000-0000-000004000000}"/>
  </hyperlinks>
  <pageMargins left="0.39374999999999999" right="0.39374999999999999" top="0.39374999999999999" bottom="0.39374999999999999" header="0" footer="0"/>
  <pageSetup paperSize="9" scale="77" fitToHeight="100" orientation="portrait" blackAndWhite="1" horizontalDpi="300" verticalDpi="300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14"/>
  <sheetViews>
    <sheetView showGridLines="0" tabSelected="1" topLeftCell="A191" workbookViewId="0">
      <selection activeCell="L192" sqref="L192"/>
    </sheetView>
  </sheetViews>
  <sheetFormatPr defaultRowHeight="11.25"/>
  <cols>
    <col min="1" max="1" width="8.33203125" customWidth="1"/>
    <col min="2" max="2" width="1.1640625" customWidth="1"/>
    <col min="3" max="3" width="4.6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2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3" t="s">
        <v>86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>
      <c r="B4" s="16"/>
      <c r="D4" s="17" t="s">
        <v>100</v>
      </c>
      <c r="L4" s="16"/>
      <c r="M4" s="81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26.25" customHeight="1">
      <c r="B7" s="16"/>
      <c r="E7" s="217" t="str">
        <f>'Rekapitulace stavby'!K6</f>
        <v>Rekonstrukce expozice a kinosálu Městského muzea Mariánské Lázně I. ETAPA</v>
      </c>
      <c r="F7" s="218"/>
      <c r="G7" s="218"/>
      <c r="H7" s="218"/>
      <c r="L7" s="16"/>
    </row>
    <row r="8" spans="2:46" s="1" customFormat="1" ht="12" customHeight="1">
      <c r="B8" s="25"/>
      <c r="D8" s="22" t="s">
        <v>101</v>
      </c>
      <c r="L8" s="25"/>
    </row>
    <row r="9" spans="2:46" s="1" customFormat="1" ht="16.5" customHeight="1">
      <c r="B9" s="25"/>
      <c r="E9" s="183" t="s">
        <v>244</v>
      </c>
      <c r="F9" s="219"/>
      <c r="G9" s="219"/>
      <c r="H9" s="219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>
        <f>'Rekapitulace stavby'!AN8</f>
        <v>45741</v>
      </c>
      <c r="L12" s="25"/>
    </row>
    <row r="13" spans="2:46" s="1" customFormat="1" ht="10.7" customHeight="1">
      <c r="B13" s="25"/>
      <c r="L13" s="25"/>
    </row>
    <row r="14" spans="2:46" s="1" customFormat="1" ht="12" customHeight="1">
      <c r="B14" s="25"/>
      <c r="D14" s="22" t="s">
        <v>21</v>
      </c>
      <c r="I14" s="22" t="s">
        <v>22</v>
      </c>
      <c r="J14" s="20" t="s">
        <v>23</v>
      </c>
      <c r="L14" s="25"/>
    </row>
    <row r="15" spans="2:46" s="1" customFormat="1" ht="18" customHeight="1">
      <c r="B15" s="25"/>
      <c r="E15" s="20" t="s">
        <v>24</v>
      </c>
      <c r="I15" s="22" t="s">
        <v>25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26</v>
      </c>
      <c r="I17" s="22" t="s">
        <v>22</v>
      </c>
      <c r="J17" s="20" t="s">
        <v>1</v>
      </c>
      <c r="L17" s="25"/>
    </row>
    <row r="18" spans="2:12" s="1" customFormat="1" ht="18" customHeight="1">
      <c r="B18" s="25"/>
      <c r="E18" s="20" t="s">
        <v>27</v>
      </c>
      <c r="I18" s="22" t="s">
        <v>25</v>
      </c>
      <c r="J18" s="20" t="s">
        <v>1</v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28</v>
      </c>
      <c r="I20" s="22" t="s">
        <v>22</v>
      </c>
      <c r="J20" s="20" t="s">
        <v>29</v>
      </c>
      <c r="L20" s="25"/>
    </row>
    <row r="21" spans="2:12" s="1" customFormat="1" ht="18" customHeight="1">
      <c r="B21" s="25"/>
      <c r="E21" s="20" t="s">
        <v>30</v>
      </c>
      <c r="I21" s="22" t="s">
        <v>25</v>
      </c>
      <c r="J21" s="20" t="s">
        <v>31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33</v>
      </c>
      <c r="I23" s="22" t="s">
        <v>22</v>
      </c>
      <c r="J23" s="20" t="s">
        <v>34</v>
      </c>
      <c r="L23" s="25"/>
    </row>
    <row r="24" spans="2:12" s="1" customFormat="1" ht="18" customHeight="1">
      <c r="B24" s="25"/>
      <c r="E24" s="20" t="s">
        <v>35</v>
      </c>
      <c r="I24" s="22" t="s">
        <v>25</v>
      </c>
      <c r="J24" s="20" t="s">
        <v>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36</v>
      </c>
      <c r="L26" s="25"/>
    </row>
    <row r="27" spans="2:12" s="7" customFormat="1" ht="16.5" customHeight="1">
      <c r="B27" s="82"/>
      <c r="E27" s="208" t="s">
        <v>1</v>
      </c>
      <c r="F27" s="208"/>
      <c r="G27" s="208"/>
      <c r="H27" s="208"/>
      <c r="L27" s="82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37</v>
      </c>
      <c r="J30" s="59">
        <f>ROUND(J132,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39</v>
      </c>
      <c r="I32" s="28" t="s">
        <v>38</v>
      </c>
      <c r="J32" s="28" t="s">
        <v>40</v>
      </c>
      <c r="L32" s="25"/>
    </row>
    <row r="33" spans="2:12" s="1" customFormat="1" ht="14.45" customHeight="1">
      <c r="B33" s="25"/>
      <c r="D33" s="48" t="s">
        <v>41</v>
      </c>
      <c r="E33" s="22" t="s">
        <v>42</v>
      </c>
      <c r="F33" s="84">
        <f>J30</f>
        <v>0</v>
      </c>
      <c r="I33" s="85">
        <v>0.21</v>
      </c>
      <c r="J33" s="84">
        <f>F33*0.21</f>
        <v>0</v>
      </c>
      <c r="L33" s="25"/>
    </row>
    <row r="34" spans="2:12" s="1" customFormat="1" ht="14.45" customHeight="1">
      <c r="B34" s="25"/>
      <c r="E34" s="22" t="s">
        <v>43</v>
      </c>
      <c r="F34" s="84">
        <f>ROUND((SUM(BF132:BF213)),  2)</f>
        <v>0</v>
      </c>
      <c r="I34" s="85">
        <v>0.12</v>
      </c>
      <c r="J34" s="84">
        <f>ROUND(((SUM(BF132:BF213))*I34),  2)</f>
        <v>0</v>
      </c>
      <c r="L34" s="25"/>
    </row>
    <row r="35" spans="2:12" s="1" customFormat="1" ht="14.45" hidden="1" customHeight="1">
      <c r="B35" s="25"/>
      <c r="E35" s="22" t="s">
        <v>44</v>
      </c>
      <c r="F35" s="84">
        <f>ROUND((SUM(BG132:BG213)),  2)</f>
        <v>0</v>
      </c>
      <c r="I35" s="85">
        <v>0.21</v>
      </c>
      <c r="J35" s="84">
        <f>0</f>
        <v>0</v>
      </c>
      <c r="L35" s="25"/>
    </row>
    <row r="36" spans="2:12" s="1" customFormat="1" ht="14.45" hidden="1" customHeight="1">
      <c r="B36" s="25"/>
      <c r="E36" s="22" t="s">
        <v>45</v>
      </c>
      <c r="F36" s="84">
        <f>ROUND((SUM(BH132:BH213)),  2)</f>
        <v>0</v>
      </c>
      <c r="I36" s="85">
        <v>0.12</v>
      </c>
      <c r="J36" s="84">
        <f>0</f>
        <v>0</v>
      </c>
      <c r="L36" s="25"/>
    </row>
    <row r="37" spans="2:12" s="1" customFormat="1" ht="14.45" hidden="1" customHeight="1">
      <c r="B37" s="25"/>
      <c r="E37" s="22" t="s">
        <v>46</v>
      </c>
      <c r="F37" s="84">
        <f>ROUND((SUM(BI132:BI213)),  2)</f>
        <v>0</v>
      </c>
      <c r="I37" s="85">
        <v>0</v>
      </c>
      <c r="J37" s="84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6"/>
      <c r="D39" s="87" t="s">
        <v>47</v>
      </c>
      <c r="E39" s="50"/>
      <c r="F39" s="50"/>
      <c r="G39" s="88" t="s">
        <v>48</v>
      </c>
      <c r="H39" s="89" t="s">
        <v>49</v>
      </c>
      <c r="I39" s="50"/>
      <c r="J39" s="90">
        <f>J30*1.21</f>
        <v>0</v>
      </c>
      <c r="K39" s="91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50</v>
      </c>
      <c r="E50" s="35"/>
      <c r="F50" s="35"/>
      <c r="G50" s="34" t="s">
        <v>51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52</v>
      </c>
      <c r="E61" s="27"/>
      <c r="F61" s="92" t="s">
        <v>53</v>
      </c>
      <c r="G61" s="36" t="s">
        <v>52</v>
      </c>
      <c r="H61" s="27"/>
      <c r="I61" s="27"/>
      <c r="J61" s="93" t="s">
        <v>53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54</v>
      </c>
      <c r="E65" s="35"/>
      <c r="F65" s="35"/>
      <c r="G65" s="34" t="s">
        <v>55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52</v>
      </c>
      <c r="E76" s="27"/>
      <c r="F76" s="92" t="s">
        <v>53</v>
      </c>
      <c r="G76" s="36" t="s">
        <v>52</v>
      </c>
      <c r="H76" s="27"/>
      <c r="I76" s="27"/>
      <c r="J76" s="93" t="s">
        <v>53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102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26.25" customHeight="1">
      <c r="B85" s="25"/>
      <c r="E85" s="217" t="str">
        <f>E7</f>
        <v>Rekonstrukce expozice a kinosálu Městského muzea Mariánské Lázně I. ETAPA</v>
      </c>
      <c r="F85" s="218"/>
      <c r="G85" s="218"/>
      <c r="H85" s="218"/>
      <c r="L85" s="25"/>
    </row>
    <row r="86" spans="2:47" s="1" customFormat="1" ht="12" customHeight="1">
      <c r="B86" s="25"/>
      <c r="C86" s="22" t="s">
        <v>101</v>
      </c>
      <c r="L86" s="25"/>
    </row>
    <row r="87" spans="2:47" s="1" customFormat="1" ht="16.5" customHeight="1">
      <c r="B87" s="25"/>
      <c r="E87" s="183" t="str">
        <f>E9</f>
        <v>012 - 1. ETEPA foyer, stavební práce</v>
      </c>
      <c r="F87" s="219"/>
      <c r="G87" s="219"/>
      <c r="H87" s="219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>Mariánské Lázně</v>
      </c>
      <c r="I89" s="22" t="s">
        <v>20</v>
      </c>
      <c r="J89" s="45">
        <f>IF(J12="","",J12)</f>
        <v>45741</v>
      </c>
      <c r="L89" s="25"/>
    </row>
    <row r="90" spans="2:47" s="1" customFormat="1" ht="6.95" customHeight="1">
      <c r="B90" s="25"/>
      <c r="L90" s="25"/>
    </row>
    <row r="91" spans="2:47" s="1" customFormat="1" ht="39.950000000000003" customHeight="1">
      <c r="B91" s="25"/>
      <c r="C91" s="22" t="s">
        <v>21</v>
      </c>
      <c r="F91" s="20" t="str">
        <f>E15</f>
        <v>Město Mariánské Lázně, Ruská 155, 353 01 M. Lázně</v>
      </c>
      <c r="I91" s="22" t="s">
        <v>28</v>
      </c>
      <c r="J91" s="23" t="str">
        <f>E21</f>
        <v>Ing. arch. Václav Zůna, Nemocniční 49, 352 01 Aš</v>
      </c>
      <c r="L91" s="25"/>
    </row>
    <row r="92" spans="2:47" s="1" customFormat="1" ht="15.2" customHeight="1">
      <c r="B92" s="25"/>
      <c r="C92" s="22" t="s">
        <v>26</v>
      </c>
      <c r="F92" s="20" t="str">
        <f>IF(E18="","",E18)</f>
        <v xml:space="preserve"> </v>
      </c>
      <c r="I92" s="22" t="s">
        <v>33</v>
      </c>
      <c r="J92" s="23" t="str">
        <f>E24</f>
        <v>V. Rakyta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103</v>
      </c>
      <c r="D94" s="86"/>
      <c r="E94" s="86"/>
      <c r="F94" s="86"/>
      <c r="G94" s="86"/>
      <c r="H94" s="86"/>
      <c r="I94" s="86"/>
      <c r="J94" s="95" t="s">
        <v>104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7" customHeight="1">
      <c r="B96" s="25"/>
      <c r="C96" s="96" t="s">
        <v>105</v>
      </c>
      <c r="J96" s="59">
        <f t="shared" ref="J96" si="0">J132</f>
        <v>0</v>
      </c>
      <c r="L96" s="25"/>
      <c r="AU96" s="13" t="s">
        <v>106</v>
      </c>
    </row>
    <row r="97" spans="2:12" s="8" customFormat="1" ht="24.95" customHeight="1">
      <c r="B97" s="97"/>
      <c r="D97" s="98" t="s">
        <v>107</v>
      </c>
      <c r="E97" s="99"/>
      <c r="F97" s="99"/>
      <c r="G97" s="99"/>
      <c r="H97" s="99"/>
      <c r="I97" s="99"/>
      <c r="J97" s="100">
        <f>J133</f>
        <v>0</v>
      </c>
      <c r="L97" s="97"/>
    </row>
    <row r="98" spans="2:12" s="9" customFormat="1" ht="19.899999999999999" customHeight="1">
      <c r="B98" s="101"/>
      <c r="D98" s="102" t="s">
        <v>108</v>
      </c>
      <c r="E98" s="103"/>
      <c r="F98" s="103"/>
      <c r="G98" s="103"/>
      <c r="H98" s="103"/>
      <c r="I98" s="103"/>
      <c r="J98" s="104">
        <f>J135</f>
        <v>0</v>
      </c>
      <c r="L98" s="101"/>
    </row>
    <row r="99" spans="2:12" s="9" customFormat="1" ht="19.899999999999999" customHeight="1">
      <c r="B99" s="101"/>
      <c r="D99" s="102" t="s">
        <v>109</v>
      </c>
      <c r="E99" s="103"/>
      <c r="F99" s="103"/>
      <c r="G99" s="103"/>
      <c r="H99" s="103"/>
      <c r="I99" s="103"/>
      <c r="J99" s="104">
        <f>J139</f>
        <v>0</v>
      </c>
      <c r="L99" s="101"/>
    </row>
    <row r="100" spans="2:12" s="9" customFormat="1" ht="19.899999999999999" customHeight="1">
      <c r="B100" s="101"/>
      <c r="D100" s="102" t="s">
        <v>110</v>
      </c>
      <c r="E100" s="103"/>
      <c r="F100" s="103"/>
      <c r="G100" s="103"/>
      <c r="H100" s="103"/>
      <c r="I100" s="103"/>
      <c r="J100" s="104">
        <f>J143</f>
        <v>0</v>
      </c>
      <c r="L100" s="101"/>
    </row>
    <row r="101" spans="2:12" s="9" customFormat="1" ht="19.899999999999999" customHeight="1">
      <c r="B101" s="101"/>
      <c r="D101" s="102" t="s">
        <v>111</v>
      </c>
      <c r="E101" s="103"/>
      <c r="F101" s="103"/>
      <c r="G101" s="103"/>
      <c r="H101" s="103"/>
      <c r="I101" s="103"/>
      <c r="J101" s="104">
        <f>J144</f>
        <v>0</v>
      </c>
      <c r="L101" s="101"/>
    </row>
    <row r="102" spans="2:12" s="9" customFormat="1" ht="19.899999999999999" customHeight="1">
      <c r="B102" s="101"/>
      <c r="D102" s="102" t="s">
        <v>112</v>
      </c>
      <c r="E102" s="103"/>
      <c r="F102" s="103"/>
      <c r="G102" s="103"/>
      <c r="H102" s="103"/>
      <c r="I102" s="103"/>
      <c r="J102" s="104">
        <f>J147</f>
        <v>0</v>
      </c>
      <c r="L102" s="101"/>
    </row>
    <row r="103" spans="2:12" s="9" customFormat="1" ht="19.899999999999999" customHeight="1">
      <c r="B103" s="101"/>
      <c r="D103" s="102" t="s">
        <v>113</v>
      </c>
      <c r="E103" s="103"/>
      <c r="F103" s="103"/>
      <c r="G103" s="103"/>
      <c r="H103" s="103"/>
      <c r="I103" s="103"/>
      <c r="J103" s="104">
        <v>0</v>
      </c>
      <c r="L103" s="101"/>
    </row>
    <row r="104" spans="2:12" s="9" customFormat="1" ht="19.899999999999999" customHeight="1">
      <c r="B104" s="101"/>
      <c r="D104" s="102" t="s">
        <v>265</v>
      </c>
      <c r="E104" s="103"/>
      <c r="F104" s="103"/>
      <c r="G104" s="103"/>
      <c r="H104" s="103"/>
      <c r="I104" s="103"/>
      <c r="J104" s="104">
        <f>J153</f>
        <v>0</v>
      </c>
      <c r="L104" s="101"/>
    </row>
    <row r="105" spans="2:12" s="9" customFormat="1" ht="19.899999999999999" customHeight="1">
      <c r="B105" s="101"/>
      <c r="D105" s="102" t="s">
        <v>240</v>
      </c>
      <c r="E105" s="103"/>
      <c r="F105" s="103"/>
      <c r="G105" s="103"/>
      <c r="H105" s="103"/>
      <c r="I105" s="103"/>
      <c r="J105" s="104">
        <f>J188</f>
        <v>0</v>
      </c>
      <c r="L105" s="101"/>
    </row>
    <row r="106" spans="2:12" s="9" customFormat="1" ht="19.899999999999999" customHeight="1">
      <c r="B106" s="101"/>
      <c r="D106" s="102" t="s">
        <v>114</v>
      </c>
      <c r="E106" s="103"/>
      <c r="F106" s="103"/>
      <c r="G106" s="103"/>
      <c r="H106" s="103"/>
      <c r="I106" s="103"/>
      <c r="J106" s="104">
        <f>J199</f>
        <v>0</v>
      </c>
      <c r="L106" s="101"/>
    </row>
    <row r="107" spans="2:12" s="8" customFormat="1" ht="24.95" customHeight="1">
      <c r="B107" s="97"/>
      <c r="D107" s="98" t="s">
        <v>115</v>
      </c>
      <c r="E107" s="99"/>
      <c r="F107" s="99"/>
      <c r="G107" s="99"/>
      <c r="H107" s="99"/>
      <c r="I107" s="99"/>
      <c r="J107" s="100">
        <f>J203</f>
        <v>0</v>
      </c>
      <c r="L107" s="97"/>
    </row>
    <row r="108" spans="2:12" s="9" customFormat="1" ht="19.899999999999999" customHeight="1">
      <c r="B108" s="101"/>
      <c r="D108" s="102" t="s">
        <v>116</v>
      </c>
      <c r="E108" s="103"/>
      <c r="F108" s="103"/>
      <c r="G108" s="103"/>
      <c r="H108" s="103"/>
      <c r="I108" s="103"/>
      <c r="J108" s="104">
        <f>J204</f>
        <v>0</v>
      </c>
      <c r="L108" s="101"/>
    </row>
    <row r="109" spans="2:12" s="9" customFormat="1" ht="19.899999999999999" customHeight="1">
      <c r="B109" s="101"/>
      <c r="D109" s="102" t="s">
        <v>117</v>
      </c>
      <c r="E109" s="103"/>
      <c r="F109" s="103"/>
      <c r="G109" s="103"/>
      <c r="H109" s="103"/>
      <c r="I109" s="103"/>
      <c r="J109" s="104">
        <f>J206</f>
        <v>0</v>
      </c>
      <c r="L109" s="101"/>
    </row>
    <row r="110" spans="2:12" s="9" customFormat="1" ht="19.899999999999999" customHeight="1">
      <c r="B110" s="101"/>
      <c r="D110" s="102" t="s">
        <v>118</v>
      </c>
      <c r="E110" s="103"/>
      <c r="F110" s="103"/>
      <c r="G110" s="103"/>
      <c r="H110" s="103"/>
      <c r="I110" s="103"/>
      <c r="J110" s="104">
        <f>J208</f>
        <v>0</v>
      </c>
      <c r="L110" s="101"/>
    </row>
    <row r="111" spans="2:12" s="9" customFormat="1" ht="19.899999999999999" customHeight="1">
      <c r="B111" s="101"/>
      <c r="D111" s="102" t="s">
        <v>119</v>
      </c>
      <c r="E111" s="103"/>
      <c r="F111" s="103"/>
      <c r="G111" s="103"/>
      <c r="H111" s="103"/>
      <c r="I111" s="103"/>
      <c r="J111" s="104">
        <f>J210</f>
        <v>0</v>
      </c>
      <c r="L111" s="101"/>
    </row>
    <row r="112" spans="2:12" s="9" customFormat="1" ht="19.899999999999999" customHeight="1">
      <c r="B112" s="101"/>
      <c r="D112" s="102" t="s">
        <v>120</v>
      </c>
      <c r="E112" s="103"/>
      <c r="F112" s="103"/>
      <c r="G112" s="103"/>
      <c r="H112" s="103"/>
      <c r="I112" s="103"/>
      <c r="J112" s="104">
        <f>J212</f>
        <v>0</v>
      </c>
      <c r="L112" s="101"/>
    </row>
    <row r="113" spans="2:12" s="1" customFormat="1" ht="21.75" customHeight="1">
      <c r="B113" s="25"/>
      <c r="L113" s="25"/>
    </row>
    <row r="114" spans="2:12" s="1" customFormat="1" ht="6.95" customHeight="1">
      <c r="B114" s="37"/>
      <c r="C114" s="38"/>
      <c r="D114" s="38"/>
      <c r="E114" s="38"/>
      <c r="F114" s="38"/>
      <c r="G114" s="38"/>
      <c r="H114" s="38"/>
      <c r="I114" s="38"/>
      <c r="J114" s="38"/>
      <c r="K114" s="38"/>
      <c r="L114" s="25"/>
    </row>
    <row r="118" spans="2:12" s="1" customFormat="1" ht="6.95" customHeight="1"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25"/>
    </row>
    <row r="119" spans="2:12" s="1" customFormat="1" ht="24.95" customHeight="1">
      <c r="B119" s="25"/>
      <c r="C119" s="17" t="s">
        <v>121</v>
      </c>
      <c r="L119" s="25"/>
    </row>
    <row r="120" spans="2:12" s="1" customFormat="1" ht="6.95" customHeight="1">
      <c r="B120" s="25"/>
      <c r="L120" s="25"/>
    </row>
    <row r="121" spans="2:12" s="1" customFormat="1" ht="12" customHeight="1">
      <c r="B121" s="25"/>
      <c r="C121" s="22" t="s">
        <v>14</v>
      </c>
      <c r="L121" s="25"/>
    </row>
    <row r="122" spans="2:12" s="1" customFormat="1" ht="26.25" customHeight="1">
      <c r="B122" s="25"/>
      <c r="E122" s="217" t="str">
        <f>E7</f>
        <v>Rekonstrukce expozice a kinosálu Městského muzea Mariánské Lázně I. ETAPA</v>
      </c>
      <c r="F122" s="218"/>
      <c r="G122" s="218"/>
      <c r="H122" s="218"/>
      <c r="L122" s="25"/>
    </row>
    <row r="123" spans="2:12" s="1" customFormat="1" ht="12" customHeight="1">
      <c r="B123" s="25"/>
      <c r="C123" s="22" t="s">
        <v>101</v>
      </c>
      <c r="L123" s="25"/>
    </row>
    <row r="124" spans="2:12" s="1" customFormat="1" ht="16.5" customHeight="1">
      <c r="B124" s="25"/>
      <c r="E124" s="183" t="str">
        <f>E9</f>
        <v>012 - 1. ETEPA foyer, stavební práce</v>
      </c>
      <c r="F124" s="219"/>
      <c r="G124" s="219"/>
      <c r="H124" s="219"/>
      <c r="L124" s="25"/>
    </row>
    <row r="125" spans="2:12" s="1" customFormat="1" ht="6.95" customHeight="1">
      <c r="B125" s="25"/>
      <c r="L125" s="25"/>
    </row>
    <row r="126" spans="2:12" s="1" customFormat="1" ht="12" customHeight="1">
      <c r="B126" s="25"/>
      <c r="C126" s="22" t="s">
        <v>18</v>
      </c>
      <c r="F126" s="20" t="str">
        <f>F12</f>
        <v>Mariánské Lázně</v>
      </c>
      <c r="I126" s="22" t="s">
        <v>20</v>
      </c>
      <c r="J126" s="45">
        <f>IF(J12="","",J12)</f>
        <v>45741</v>
      </c>
      <c r="L126" s="25"/>
    </row>
    <row r="127" spans="2:12" s="1" customFormat="1" ht="6.95" customHeight="1">
      <c r="B127" s="25"/>
      <c r="L127" s="25"/>
    </row>
    <row r="128" spans="2:12" s="1" customFormat="1" ht="39.950000000000003" customHeight="1">
      <c r="B128" s="25"/>
      <c r="C128" s="22" t="s">
        <v>21</v>
      </c>
      <c r="F128" s="20" t="str">
        <f>E15</f>
        <v>Město Mariánské Lázně, Ruská 155, 353 01 M. Lázně</v>
      </c>
      <c r="I128" s="22" t="s">
        <v>28</v>
      </c>
      <c r="J128" s="23" t="str">
        <f>E21</f>
        <v>Ing. arch. Václav Zůna, Nemocniční 49, 352 01 Aš</v>
      </c>
      <c r="L128" s="25"/>
    </row>
    <row r="129" spans="2:65" s="1" customFormat="1" ht="15.2" customHeight="1">
      <c r="B129" s="25"/>
      <c r="C129" s="22" t="s">
        <v>26</v>
      </c>
      <c r="F129" s="20" t="str">
        <f>IF(E18="","",E18)</f>
        <v xml:space="preserve"> </v>
      </c>
      <c r="I129" s="22" t="s">
        <v>33</v>
      </c>
      <c r="J129" s="23" t="str">
        <f>E24</f>
        <v>V. Rakyta</v>
      </c>
      <c r="L129" s="25"/>
    </row>
    <row r="130" spans="2:65" s="1" customFormat="1" ht="10.35" customHeight="1">
      <c r="B130" s="25"/>
      <c r="L130" s="25"/>
    </row>
    <row r="131" spans="2:65" s="10" customFormat="1" ht="29.25" customHeight="1">
      <c r="B131" s="105"/>
      <c r="C131" s="106" t="s">
        <v>122</v>
      </c>
      <c r="D131" s="107" t="s">
        <v>62</v>
      </c>
      <c r="E131" s="107" t="s">
        <v>58</v>
      </c>
      <c r="F131" s="107" t="s">
        <v>59</v>
      </c>
      <c r="G131" s="107" t="s">
        <v>123</v>
      </c>
      <c r="H131" s="107" t="s">
        <v>124</v>
      </c>
      <c r="I131" s="107" t="s">
        <v>125</v>
      </c>
      <c r="J131" s="108" t="s">
        <v>104</v>
      </c>
      <c r="K131" s="109" t="s">
        <v>126</v>
      </c>
      <c r="L131" s="105"/>
      <c r="M131" s="52" t="s">
        <v>1</v>
      </c>
      <c r="N131" s="53" t="s">
        <v>41</v>
      </c>
      <c r="O131" s="53" t="s">
        <v>127</v>
      </c>
      <c r="P131" s="53" t="s">
        <v>128</v>
      </c>
      <c r="Q131" s="53" t="s">
        <v>129</v>
      </c>
      <c r="R131" s="53" t="s">
        <v>130</v>
      </c>
      <c r="S131" s="53" t="s">
        <v>131</v>
      </c>
      <c r="T131" s="54" t="s">
        <v>132</v>
      </c>
    </row>
    <row r="132" spans="2:65" s="1" customFormat="1" ht="22.7" customHeight="1">
      <c r="B132" s="25"/>
      <c r="C132" s="57" t="s">
        <v>133</v>
      </c>
      <c r="J132" s="110">
        <f>J133+J203</f>
        <v>0</v>
      </c>
      <c r="L132" s="25"/>
      <c r="M132" s="55"/>
      <c r="N132" s="46"/>
      <c r="O132" s="46"/>
      <c r="P132" s="111" t="e">
        <f>#REF!+P133+#REF!+P203</f>
        <v>#REF!</v>
      </c>
      <c r="Q132" s="46"/>
      <c r="R132" s="111" t="e">
        <f>#REF!+R133+#REF!+R203</f>
        <v>#REF!</v>
      </c>
      <c r="S132" s="46"/>
      <c r="T132" s="112" t="e">
        <f>#REF!+T133+#REF!+T203</f>
        <v>#REF!</v>
      </c>
      <c r="AT132" s="13" t="s">
        <v>76</v>
      </c>
      <c r="AU132" s="13" t="s">
        <v>106</v>
      </c>
      <c r="BK132" s="113" t="e">
        <f>#REF!+BK133+#REF!+BK203</f>
        <v>#REF!</v>
      </c>
    </row>
    <row r="133" spans="2:65" s="11" customFormat="1" ht="25.9" customHeight="1">
      <c r="B133" s="114"/>
      <c r="D133" s="115" t="s">
        <v>76</v>
      </c>
      <c r="E133" s="116" t="s">
        <v>139</v>
      </c>
      <c r="F133" s="116" t="s">
        <v>140</v>
      </c>
      <c r="J133" s="117">
        <f>J135+J139+J143+J144+J147+J153+J199</f>
        <v>0</v>
      </c>
      <c r="L133" s="114"/>
      <c r="M133" s="118"/>
      <c r="P133" s="119" t="e">
        <f>P134+P135+P139+P141+P142+P143+P144+#REF!+P147+#REF!+#REF!+P153+#REF!+P199</f>
        <v>#REF!</v>
      </c>
      <c r="R133" s="119" t="e">
        <f>R134+R135+R139+R141+R142+R143+R144+#REF!+R147+#REF!+#REF!+R153+#REF!+R199</f>
        <v>#REF!</v>
      </c>
      <c r="T133" s="120" t="e">
        <f>T134+T135+T139+T141+T142+T143+T144+#REF!+T147+#REF!+#REF!+T153+#REF!+T199</f>
        <v>#REF!</v>
      </c>
      <c r="AR133" s="115" t="s">
        <v>87</v>
      </c>
      <c r="AT133" s="121" t="s">
        <v>76</v>
      </c>
      <c r="AU133" s="121" t="s">
        <v>77</v>
      </c>
      <c r="AY133" s="115" t="s">
        <v>134</v>
      </c>
      <c r="BK133" s="122" t="e">
        <f>BK134+BK135+BK139+BK141+BK142+BK143+BK144+#REF!+BK147+#REF!+#REF!+BK153+#REF!+BK199</f>
        <v>#REF!</v>
      </c>
    </row>
    <row r="134" spans="2:65" s="11" customFormat="1" ht="22.7" customHeight="1">
      <c r="B134" s="114"/>
      <c r="D134" s="115" t="s">
        <v>76</v>
      </c>
      <c r="E134" s="123" t="s">
        <v>141</v>
      </c>
      <c r="F134" s="123" t="s">
        <v>142</v>
      </c>
      <c r="J134" s="124">
        <v>0</v>
      </c>
      <c r="L134" s="114"/>
      <c r="M134" s="118"/>
      <c r="P134" s="119" t="e">
        <f>SUM(#REF!)</f>
        <v>#REF!</v>
      </c>
      <c r="R134" s="119" t="e">
        <f>SUM(#REF!)</f>
        <v>#REF!</v>
      </c>
      <c r="T134" s="120" t="e">
        <f>SUM(#REF!)</f>
        <v>#REF!</v>
      </c>
      <c r="AR134" s="115" t="s">
        <v>87</v>
      </c>
      <c r="AT134" s="121" t="s">
        <v>76</v>
      </c>
      <c r="AU134" s="121" t="s">
        <v>85</v>
      </c>
      <c r="AY134" s="115" t="s">
        <v>134</v>
      </c>
      <c r="BK134" s="122" t="e">
        <f>SUM(#REF!)</f>
        <v>#REF!</v>
      </c>
    </row>
    <row r="135" spans="2:65" s="11" customFormat="1" ht="22.7" customHeight="1">
      <c r="B135" s="114"/>
      <c r="D135" s="115" t="s">
        <v>76</v>
      </c>
      <c r="E135" s="123" t="s">
        <v>143</v>
      </c>
      <c r="F135" s="123" t="s">
        <v>144</v>
      </c>
      <c r="J135" s="124">
        <f>J136+J137+J138</f>
        <v>0</v>
      </c>
      <c r="L135" s="114"/>
      <c r="M135" s="118"/>
      <c r="P135" s="119" t="e">
        <f>SUM(#REF!)</f>
        <v>#REF!</v>
      </c>
      <c r="R135" s="119" t="e">
        <f>SUM(#REF!)</f>
        <v>#REF!</v>
      </c>
      <c r="T135" s="120" t="e">
        <f>SUM(#REF!)</f>
        <v>#REF!</v>
      </c>
      <c r="AR135" s="115" t="s">
        <v>87</v>
      </c>
      <c r="AT135" s="121" t="s">
        <v>76</v>
      </c>
      <c r="AU135" s="121" t="s">
        <v>85</v>
      </c>
      <c r="AY135" s="115" t="s">
        <v>134</v>
      </c>
      <c r="BK135" s="122" t="e">
        <f>SUM(#REF!)</f>
        <v>#REF!</v>
      </c>
    </row>
    <row r="136" spans="2:65" s="1" customFormat="1" ht="36" customHeight="1">
      <c r="B136" s="125"/>
      <c r="C136" s="126">
        <v>3</v>
      </c>
      <c r="D136" s="126" t="s">
        <v>136</v>
      </c>
      <c r="E136" s="127" t="s">
        <v>220</v>
      </c>
      <c r="F136" s="128" t="s">
        <v>241</v>
      </c>
      <c r="G136" s="129" t="s">
        <v>137</v>
      </c>
      <c r="H136" s="130">
        <v>92</v>
      </c>
      <c r="I136" s="131"/>
      <c r="J136" s="131">
        <f>ROUND(I136*H136,2)</f>
        <v>0</v>
      </c>
      <c r="K136" s="132"/>
      <c r="L136" s="25"/>
      <c r="M136" s="133" t="s">
        <v>1</v>
      </c>
      <c r="N136" s="134" t="s">
        <v>42</v>
      </c>
      <c r="O136" s="135">
        <v>0</v>
      </c>
      <c r="P136" s="135">
        <f>O136*H136</f>
        <v>0</v>
      </c>
      <c r="Q136" s="135">
        <v>0</v>
      </c>
      <c r="R136" s="135">
        <f>Q136*H136</f>
        <v>0</v>
      </c>
      <c r="S136" s="135">
        <v>0</v>
      </c>
      <c r="T136" s="136">
        <f>S136*H136</f>
        <v>0</v>
      </c>
      <c r="AR136" s="137" t="s">
        <v>135</v>
      </c>
      <c r="AT136" s="137" t="s">
        <v>136</v>
      </c>
      <c r="AU136" s="137" t="s">
        <v>87</v>
      </c>
      <c r="AY136" s="13" t="s">
        <v>134</v>
      </c>
      <c r="BE136" s="138">
        <f>IF(N136="základní",J136,0)</f>
        <v>0</v>
      </c>
      <c r="BF136" s="138">
        <f>IF(N136="snížená",J136,0)</f>
        <v>0</v>
      </c>
      <c r="BG136" s="138">
        <f>IF(N136="zákl. přenesená",J136,0)</f>
        <v>0</v>
      </c>
      <c r="BH136" s="138">
        <f>IF(N136="sníž. přenesená",J136,0)</f>
        <v>0</v>
      </c>
      <c r="BI136" s="138">
        <f>IF(N136="nulová",J136,0)</f>
        <v>0</v>
      </c>
      <c r="BJ136" s="13" t="s">
        <v>85</v>
      </c>
      <c r="BK136" s="138">
        <f>ROUND(I136*H136,2)</f>
        <v>0</v>
      </c>
      <c r="BL136" s="13" t="s">
        <v>135</v>
      </c>
      <c r="BM136" s="137" t="s">
        <v>145</v>
      </c>
    </row>
    <row r="137" spans="2:65" s="1" customFormat="1" ht="38.25" customHeight="1">
      <c r="B137" s="125"/>
      <c r="C137" s="126">
        <v>3</v>
      </c>
      <c r="D137" s="126" t="s">
        <v>136</v>
      </c>
      <c r="E137" s="127" t="s">
        <v>219</v>
      </c>
      <c r="F137" s="128" t="s">
        <v>242</v>
      </c>
      <c r="G137" s="129" t="s">
        <v>137</v>
      </c>
      <c r="H137" s="130">
        <v>92</v>
      </c>
      <c r="I137" s="131"/>
      <c r="J137" s="131">
        <f>ROUND(I137*H137,2)</f>
        <v>0</v>
      </c>
      <c r="K137" s="170"/>
      <c r="L137" s="25"/>
      <c r="M137" s="133"/>
      <c r="N137" s="134"/>
      <c r="O137" s="135"/>
      <c r="P137" s="135"/>
      <c r="Q137" s="135"/>
      <c r="R137" s="135"/>
      <c r="S137" s="135"/>
      <c r="T137" s="136"/>
      <c r="AR137" s="137"/>
      <c r="AT137" s="137"/>
      <c r="AU137" s="137"/>
      <c r="AY137" s="13"/>
      <c r="BE137" s="138"/>
      <c r="BF137" s="138"/>
      <c r="BG137" s="138"/>
      <c r="BH137" s="138"/>
      <c r="BI137" s="138"/>
      <c r="BJ137" s="13"/>
      <c r="BK137" s="138"/>
      <c r="BL137" s="13"/>
      <c r="BM137" s="137"/>
    </row>
    <row r="138" spans="2:65" s="1" customFormat="1" ht="35.25" customHeight="1">
      <c r="B138" s="125"/>
      <c r="C138" s="126">
        <v>3</v>
      </c>
      <c r="D138" s="126" t="s">
        <v>136</v>
      </c>
      <c r="E138" s="127" t="s">
        <v>218</v>
      </c>
      <c r="F138" s="128" t="s">
        <v>217</v>
      </c>
      <c r="G138" s="129" t="s">
        <v>138</v>
      </c>
      <c r="H138" s="130">
        <v>0.83</v>
      </c>
      <c r="I138" s="131"/>
      <c r="J138" s="131">
        <f>ROUND(I138*H138,2)</f>
        <v>0</v>
      </c>
      <c r="K138" s="170"/>
      <c r="L138" s="25"/>
      <c r="M138" s="133"/>
      <c r="N138" s="134"/>
      <c r="O138" s="135"/>
      <c r="P138" s="135"/>
      <c r="Q138" s="135"/>
      <c r="R138" s="135"/>
      <c r="S138" s="135"/>
      <c r="T138" s="136"/>
      <c r="AR138" s="137"/>
      <c r="AT138" s="137"/>
      <c r="AU138" s="137"/>
      <c r="AY138" s="13"/>
      <c r="BE138" s="138"/>
      <c r="BF138" s="138"/>
      <c r="BG138" s="138"/>
      <c r="BH138" s="138"/>
      <c r="BI138" s="138"/>
      <c r="BJ138" s="13"/>
      <c r="BK138" s="138"/>
      <c r="BL138" s="13"/>
      <c r="BM138" s="137"/>
    </row>
    <row r="139" spans="2:65" s="11" customFormat="1" ht="22.7" customHeight="1">
      <c r="B139" s="114"/>
      <c r="D139" s="115" t="s">
        <v>76</v>
      </c>
      <c r="E139" s="123" t="s">
        <v>146</v>
      </c>
      <c r="F139" s="123" t="s">
        <v>147</v>
      </c>
      <c r="J139" s="124">
        <f>J140</f>
        <v>0</v>
      </c>
      <c r="L139" s="114"/>
      <c r="M139" s="118"/>
      <c r="P139" s="119" t="e">
        <f>#REF!</f>
        <v>#REF!</v>
      </c>
      <c r="R139" s="119" t="e">
        <f>#REF!</f>
        <v>#REF!</v>
      </c>
      <c r="T139" s="120" t="e">
        <f>#REF!</f>
        <v>#REF!</v>
      </c>
      <c r="AR139" s="115" t="s">
        <v>87</v>
      </c>
      <c r="AT139" s="121" t="s">
        <v>76</v>
      </c>
      <c r="AU139" s="121" t="s">
        <v>85</v>
      </c>
      <c r="AY139" s="115" t="s">
        <v>134</v>
      </c>
      <c r="BK139" s="122" t="e">
        <f>#REF!</f>
        <v>#REF!</v>
      </c>
    </row>
    <row r="140" spans="2:65" s="1" customFormat="1" ht="24.2" customHeight="1">
      <c r="B140" s="125"/>
      <c r="C140" s="126">
        <v>4</v>
      </c>
      <c r="D140" s="126" t="s">
        <v>136</v>
      </c>
      <c r="E140" s="127"/>
      <c r="F140" s="128" t="s">
        <v>148</v>
      </c>
      <c r="G140" s="129" t="s">
        <v>239</v>
      </c>
      <c r="H140" s="130">
        <v>1</v>
      </c>
      <c r="I140" s="131"/>
      <c r="J140" s="131">
        <f>ROUND(I140*H140,2)</f>
        <v>0</v>
      </c>
      <c r="K140" s="132"/>
      <c r="L140" s="25"/>
      <c r="M140" s="133" t="s">
        <v>1</v>
      </c>
      <c r="N140" s="134" t="s">
        <v>42</v>
      </c>
      <c r="O140" s="135">
        <v>0</v>
      </c>
      <c r="P140" s="135">
        <f>O140*H140</f>
        <v>0</v>
      </c>
      <c r="Q140" s="135">
        <v>0</v>
      </c>
      <c r="R140" s="135">
        <f>Q140*H140</f>
        <v>0</v>
      </c>
      <c r="S140" s="135">
        <v>0</v>
      </c>
      <c r="T140" s="136">
        <f>S140*H140</f>
        <v>0</v>
      </c>
      <c r="AR140" s="137" t="s">
        <v>135</v>
      </c>
      <c r="AT140" s="137" t="s">
        <v>136</v>
      </c>
      <c r="AU140" s="137" t="s">
        <v>87</v>
      </c>
      <c r="AY140" s="13" t="s">
        <v>134</v>
      </c>
      <c r="BE140" s="138">
        <f>IF(N140="základní",J140,0)</f>
        <v>0</v>
      </c>
      <c r="BF140" s="138">
        <f>IF(N140="snížená",J140,0)</f>
        <v>0</v>
      </c>
      <c r="BG140" s="138">
        <f>IF(N140="zákl. přenesená",J140,0)</f>
        <v>0</v>
      </c>
      <c r="BH140" s="138">
        <f>IF(N140="sníž. přenesená",J140,0)</f>
        <v>0</v>
      </c>
      <c r="BI140" s="138">
        <f>IF(N140="nulová",J140,0)</f>
        <v>0</v>
      </c>
      <c r="BJ140" s="13" t="s">
        <v>85</v>
      </c>
      <c r="BK140" s="138">
        <f>ROUND(I140*H140,2)</f>
        <v>0</v>
      </c>
      <c r="BL140" s="13" t="s">
        <v>135</v>
      </c>
      <c r="BM140" s="137" t="s">
        <v>145</v>
      </c>
    </row>
    <row r="141" spans="2:65" s="11" customFormat="1" ht="22.7" customHeight="1">
      <c r="B141" s="114"/>
      <c r="D141" s="115" t="s">
        <v>76</v>
      </c>
      <c r="E141" s="123" t="s">
        <v>149</v>
      </c>
      <c r="F141" s="123" t="s">
        <v>150</v>
      </c>
      <c r="J141" s="124">
        <v>0</v>
      </c>
      <c r="L141" s="114"/>
      <c r="M141" s="118"/>
      <c r="P141" s="119" t="e">
        <f>#REF!</f>
        <v>#REF!</v>
      </c>
      <c r="R141" s="119" t="e">
        <f>#REF!</f>
        <v>#REF!</v>
      </c>
      <c r="T141" s="120" t="e">
        <f>#REF!</f>
        <v>#REF!</v>
      </c>
      <c r="AR141" s="115" t="s">
        <v>87</v>
      </c>
      <c r="AT141" s="121" t="s">
        <v>76</v>
      </c>
      <c r="AU141" s="121" t="s">
        <v>85</v>
      </c>
      <c r="AY141" s="115" t="s">
        <v>134</v>
      </c>
      <c r="BK141" s="122" t="e">
        <f>#REF!</f>
        <v>#REF!</v>
      </c>
    </row>
    <row r="142" spans="2:65" s="11" customFormat="1" ht="22.7" customHeight="1">
      <c r="B142" s="114"/>
      <c r="D142" s="115" t="s">
        <v>76</v>
      </c>
      <c r="E142" s="123" t="s">
        <v>151</v>
      </c>
      <c r="F142" s="123" t="s">
        <v>152</v>
      </c>
      <c r="J142" s="124">
        <v>0</v>
      </c>
      <c r="L142" s="114"/>
      <c r="M142" s="118"/>
      <c r="P142" s="119" t="e">
        <f>SUM(#REF!)</f>
        <v>#REF!</v>
      </c>
      <c r="R142" s="119" t="e">
        <f>SUM(#REF!)</f>
        <v>#REF!</v>
      </c>
      <c r="T142" s="120" t="e">
        <f>SUM(#REF!)</f>
        <v>#REF!</v>
      </c>
      <c r="AR142" s="115" t="s">
        <v>87</v>
      </c>
      <c r="AT142" s="121" t="s">
        <v>76</v>
      </c>
      <c r="AU142" s="121" t="s">
        <v>85</v>
      </c>
      <c r="AY142" s="115" t="s">
        <v>134</v>
      </c>
      <c r="BK142" s="122" t="e">
        <f>SUM(#REF!)</f>
        <v>#REF!</v>
      </c>
    </row>
    <row r="143" spans="2:65" s="11" customFormat="1" ht="22.7" customHeight="1">
      <c r="B143" s="114"/>
      <c r="D143" s="115" t="s">
        <v>76</v>
      </c>
      <c r="E143" s="123" t="s">
        <v>153</v>
      </c>
      <c r="F143" s="123" t="s">
        <v>154</v>
      </c>
      <c r="J143" s="124"/>
      <c r="L143" s="114"/>
      <c r="M143" s="118"/>
      <c r="P143" s="119" t="e">
        <f>SUM(#REF!)</f>
        <v>#REF!</v>
      </c>
      <c r="R143" s="119" t="e">
        <f>SUM(#REF!)</f>
        <v>#REF!</v>
      </c>
      <c r="T143" s="120" t="e">
        <f>SUM(#REF!)</f>
        <v>#REF!</v>
      </c>
      <c r="AR143" s="115" t="s">
        <v>87</v>
      </c>
      <c r="AT143" s="121" t="s">
        <v>76</v>
      </c>
      <c r="AU143" s="121" t="s">
        <v>85</v>
      </c>
      <c r="AY143" s="115" t="s">
        <v>134</v>
      </c>
      <c r="BK143" s="122" t="e">
        <f>SUM(#REF!)</f>
        <v>#REF!</v>
      </c>
    </row>
    <row r="144" spans="2:65" s="11" customFormat="1" ht="22.7" customHeight="1">
      <c r="B144" s="114"/>
      <c r="D144" s="115" t="s">
        <v>76</v>
      </c>
      <c r="E144" s="123" t="s">
        <v>155</v>
      </c>
      <c r="F144" s="123" t="s">
        <v>156</v>
      </c>
      <c r="J144" s="124">
        <f>BK144</f>
        <v>0</v>
      </c>
      <c r="L144" s="114"/>
      <c r="M144" s="118"/>
      <c r="P144" s="119">
        <f>SUM(P145:P146)</f>
        <v>0</v>
      </c>
      <c r="R144" s="119">
        <f>SUM(R145:R146)</f>
        <v>0</v>
      </c>
      <c r="T144" s="120">
        <f>SUM(T145:T146)</f>
        <v>0</v>
      </c>
      <c r="AR144" s="115" t="s">
        <v>87</v>
      </c>
      <c r="AT144" s="121" t="s">
        <v>76</v>
      </c>
      <c r="AU144" s="121" t="s">
        <v>85</v>
      </c>
      <c r="AY144" s="115" t="s">
        <v>134</v>
      </c>
      <c r="BK144" s="122">
        <f>SUM(BK145:BK146)</f>
        <v>0</v>
      </c>
    </row>
    <row r="145" spans="2:65" s="1" customFormat="1" ht="24.2" customHeight="1">
      <c r="B145" s="125"/>
      <c r="C145" s="126">
        <v>8</v>
      </c>
      <c r="D145" s="126" t="s">
        <v>136</v>
      </c>
      <c r="E145" s="127" t="s">
        <v>157</v>
      </c>
      <c r="F145" s="128" t="s">
        <v>158</v>
      </c>
      <c r="G145" s="129" t="s">
        <v>137</v>
      </c>
      <c r="H145" s="130">
        <v>92</v>
      </c>
      <c r="I145" s="131"/>
      <c r="J145" s="131">
        <f>ROUND(I145*H145,2)</f>
        <v>0</v>
      </c>
      <c r="K145" s="132"/>
      <c r="L145" s="25"/>
      <c r="M145" s="133" t="s">
        <v>1</v>
      </c>
      <c r="N145" s="134" t="s">
        <v>42</v>
      </c>
      <c r="O145" s="135">
        <v>0</v>
      </c>
      <c r="P145" s="135">
        <f>O145*H145</f>
        <v>0</v>
      </c>
      <c r="Q145" s="135">
        <v>0</v>
      </c>
      <c r="R145" s="135">
        <f>Q145*H145</f>
        <v>0</v>
      </c>
      <c r="S145" s="135">
        <v>0</v>
      </c>
      <c r="T145" s="136">
        <f>S145*H145</f>
        <v>0</v>
      </c>
      <c r="AR145" s="137" t="s">
        <v>135</v>
      </c>
      <c r="AT145" s="137" t="s">
        <v>136</v>
      </c>
      <c r="AU145" s="137" t="s">
        <v>87</v>
      </c>
      <c r="AY145" s="13" t="s">
        <v>134</v>
      </c>
      <c r="BE145" s="138">
        <f>IF(N145="základní",J145,0)</f>
        <v>0</v>
      </c>
      <c r="BF145" s="138">
        <f>IF(N145="snížená",J145,0)</f>
        <v>0</v>
      </c>
      <c r="BG145" s="138">
        <f>IF(N145="zákl. přenesená",J145,0)</f>
        <v>0</v>
      </c>
      <c r="BH145" s="138">
        <f>IF(N145="sníž. přenesená",J145,0)</f>
        <v>0</v>
      </c>
      <c r="BI145" s="138">
        <f>IF(N145="nulová",J145,0)</f>
        <v>0</v>
      </c>
      <c r="BJ145" s="13" t="s">
        <v>85</v>
      </c>
      <c r="BK145" s="138">
        <f>ROUND(I145*H145,2)</f>
        <v>0</v>
      </c>
      <c r="BL145" s="13" t="s">
        <v>135</v>
      </c>
      <c r="BM145" s="137" t="s">
        <v>145</v>
      </c>
    </row>
    <row r="146" spans="2:65" s="1" customFormat="1" ht="33" customHeight="1">
      <c r="B146" s="125"/>
      <c r="C146" s="126">
        <v>9</v>
      </c>
      <c r="D146" s="126" t="s">
        <v>136</v>
      </c>
      <c r="E146" s="127" t="s">
        <v>159</v>
      </c>
      <c r="F146" s="128" t="s">
        <v>160</v>
      </c>
      <c r="G146" s="129" t="s">
        <v>161</v>
      </c>
      <c r="H146" s="130"/>
      <c r="I146" s="131"/>
      <c r="J146" s="131">
        <f>ROUND(I146*H146,2)</f>
        <v>0</v>
      </c>
      <c r="K146" s="132"/>
      <c r="L146" s="25"/>
      <c r="M146" s="133" t="s">
        <v>1</v>
      </c>
      <c r="N146" s="134" t="s">
        <v>42</v>
      </c>
      <c r="O146" s="135">
        <v>0</v>
      </c>
      <c r="P146" s="135">
        <f>O146*H146</f>
        <v>0</v>
      </c>
      <c r="Q146" s="135">
        <v>0</v>
      </c>
      <c r="R146" s="135">
        <f>Q146*H146</f>
        <v>0</v>
      </c>
      <c r="S146" s="135">
        <v>0</v>
      </c>
      <c r="T146" s="136">
        <f>S146*H146</f>
        <v>0</v>
      </c>
      <c r="AR146" s="137" t="s">
        <v>162</v>
      </c>
      <c r="AT146" s="137" t="s">
        <v>136</v>
      </c>
      <c r="AU146" s="137" t="s">
        <v>87</v>
      </c>
      <c r="AY146" s="13" t="s">
        <v>134</v>
      </c>
      <c r="BE146" s="138">
        <f>IF(N146="základní",J146,0)</f>
        <v>0</v>
      </c>
      <c r="BF146" s="138">
        <f>IF(N146="snížená",J146,0)</f>
        <v>0</v>
      </c>
      <c r="BG146" s="138">
        <f>IF(N146="zákl. přenesená",J146,0)</f>
        <v>0</v>
      </c>
      <c r="BH146" s="138">
        <f>IF(N146="sníž. přenesená",J146,0)</f>
        <v>0</v>
      </c>
      <c r="BI146" s="138">
        <f>IF(N146="nulová",J146,0)</f>
        <v>0</v>
      </c>
      <c r="BJ146" s="13" t="s">
        <v>85</v>
      </c>
      <c r="BK146" s="138">
        <f>ROUND(I146*H146,2)</f>
        <v>0</v>
      </c>
      <c r="BL146" s="13" t="s">
        <v>162</v>
      </c>
      <c r="BM146" s="137" t="s">
        <v>163</v>
      </c>
    </row>
    <row r="147" spans="2:65" s="11" customFormat="1" ht="22.7" customHeight="1">
      <c r="B147" s="114"/>
      <c r="D147" s="115" t="s">
        <v>76</v>
      </c>
      <c r="E147" s="123" t="s">
        <v>166</v>
      </c>
      <c r="F147" s="123" t="s">
        <v>167</v>
      </c>
      <c r="J147" s="124">
        <f>J148+J149+J150+J151</f>
        <v>0</v>
      </c>
      <c r="L147" s="114"/>
      <c r="M147" s="118"/>
      <c r="P147" s="119">
        <f>SUM(P148:P151)</f>
        <v>79.719249999999988</v>
      </c>
      <c r="R147" s="119">
        <f>SUM(R148:R151)</f>
        <v>1.2425874999999997</v>
      </c>
      <c r="T147" s="120">
        <f>SUM(T148:T151)</f>
        <v>1.2909999999999999</v>
      </c>
      <c r="AR147" s="115" t="s">
        <v>87</v>
      </c>
      <c r="AT147" s="121" t="s">
        <v>76</v>
      </c>
      <c r="AU147" s="121" t="s">
        <v>85</v>
      </c>
      <c r="AY147" s="115" t="s">
        <v>134</v>
      </c>
      <c r="BK147" s="122">
        <f>SUM(BK148:BK151)</f>
        <v>0</v>
      </c>
    </row>
    <row r="148" spans="2:65" s="1" customFormat="1" ht="39.75" customHeight="1">
      <c r="B148" s="125"/>
      <c r="C148" s="152">
        <v>27</v>
      </c>
      <c r="D148" s="152" t="s">
        <v>136</v>
      </c>
      <c r="E148" s="153" t="s">
        <v>168</v>
      </c>
      <c r="F148" s="154" t="s">
        <v>169</v>
      </c>
      <c r="G148" s="155" t="s">
        <v>137</v>
      </c>
      <c r="H148" s="156">
        <v>32.274999999999999</v>
      </c>
      <c r="I148" s="157"/>
      <c r="J148" s="157">
        <f t="shared" ref="J148:J151" si="1">ROUND(I148*H148,2)</f>
        <v>0</v>
      </c>
      <c r="K148" s="132"/>
      <c r="L148" s="25"/>
      <c r="M148" s="133" t="s">
        <v>1</v>
      </c>
      <c r="N148" s="134" t="s">
        <v>42</v>
      </c>
      <c r="O148" s="135">
        <v>1.9259999999999999</v>
      </c>
      <c r="P148" s="135">
        <f t="shared" ref="P148:P151" si="2">O148*H148</f>
        <v>62.161649999999995</v>
      </c>
      <c r="Q148" s="135">
        <v>2.1000000000000001E-4</v>
      </c>
      <c r="R148" s="135">
        <f t="shared" ref="R148:R151" si="3">Q148*H148</f>
        <v>6.7777499999999999E-3</v>
      </c>
      <c r="S148" s="135">
        <v>0</v>
      </c>
      <c r="T148" s="136">
        <f t="shared" ref="T148:T151" si="4">S148*H148</f>
        <v>0</v>
      </c>
      <c r="AR148" s="137" t="s">
        <v>162</v>
      </c>
      <c r="AT148" s="137" t="s">
        <v>136</v>
      </c>
      <c r="AU148" s="137" t="s">
        <v>87</v>
      </c>
      <c r="AY148" s="13" t="s">
        <v>134</v>
      </c>
      <c r="BE148" s="138">
        <f t="shared" ref="BE148:BE151" si="5">IF(N148="základní",J148,0)</f>
        <v>0</v>
      </c>
      <c r="BF148" s="138">
        <f t="shared" ref="BF148:BF151" si="6">IF(N148="snížená",J148,0)</f>
        <v>0</v>
      </c>
      <c r="BG148" s="138">
        <f t="shared" ref="BG148:BG151" si="7">IF(N148="zákl. přenesená",J148,0)</f>
        <v>0</v>
      </c>
      <c r="BH148" s="138">
        <f t="shared" ref="BH148:BH151" si="8">IF(N148="sníž. přenesená",J148,0)</f>
        <v>0</v>
      </c>
      <c r="BI148" s="138">
        <f t="shared" ref="BI148:BI151" si="9">IF(N148="nulová",J148,0)</f>
        <v>0</v>
      </c>
      <c r="BJ148" s="13" t="s">
        <v>85</v>
      </c>
      <c r="BK148" s="138">
        <f t="shared" ref="BK148:BK151" si="10">ROUND(I148*H148,2)</f>
        <v>0</v>
      </c>
      <c r="BL148" s="13" t="s">
        <v>162</v>
      </c>
      <c r="BM148" s="137" t="s">
        <v>170</v>
      </c>
    </row>
    <row r="149" spans="2:65" s="1" customFormat="1" ht="141.75" customHeight="1">
      <c r="B149" s="125"/>
      <c r="C149" s="158">
        <v>28</v>
      </c>
      <c r="D149" s="158" t="s">
        <v>164</v>
      </c>
      <c r="E149" s="159" t="s">
        <v>171</v>
      </c>
      <c r="F149" s="160" t="s">
        <v>172</v>
      </c>
      <c r="G149" s="161" t="s">
        <v>137</v>
      </c>
      <c r="H149" s="162">
        <v>32.274999999999999</v>
      </c>
      <c r="I149" s="163"/>
      <c r="J149" s="163">
        <f t="shared" si="1"/>
        <v>0</v>
      </c>
      <c r="K149" s="143"/>
      <c r="L149" s="144"/>
      <c r="M149" s="145" t="s">
        <v>1</v>
      </c>
      <c r="N149" s="146" t="s">
        <v>42</v>
      </c>
      <c r="O149" s="135">
        <v>0</v>
      </c>
      <c r="P149" s="135">
        <f t="shared" si="2"/>
        <v>0</v>
      </c>
      <c r="Q149" s="135">
        <v>3.8289999999999998E-2</v>
      </c>
      <c r="R149" s="135">
        <f t="shared" si="3"/>
        <v>1.2358097499999998</v>
      </c>
      <c r="S149" s="135">
        <v>0</v>
      </c>
      <c r="T149" s="136">
        <f t="shared" si="4"/>
        <v>0</v>
      </c>
      <c r="AR149" s="137" t="s">
        <v>165</v>
      </c>
      <c r="AT149" s="137" t="s">
        <v>164</v>
      </c>
      <c r="AU149" s="137" t="s">
        <v>87</v>
      </c>
      <c r="AY149" s="13" t="s">
        <v>134</v>
      </c>
      <c r="BE149" s="138">
        <f t="shared" si="5"/>
        <v>0</v>
      </c>
      <c r="BF149" s="138">
        <f t="shared" si="6"/>
        <v>0</v>
      </c>
      <c r="BG149" s="138">
        <f t="shared" si="7"/>
        <v>0</v>
      </c>
      <c r="BH149" s="138">
        <f t="shared" si="8"/>
        <v>0</v>
      </c>
      <c r="BI149" s="138">
        <f t="shared" si="9"/>
        <v>0</v>
      </c>
      <c r="BJ149" s="13" t="s">
        <v>85</v>
      </c>
      <c r="BK149" s="138">
        <f t="shared" si="10"/>
        <v>0</v>
      </c>
      <c r="BL149" s="13" t="s">
        <v>162</v>
      </c>
      <c r="BM149" s="137" t="s">
        <v>173</v>
      </c>
    </row>
    <row r="150" spans="2:65" s="1" customFormat="1" ht="53.25" customHeight="1">
      <c r="B150" s="125"/>
      <c r="C150" s="152">
        <v>32</v>
      </c>
      <c r="D150" s="152" t="s">
        <v>136</v>
      </c>
      <c r="E150" s="153" t="s">
        <v>174</v>
      </c>
      <c r="F150" s="154" t="s">
        <v>175</v>
      </c>
      <c r="G150" s="155" t="s">
        <v>137</v>
      </c>
      <c r="H150" s="156">
        <v>32.274999999999999</v>
      </c>
      <c r="I150" s="157"/>
      <c r="J150" s="157">
        <f t="shared" si="1"/>
        <v>0</v>
      </c>
      <c r="K150" s="132"/>
      <c r="L150" s="25"/>
      <c r="M150" s="133" t="s">
        <v>1</v>
      </c>
      <c r="N150" s="134" t="s">
        <v>42</v>
      </c>
      <c r="O150" s="135">
        <v>0.54400000000000004</v>
      </c>
      <c r="P150" s="135">
        <f t="shared" si="2"/>
        <v>17.557600000000001</v>
      </c>
      <c r="Q150" s="135">
        <v>0</v>
      </c>
      <c r="R150" s="135">
        <f t="shared" si="3"/>
        <v>0</v>
      </c>
      <c r="S150" s="135">
        <v>0.04</v>
      </c>
      <c r="T150" s="136">
        <f t="shared" si="4"/>
        <v>1.2909999999999999</v>
      </c>
      <c r="AR150" s="137" t="s">
        <v>162</v>
      </c>
      <c r="AT150" s="137" t="s">
        <v>136</v>
      </c>
      <c r="AU150" s="137" t="s">
        <v>87</v>
      </c>
      <c r="AY150" s="13" t="s">
        <v>134</v>
      </c>
      <c r="BE150" s="138">
        <f t="shared" si="5"/>
        <v>0</v>
      </c>
      <c r="BF150" s="138">
        <f t="shared" si="6"/>
        <v>0</v>
      </c>
      <c r="BG150" s="138">
        <f t="shared" si="7"/>
        <v>0</v>
      </c>
      <c r="BH150" s="138">
        <f t="shared" si="8"/>
        <v>0</v>
      </c>
      <c r="BI150" s="138">
        <f t="shared" si="9"/>
        <v>0</v>
      </c>
      <c r="BJ150" s="13" t="s">
        <v>85</v>
      </c>
      <c r="BK150" s="138">
        <f t="shared" si="10"/>
        <v>0</v>
      </c>
      <c r="BL150" s="13" t="s">
        <v>162</v>
      </c>
      <c r="BM150" s="137" t="s">
        <v>176</v>
      </c>
    </row>
    <row r="151" spans="2:65" s="1" customFormat="1" ht="33" customHeight="1">
      <c r="B151" s="125"/>
      <c r="C151" s="126">
        <v>36</v>
      </c>
      <c r="D151" s="126" t="s">
        <v>136</v>
      </c>
      <c r="E151" s="127" t="s">
        <v>177</v>
      </c>
      <c r="F151" s="128" t="s">
        <v>178</v>
      </c>
      <c r="G151" s="129" t="s">
        <v>161</v>
      </c>
      <c r="H151" s="130"/>
      <c r="I151" s="131"/>
      <c r="J151" s="131">
        <f t="shared" si="1"/>
        <v>0</v>
      </c>
      <c r="K151" s="132"/>
      <c r="L151" s="25"/>
      <c r="M151" s="133" t="s">
        <v>1</v>
      </c>
      <c r="N151" s="134" t="s">
        <v>42</v>
      </c>
      <c r="O151" s="135">
        <v>0</v>
      </c>
      <c r="P151" s="135">
        <f t="shared" si="2"/>
        <v>0</v>
      </c>
      <c r="Q151" s="135">
        <v>0</v>
      </c>
      <c r="R151" s="135">
        <f t="shared" si="3"/>
        <v>0</v>
      </c>
      <c r="S151" s="135">
        <v>0</v>
      </c>
      <c r="T151" s="136">
        <f t="shared" si="4"/>
        <v>0</v>
      </c>
      <c r="AR151" s="137" t="s">
        <v>162</v>
      </c>
      <c r="AT151" s="137" t="s">
        <v>136</v>
      </c>
      <c r="AU151" s="137" t="s">
        <v>87</v>
      </c>
      <c r="AY151" s="13" t="s">
        <v>134</v>
      </c>
      <c r="BE151" s="138">
        <f t="shared" si="5"/>
        <v>0</v>
      </c>
      <c r="BF151" s="138">
        <f t="shared" si="6"/>
        <v>0</v>
      </c>
      <c r="BG151" s="138">
        <f t="shared" si="7"/>
        <v>0</v>
      </c>
      <c r="BH151" s="138">
        <f t="shared" si="8"/>
        <v>0</v>
      </c>
      <c r="BI151" s="138">
        <f t="shared" si="9"/>
        <v>0</v>
      </c>
      <c r="BJ151" s="13" t="s">
        <v>85</v>
      </c>
      <c r="BK151" s="138">
        <f t="shared" si="10"/>
        <v>0</v>
      </c>
      <c r="BL151" s="13" t="s">
        <v>162</v>
      </c>
      <c r="BM151" s="137" t="s">
        <v>179</v>
      </c>
    </row>
    <row r="152" spans="2:65" s="1" customFormat="1" ht="24.2" customHeight="1">
      <c r="B152" s="125"/>
      <c r="C152" s="164"/>
      <c r="D152" s="164"/>
      <c r="E152" s="165"/>
      <c r="F152" s="166"/>
      <c r="G152" s="167"/>
      <c r="H152" s="168"/>
      <c r="I152" s="169"/>
      <c r="J152" s="169"/>
      <c r="K152" s="170"/>
      <c r="L152" s="25"/>
      <c r="M152" s="133"/>
      <c r="N152" s="134"/>
      <c r="O152" s="135"/>
      <c r="P152" s="135"/>
      <c r="Q152" s="135"/>
      <c r="R152" s="135"/>
      <c r="S152" s="135"/>
      <c r="T152" s="136"/>
      <c r="AR152" s="137"/>
      <c r="AT152" s="137"/>
      <c r="AU152" s="137"/>
      <c r="AY152" s="13"/>
      <c r="BE152" s="138"/>
      <c r="BF152" s="138"/>
      <c r="BG152" s="138"/>
      <c r="BH152" s="138"/>
      <c r="BI152" s="138"/>
      <c r="BJ152" s="13"/>
      <c r="BK152" s="138"/>
      <c r="BL152" s="13"/>
      <c r="BM152" s="137"/>
    </row>
    <row r="153" spans="2:65" s="11" customFormat="1" ht="22.7" customHeight="1">
      <c r="B153" s="114"/>
      <c r="D153" s="115" t="s">
        <v>76</v>
      </c>
      <c r="E153" s="123">
        <v>771</v>
      </c>
      <c r="F153" s="123" t="s">
        <v>245</v>
      </c>
      <c r="J153" s="124">
        <f>J154+J157+J160+J163+J166+J169+J172+J175+J178+J181+J184+J187+J189+J192+J195</f>
        <v>0</v>
      </c>
      <c r="L153" s="114"/>
      <c r="M153" s="118"/>
      <c r="P153" s="119" t="e">
        <f>SUM(#REF!)</f>
        <v>#REF!</v>
      </c>
      <c r="R153" s="119" t="e">
        <f>SUM(#REF!)</f>
        <v>#REF!</v>
      </c>
      <c r="T153" s="120" t="e">
        <f>SUM(#REF!)</f>
        <v>#REF!</v>
      </c>
      <c r="AR153" s="115" t="s">
        <v>87</v>
      </c>
      <c r="AT153" s="121" t="s">
        <v>76</v>
      </c>
      <c r="AU153" s="121" t="s">
        <v>85</v>
      </c>
      <c r="AY153" s="115" t="s">
        <v>134</v>
      </c>
      <c r="BK153" s="122" t="e">
        <f>SUM(#REF!)</f>
        <v>#REF!</v>
      </c>
    </row>
    <row r="154" spans="2:65" s="11" customFormat="1" ht="22.7" customHeight="1">
      <c r="B154" s="114"/>
      <c r="C154" s="179"/>
      <c r="D154" s="126" t="s">
        <v>136</v>
      </c>
      <c r="E154" s="127" t="s">
        <v>221</v>
      </c>
      <c r="F154" s="128" t="s">
        <v>222</v>
      </c>
      <c r="G154" s="129" t="s">
        <v>223</v>
      </c>
      <c r="H154" s="130">
        <v>2.9540000000000002</v>
      </c>
      <c r="I154" s="131"/>
      <c r="J154" s="131">
        <f>H154*I154</f>
        <v>0</v>
      </c>
      <c r="L154" s="114"/>
      <c r="M154" s="118"/>
      <c r="P154" s="119"/>
      <c r="R154" s="119"/>
      <c r="T154" s="120"/>
      <c r="AR154" s="115"/>
      <c r="AT154" s="121"/>
      <c r="AU154" s="121"/>
      <c r="AY154" s="115"/>
      <c r="BK154" s="122"/>
    </row>
    <row r="155" spans="2:65" s="11" customFormat="1" ht="22.7" customHeight="1">
      <c r="B155" s="114"/>
      <c r="D155" s="173" t="s">
        <v>224</v>
      </c>
      <c r="E155" s="174" t="s">
        <v>1</v>
      </c>
      <c r="F155" s="175" t="s">
        <v>234</v>
      </c>
      <c r="G155" s="171"/>
      <c r="H155" s="174" t="s">
        <v>1</v>
      </c>
      <c r="I155" s="171"/>
      <c r="J155" s="171"/>
      <c r="L155" s="114"/>
      <c r="M155" s="118"/>
      <c r="P155" s="119"/>
      <c r="R155" s="119"/>
      <c r="T155" s="120"/>
      <c r="AR155" s="115"/>
      <c r="AT155" s="121"/>
      <c r="AU155" s="121"/>
      <c r="AY155" s="115"/>
      <c r="BK155" s="122"/>
    </row>
    <row r="156" spans="2:65" s="11" customFormat="1" ht="22.7" customHeight="1">
      <c r="B156" s="114"/>
      <c r="D156" s="173" t="s">
        <v>224</v>
      </c>
      <c r="E156" s="176" t="s">
        <v>1</v>
      </c>
      <c r="F156" s="177" t="s">
        <v>236</v>
      </c>
      <c r="G156" s="172"/>
      <c r="H156" s="178">
        <v>2.9540000000000002</v>
      </c>
      <c r="I156" s="172"/>
      <c r="J156" s="172"/>
      <c r="L156" s="114"/>
      <c r="M156" s="118"/>
      <c r="P156" s="119"/>
      <c r="R156" s="119"/>
      <c r="T156" s="120"/>
      <c r="AR156" s="115"/>
      <c r="AT156" s="121"/>
      <c r="AU156" s="121"/>
      <c r="AY156" s="115"/>
      <c r="BK156" s="122"/>
    </row>
    <row r="157" spans="2:65" s="11" customFormat="1" ht="22.7" customHeight="1">
      <c r="B157" s="114"/>
      <c r="C157" s="179"/>
      <c r="D157" s="126" t="s">
        <v>136</v>
      </c>
      <c r="E157" s="127" t="s">
        <v>225</v>
      </c>
      <c r="F157" s="128" t="s">
        <v>226</v>
      </c>
      <c r="G157" s="129" t="s">
        <v>137</v>
      </c>
      <c r="H157" s="130">
        <v>59.08</v>
      </c>
      <c r="I157" s="131"/>
      <c r="J157" s="131">
        <f>H157*I157</f>
        <v>0</v>
      </c>
      <c r="L157" s="114"/>
      <c r="M157" s="118"/>
      <c r="P157" s="119"/>
      <c r="R157" s="119"/>
      <c r="T157" s="120"/>
      <c r="AR157" s="115"/>
      <c r="AT157" s="121"/>
      <c r="AU157" s="121"/>
      <c r="AY157" s="115"/>
      <c r="BK157" s="122"/>
    </row>
    <row r="158" spans="2:65" s="11" customFormat="1" ht="22.7" customHeight="1">
      <c r="B158" s="114"/>
      <c r="D158" s="173" t="s">
        <v>224</v>
      </c>
      <c r="E158" s="174" t="s">
        <v>1</v>
      </c>
      <c r="F158" s="175" t="s">
        <v>234</v>
      </c>
      <c r="G158" s="171"/>
      <c r="H158" s="174" t="s">
        <v>1</v>
      </c>
      <c r="I158" s="171"/>
      <c r="J158" s="171"/>
      <c r="L158" s="114"/>
      <c r="M158" s="118"/>
      <c r="P158" s="119"/>
      <c r="R158" s="119"/>
      <c r="T158" s="120"/>
      <c r="AR158" s="115"/>
      <c r="AT158" s="121"/>
      <c r="AU158" s="121"/>
      <c r="AY158" s="115"/>
      <c r="BK158" s="122"/>
    </row>
    <row r="159" spans="2:65" s="11" customFormat="1" ht="22.7" customHeight="1">
      <c r="B159" s="114"/>
      <c r="D159" s="173" t="s">
        <v>224</v>
      </c>
      <c r="E159" s="176" t="s">
        <v>1</v>
      </c>
      <c r="F159" s="177" t="s">
        <v>235</v>
      </c>
      <c r="G159" s="172"/>
      <c r="H159" s="178">
        <v>59.08</v>
      </c>
      <c r="I159" s="172"/>
      <c r="J159" s="172"/>
      <c r="L159" s="114"/>
      <c r="M159" s="118"/>
      <c r="P159" s="119"/>
      <c r="R159" s="119"/>
      <c r="T159" s="120"/>
      <c r="AR159" s="115"/>
      <c r="AT159" s="121"/>
      <c r="AU159" s="121"/>
      <c r="AY159" s="115"/>
      <c r="BK159" s="122"/>
    </row>
    <row r="160" spans="2:65" s="11" customFormat="1" ht="22.7" customHeight="1">
      <c r="B160" s="114"/>
      <c r="C160" s="179"/>
      <c r="D160" s="126" t="s">
        <v>136</v>
      </c>
      <c r="E160" s="127" t="s">
        <v>227</v>
      </c>
      <c r="F160" s="128" t="s">
        <v>228</v>
      </c>
      <c r="G160" s="129" t="s">
        <v>137</v>
      </c>
      <c r="H160" s="130">
        <v>59.08</v>
      </c>
      <c r="I160" s="131"/>
      <c r="J160" s="131">
        <f>H160*I160</f>
        <v>0</v>
      </c>
      <c r="L160" s="114"/>
      <c r="M160" s="118"/>
      <c r="P160" s="119"/>
      <c r="R160" s="119"/>
      <c r="T160" s="120"/>
      <c r="AR160" s="115"/>
      <c r="AT160" s="121"/>
      <c r="AU160" s="121"/>
      <c r="AY160" s="115"/>
      <c r="BK160" s="122"/>
    </row>
    <row r="161" spans="2:63" s="11" customFormat="1" ht="22.7" customHeight="1">
      <c r="B161" s="114"/>
      <c r="D161" s="173" t="s">
        <v>224</v>
      </c>
      <c r="E161" s="174" t="s">
        <v>1</v>
      </c>
      <c r="F161" s="175" t="s">
        <v>234</v>
      </c>
      <c r="G161" s="171"/>
      <c r="H161" s="174" t="s">
        <v>1</v>
      </c>
      <c r="I161" s="171"/>
      <c r="J161" s="171"/>
      <c r="L161" s="114"/>
      <c r="M161" s="118"/>
      <c r="P161" s="119"/>
      <c r="R161" s="119"/>
      <c r="T161" s="120"/>
      <c r="AR161" s="115"/>
      <c r="AT161" s="121"/>
      <c r="AU161" s="121"/>
      <c r="AY161" s="115"/>
      <c r="BK161" s="122"/>
    </row>
    <row r="162" spans="2:63" s="11" customFormat="1" ht="22.7" customHeight="1">
      <c r="B162" s="114"/>
      <c r="D162" s="173" t="s">
        <v>224</v>
      </c>
      <c r="E162" s="176" t="s">
        <v>1</v>
      </c>
      <c r="F162" s="177" t="s">
        <v>235</v>
      </c>
      <c r="G162" s="172"/>
      <c r="H162" s="178">
        <v>59.08</v>
      </c>
      <c r="I162" s="172"/>
      <c r="J162" s="172"/>
      <c r="L162" s="114"/>
      <c r="M162" s="118"/>
      <c r="P162" s="119"/>
      <c r="R162" s="119"/>
      <c r="T162" s="120"/>
      <c r="AR162" s="115"/>
      <c r="AT162" s="121"/>
      <c r="AU162" s="121"/>
      <c r="AY162" s="115"/>
      <c r="BK162" s="122"/>
    </row>
    <row r="163" spans="2:63" s="11" customFormat="1" ht="22.7" customHeight="1">
      <c r="B163" s="114"/>
      <c r="C163" s="179"/>
      <c r="D163" s="126" t="s">
        <v>136</v>
      </c>
      <c r="E163" s="127" t="s">
        <v>229</v>
      </c>
      <c r="F163" s="128" t="s">
        <v>230</v>
      </c>
      <c r="G163" s="129" t="s">
        <v>223</v>
      </c>
      <c r="H163" s="130">
        <v>2.363</v>
      </c>
      <c r="I163" s="131"/>
      <c r="J163" s="131">
        <f>H163*I163</f>
        <v>0</v>
      </c>
      <c r="L163" s="114"/>
      <c r="M163" s="118"/>
      <c r="P163" s="119"/>
      <c r="R163" s="119"/>
      <c r="T163" s="120"/>
      <c r="AR163" s="115"/>
      <c r="AT163" s="121"/>
      <c r="AU163" s="121"/>
      <c r="AY163" s="115"/>
      <c r="BK163" s="122"/>
    </row>
    <row r="164" spans="2:63" s="11" customFormat="1" ht="22.7" customHeight="1">
      <c r="B164" s="114"/>
      <c r="D164" s="173" t="s">
        <v>224</v>
      </c>
      <c r="E164" s="174" t="s">
        <v>1</v>
      </c>
      <c r="F164" s="175" t="s">
        <v>234</v>
      </c>
      <c r="G164" s="171"/>
      <c r="H164" s="174" t="s">
        <v>1</v>
      </c>
      <c r="I164" s="171"/>
      <c r="J164" s="171"/>
      <c r="L164" s="114"/>
      <c r="M164" s="118"/>
      <c r="P164" s="119"/>
      <c r="R164" s="119"/>
      <c r="T164" s="120"/>
      <c r="AR164" s="115"/>
      <c r="AT164" s="121"/>
      <c r="AU164" s="121"/>
      <c r="AY164" s="115"/>
      <c r="BK164" s="122"/>
    </row>
    <row r="165" spans="2:63" s="11" customFormat="1" ht="22.7" customHeight="1">
      <c r="B165" s="114"/>
      <c r="D165" s="173" t="s">
        <v>224</v>
      </c>
      <c r="E165" s="176" t="s">
        <v>1</v>
      </c>
      <c r="F165" s="177" t="s">
        <v>237</v>
      </c>
      <c r="G165" s="172"/>
      <c r="H165" s="178">
        <v>2.363</v>
      </c>
      <c r="I165" s="172"/>
      <c r="J165" s="172"/>
      <c r="L165" s="114"/>
      <c r="M165" s="118"/>
      <c r="P165" s="119"/>
      <c r="R165" s="119"/>
      <c r="T165" s="120"/>
      <c r="AR165" s="115"/>
      <c r="AT165" s="121"/>
      <c r="AU165" s="121"/>
      <c r="AY165" s="115"/>
      <c r="BK165" s="122"/>
    </row>
    <row r="166" spans="2:63" s="11" customFormat="1" ht="22.7" customHeight="1">
      <c r="B166" s="114"/>
      <c r="C166" s="179"/>
      <c r="D166" s="126" t="s">
        <v>136</v>
      </c>
      <c r="E166" s="127" t="s">
        <v>231</v>
      </c>
      <c r="F166" s="128" t="s">
        <v>232</v>
      </c>
      <c r="G166" s="129" t="s">
        <v>223</v>
      </c>
      <c r="H166" s="130">
        <v>2.363</v>
      </c>
      <c r="I166" s="131"/>
      <c r="J166" s="131">
        <f>H166*I166</f>
        <v>0</v>
      </c>
      <c r="L166" s="114"/>
      <c r="M166" s="118"/>
      <c r="P166" s="119"/>
      <c r="R166" s="119"/>
      <c r="T166" s="120"/>
      <c r="AR166" s="115"/>
      <c r="AT166" s="121"/>
      <c r="AU166" s="121"/>
      <c r="AY166" s="115"/>
      <c r="BK166" s="122"/>
    </row>
    <row r="167" spans="2:63" s="11" customFormat="1" ht="22.7" customHeight="1">
      <c r="B167" s="114"/>
      <c r="D167" s="173" t="s">
        <v>224</v>
      </c>
      <c r="E167" s="174" t="s">
        <v>1</v>
      </c>
      <c r="F167" s="175" t="s">
        <v>234</v>
      </c>
      <c r="G167" s="171"/>
      <c r="H167" s="174" t="s">
        <v>1</v>
      </c>
      <c r="I167" s="171"/>
      <c r="J167" s="171"/>
      <c r="L167" s="114"/>
      <c r="M167" s="118"/>
      <c r="P167" s="119"/>
      <c r="R167" s="119"/>
      <c r="T167" s="120"/>
      <c r="AR167" s="115"/>
      <c r="AT167" s="121"/>
      <c r="AU167" s="121"/>
      <c r="AY167" s="115"/>
      <c r="BK167" s="122"/>
    </row>
    <row r="168" spans="2:63" s="11" customFormat="1" ht="22.7" customHeight="1">
      <c r="B168" s="114"/>
      <c r="D168" s="173" t="s">
        <v>224</v>
      </c>
      <c r="E168" s="176" t="s">
        <v>1</v>
      </c>
      <c r="F168" s="177" t="s">
        <v>237</v>
      </c>
      <c r="G168" s="172"/>
      <c r="H168" s="178">
        <v>2.363</v>
      </c>
      <c r="I168" s="172"/>
      <c r="J168" s="172"/>
      <c r="L168" s="114"/>
      <c r="M168" s="118"/>
      <c r="P168" s="119"/>
      <c r="R168" s="119"/>
      <c r="T168" s="120"/>
      <c r="AR168" s="115"/>
      <c r="AT168" s="121"/>
      <c r="AU168" s="121"/>
      <c r="AY168" s="115"/>
      <c r="BK168" s="122"/>
    </row>
    <row r="169" spans="2:63" s="11" customFormat="1" ht="22.7" customHeight="1">
      <c r="B169" s="114"/>
      <c r="C169" s="179"/>
      <c r="D169" s="126" t="s">
        <v>136</v>
      </c>
      <c r="E169" s="127" t="s">
        <v>231</v>
      </c>
      <c r="F169" s="128" t="s">
        <v>233</v>
      </c>
      <c r="G169" s="129" t="s">
        <v>180</v>
      </c>
      <c r="H169" s="130">
        <v>25.6</v>
      </c>
      <c r="I169" s="131"/>
      <c r="J169" s="131">
        <f>H169*I169</f>
        <v>0</v>
      </c>
      <c r="L169" s="114"/>
      <c r="M169" s="118"/>
      <c r="P169" s="119"/>
      <c r="R169" s="119"/>
      <c r="T169" s="120"/>
      <c r="AR169" s="115"/>
      <c r="AT169" s="121"/>
      <c r="AU169" s="121"/>
      <c r="AY169" s="115"/>
      <c r="BK169" s="122"/>
    </row>
    <row r="170" spans="2:63" s="11" customFormat="1" ht="22.7" customHeight="1">
      <c r="B170" s="114"/>
      <c r="D170" s="173" t="s">
        <v>224</v>
      </c>
      <c r="E170" s="174" t="s">
        <v>1</v>
      </c>
      <c r="F170" s="175" t="s">
        <v>234</v>
      </c>
      <c r="G170" s="171"/>
      <c r="H170" s="174" t="s">
        <v>1</v>
      </c>
      <c r="I170" s="171"/>
      <c r="J170" s="171"/>
      <c r="L170" s="114"/>
      <c r="M170" s="118"/>
      <c r="P170" s="119"/>
      <c r="R170" s="119"/>
      <c r="T170" s="120"/>
      <c r="AR170" s="115"/>
      <c r="AT170" s="121"/>
      <c r="AU170" s="121"/>
      <c r="AY170" s="115"/>
      <c r="BK170" s="122"/>
    </row>
    <row r="171" spans="2:63" s="11" customFormat="1" ht="22.7" customHeight="1">
      <c r="B171" s="114"/>
      <c r="D171" s="173"/>
      <c r="E171" s="174"/>
      <c r="F171" s="177" t="s">
        <v>238</v>
      </c>
      <c r="G171" s="171"/>
      <c r="H171" s="178">
        <v>25.6</v>
      </c>
      <c r="I171" s="171"/>
      <c r="J171" s="171"/>
      <c r="L171" s="114"/>
      <c r="M171" s="118"/>
      <c r="P171" s="119"/>
      <c r="R171" s="119"/>
      <c r="T171" s="120"/>
      <c r="AR171" s="115"/>
      <c r="AT171" s="121"/>
      <c r="AU171" s="121"/>
      <c r="AY171" s="115"/>
      <c r="BK171" s="122"/>
    </row>
    <row r="172" spans="2:63" s="11" customFormat="1" ht="22.7" customHeight="1">
      <c r="B172" s="114"/>
      <c r="C172" s="179"/>
      <c r="D172" s="126" t="s">
        <v>136</v>
      </c>
      <c r="E172" s="127" t="s">
        <v>246</v>
      </c>
      <c r="F172" s="128" t="s">
        <v>247</v>
      </c>
      <c r="G172" s="129" t="s">
        <v>137</v>
      </c>
      <c r="H172" s="130">
        <v>59.08</v>
      </c>
      <c r="I172" s="131"/>
      <c r="J172" s="131">
        <f>H172*I172</f>
        <v>0</v>
      </c>
      <c r="L172" s="114"/>
      <c r="M172" s="118"/>
      <c r="P172" s="119"/>
      <c r="R172" s="119"/>
      <c r="T172" s="120"/>
      <c r="AR172" s="115"/>
      <c r="AT172" s="121"/>
      <c r="AU172" s="121"/>
      <c r="AY172" s="115"/>
      <c r="BK172" s="122"/>
    </row>
    <row r="173" spans="2:63" s="11" customFormat="1" ht="22.7" customHeight="1">
      <c r="B173" s="114"/>
      <c r="D173" s="173" t="s">
        <v>224</v>
      </c>
      <c r="E173" s="174" t="s">
        <v>1</v>
      </c>
      <c r="F173" s="175" t="s">
        <v>234</v>
      </c>
      <c r="G173" s="171"/>
      <c r="H173" s="174" t="s">
        <v>1</v>
      </c>
      <c r="I173" s="171"/>
      <c r="J173" s="171"/>
      <c r="L173" s="114"/>
      <c r="M173" s="118"/>
      <c r="P173" s="119"/>
      <c r="R173" s="119"/>
      <c r="T173" s="120"/>
      <c r="AR173" s="115"/>
      <c r="AT173" s="121"/>
      <c r="AU173" s="121"/>
      <c r="AY173" s="115"/>
      <c r="BK173" s="122"/>
    </row>
    <row r="174" spans="2:63" s="11" customFormat="1" ht="22.7" customHeight="1">
      <c r="B174" s="114"/>
      <c r="D174" s="173" t="s">
        <v>224</v>
      </c>
      <c r="E174" s="176" t="s">
        <v>1</v>
      </c>
      <c r="F174" s="177" t="s">
        <v>235</v>
      </c>
      <c r="G174" s="172"/>
      <c r="H174" s="178">
        <v>59.08</v>
      </c>
      <c r="I174" s="172"/>
      <c r="J174" s="172"/>
      <c r="L174" s="114"/>
      <c r="M174" s="118"/>
      <c r="P174" s="119"/>
      <c r="R174" s="119"/>
      <c r="T174" s="120"/>
      <c r="AR174" s="115"/>
      <c r="AT174" s="121"/>
      <c r="AU174" s="121"/>
      <c r="AY174" s="115"/>
      <c r="BK174" s="122"/>
    </row>
    <row r="175" spans="2:63" s="11" customFormat="1" ht="22.7" customHeight="1">
      <c r="B175" s="114"/>
      <c r="C175" s="179"/>
      <c r="D175" s="126" t="s">
        <v>136</v>
      </c>
      <c r="E175" s="127" t="s">
        <v>248</v>
      </c>
      <c r="F175" s="128" t="s">
        <v>249</v>
      </c>
      <c r="G175" s="129" t="s">
        <v>137</v>
      </c>
      <c r="H175" s="130">
        <v>59.08</v>
      </c>
      <c r="I175" s="131"/>
      <c r="J175" s="131">
        <f>H175*I175</f>
        <v>0</v>
      </c>
      <c r="L175" s="114"/>
      <c r="M175" s="118"/>
      <c r="P175" s="119"/>
      <c r="R175" s="119"/>
      <c r="T175" s="120"/>
      <c r="AR175" s="115"/>
      <c r="AT175" s="121"/>
      <c r="AU175" s="121"/>
      <c r="AY175" s="115"/>
      <c r="BK175" s="122"/>
    </row>
    <row r="176" spans="2:63" s="11" customFormat="1" ht="22.7" customHeight="1">
      <c r="B176" s="114"/>
      <c r="D176" s="173" t="s">
        <v>224</v>
      </c>
      <c r="E176" s="174" t="s">
        <v>1</v>
      </c>
      <c r="F176" s="175" t="s">
        <v>234</v>
      </c>
      <c r="G176" s="171"/>
      <c r="H176" s="174" t="s">
        <v>1</v>
      </c>
      <c r="I176" s="171"/>
      <c r="J176" s="171"/>
      <c r="L176" s="114"/>
      <c r="M176" s="118"/>
      <c r="P176" s="119"/>
      <c r="R176" s="119"/>
      <c r="T176" s="120"/>
      <c r="AR176" s="115"/>
      <c r="AT176" s="121"/>
      <c r="AU176" s="121"/>
      <c r="AY176" s="115"/>
      <c r="BK176" s="122"/>
    </row>
    <row r="177" spans="2:63" s="11" customFormat="1" ht="22.7" customHeight="1">
      <c r="B177" s="114"/>
      <c r="D177" s="173" t="s">
        <v>224</v>
      </c>
      <c r="E177" s="176" t="s">
        <v>1</v>
      </c>
      <c r="F177" s="177" t="s">
        <v>235</v>
      </c>
      <c r="G177" s="172"/>
      <c r="H177" s="178">
        <v>59.08</v>
      </c>
      <c r="I177" s="172"/>
      <c r="J177" s="172"/>
      <c r="L177" s="114"/>
      <c r="M177" s="118"/>
      <c r="P177" s="119"/>
      <c r="R177" s="119"/>
      <c r="T177" s="120"/>
      <c r="AR177" s="115"/>
      <c r="AT177" s="121"/>
      <c r="AU177" s="121"/>
      <c r="AY177" s="115"/>
      <c r="BK177" s="122"/>
    </row>
    <row r="178" spans="2:63" s="11" customFormat="1" ht="22.7" customHeight="1">
      <c r="B178" s="114"/>
      <c r="C178" s="179"/>
      <c r="D178" s="126" t="s">
        <v>136</v>
      </c>
      <c r="E178" s="127" t="s">
        <v>250</v>
      </c>
      <c r="F178" s="128" t="s">
        <v>251</v>
      </c>
      <c r="G178" s="129" t="s">
        <v>137</v>
      </c>
      <c r="H178" s="130">
        <v>59.08</v>
      </c>
      <c r="I178" s="131"/>
      <c r="J178" s="131">
        <f>H178*I178</f>
        <v>0</v>
      </c>
      <c r="L178" s="114"/>
      <c r="M178" s="118"/>
      <c r="P178" s="119"/>
      <c r="R178" s="119"/>
      <c r="T178" s="120"/>
      <c r="AR178" s="115"/>
      <c r="AT178" s="121"/>
      <c r="AU178" s="121"/>
      <c r="AY178" s="115"/>
      <c r="BK178" s="122"/>
    </row>
    <row r="179" spans="2:63" s="11" customFormat="1" ht="22.7" customHeight="1">
      <c r="B179" s="114"/>
      <c r="D179" s="173" t="s">
        <v>224</v>
      </c>
      <c r="E179" s="174" t="s">
        <v>1</v>
      </c>
      <c r="F179" s="175" t="s">
        <v>234</v>
      </c>
      <c r="G179" s="171"/>
      <c r="H179" s="174" t="s">
        <v>1</v>
      </c>
      <c r="I179" s="171"/>
      <c r="J179" s="171"/>
      <c r="L179" s="114"/>
      <c r="M179" s="118"/>
      <c r="P179" s="119"/>
      <c r="R179" s="119"/>
      <c r="T179" s="120"/>
      <c r="AR179" s="115"/>
      <c r="AT179" s="121"/>
      <c r="AU179" s="121"/>
      <c r="AY179" s="115"/>
      <c r="BK179" s="122"/>
    </row>
    <row r="180" spans="2:63" s="11" customFormat="1" ht="22.7" customHeight="1">
      <c r="B180" s="114"/>
      <c r="D180" s="173" t="s">
        <v>224</v>
      </c>
      <c r="E180" s="176" t="s">
        <v>1</v>
      </c>
      <c r="F180" s="177" t="s">
        <v>235</v>
      </c>
      <c r="G180" s="172"/>
      <c r="H180" s="178">
        <v>59.08</v>
      </c>
      <c r="I180" s="172"/>
      <c r="J180" s="172"/>
      <c r="L180" s="114"/>
      <c r="M180" s="118"/>
      <c r="P180" s="119"/>
      <c r="R180" s="119"/>
      <c r="T180" s="120"/>
      <c r="AR180" s="115"/>
      <c r="AT180" s="121"/>
      <c r="AU180" s="121"/>
      <c r="AY180" s="115"/>
      <c r="BK180" s="122"/>
    </row>
    <row r="181" spans="2:63" s="11" customFormat="1" ht="22.7" customHeight="1">
      <c r="B181" s="114"/>
      <c r="C181" s="179"/>
      <c r="D181" s="126" t="s">
        <v>136</v>
      </c>
      <c r="E181" s="127" t="s">
        <v>252</v>
      </c>
      <c r="F181" s="128" t="s">
        <v>253</v>
      </c>
      <c r="G181" s="129" t="s">
        <v>137</v>
      </c>
      <c r="H181" s="130">
        <v>59.08</v>
      </c>
      <c r="I181" s="131"/>
      <c r="J181" s="131">
        <f>H181*I181</f>
        <v>0</v>
      </c>
      <c r="L181" s="114"/>
      <c r="M181" s="118"/>
      <c r="P181" s="119"/>
      <c r="R181" s="119"/>
      <c r="T181" s="120"/>
      <c r="AR181" s="115"/>
      <c r="AT181" s="121"/>
      <c r="AU181" s="121"/>
      <c r="AY181" s="115"/>
      <c r="BK181" s="122"/>
    </row>
    <row r="182" spans="2:63" s="11" customFormat="1" ht="22.7" customHeight="1">
      <c r="B182" s="114"/>
      <c r="D182" s="173" t="s">
        <v>224</v>
      </c>
      <c r="E182" s="174" t="s">
        <v>1</v>
      </c>
      <c r="F182" s="175" t="s">
        <v>234</v>
      </c>
      <c r="G182" s="171"/>
      <c r="H182" s="174" t="s">
        <v>1</v>
      </c>
      <c r="I182" s="171"/>
      <c r="J182" s="171"/>
      <c r="L182" s="114"/>
      <c r="M182" s="118"/>
      <c r="P182" s="119"/>
      <c r="R182" s="119"/>
      <c r="T182" s="120"/>
      <c r="AR182" s="115"/>
      <c r="AT182" s="121"/>
      <c r="AU182" s="121"/>
      <c r="AY182" s="115"/>
      <c r="BK182" s="122"/>
    </row>
    <row r="183" spans="2:63" s="11" customFormat="1" ht="22.7" customHeight="1">
      <c r="B183" s="114"/>
      <c r="D183" s="173" t="s">
        <v>224</v>
      </c>
      <c r="E183" s="176" t="s">
        <v>1</v>
      </c>
      <c r="F183" s="177" t="s">
        <v>235</v>
      </c>
      <c r="G183" s="172"/>
      <c r="H183" s="178">
        <v>59.08</v>
      </c>
      <c r="I183" s="172"/>
      <c r="J183" s="172"/>
      <c r="L183" s="114"/>
      <c r="M183" s="118"/>
      <c r="P183" s="119"/>
      <c r="R183" s="119"/>
      <c r="T183" s="120"/>
      <c r="AR183" s="115"/>
      <c r="AT183" s="121"/>
      <c r="AU183" s="121"/>
      <c r="AY183" s="115"/>
      <c r="BK183" s="122"/>
    </row>
    <row r="184" spans="2:63" s="11" customFormat="1" ht="22.7" customHeight="1">
      <c r="B184" s="114"/>
      <c r="C184" s="179"/>
      <c r="D184" s="126" t="s">
        <v>136</v>
      </c>
      <c r="E184" s="127" t="s">
        <v>254</v>
      </c>
      <c r="F184" s="128" t="s">
        <v>255</v>
      </c>
      <c r="G184" s="129" t="s">
        <v>180</v>
      </c>
      <c r="H184" s="130">
        <v>25.6</v>
      </c>
      <c r="I184" s="131"/>
      <c r="J184" s="131">
        <f>H184*I184</f>
        <v>0</v>
      </c>
      <c r="L184" s="114"/>
      <c r="M184" s="118"/>
      <c r="P184" s="119"/>
      <c r="R184" s="119"/>
      <c r="T184" s="120"/>
      <c r="AR184" s="115"/>
      <c r="AT184" s="121"/>
      <c r="AU184" s="121"/>
      <c r="AY184" s="115"/>
      <c r="BK184" s="122"/>
    </row>
    <row r="185" spans="2:63" s="11" customFormat="1" ht="22.7" customHeight="1">
      <c r="B185" s="114"/>
      <c r="D185" s="173" t="s">
        <v>224</v>
      </c>
      <c r="E185" s="174" t="s">
        <v>1</v>
      </c>
      <c r="F185" s="175" t="s">
        <v>234</v>
      </c>
      <c r="G185" s="171"/>
      <c r="H185" s="174" t="s">
        <v>1</v>
      </c>
      <c r="I185" s="171"/>
      <c r="J185" s="171"/>
      <c r="L185" s="114"/>
      <c r="M185" s="118"/>
      <c r="P185" s="119"/>
      <c r="R185" s="119"/>
      <c r="T185" s="120"/>
      <c r="AR185" s="115"/>
      <c r="AT185" s="121"/>
      <c r="AU185" s="121"/>
      <c r="AY185" s="115"/>
      <c r="BK185" s="122"/>
    </row>
    <row r="186" spans="2:63" s="11" customFormat="1" ht="22.7" customHeight="1">
      <c r="B186" s="114"/>
      <c r="D186" s="173" t="s">
        <v>224</v>
      </c>
      <c r="E186" s="176" t="s">
        <v>1</v>
      </c>
      <c r="F186" s="177" t="s">
        <v>238</v>
      </c>
      <c r="G186" s="172"/>
      <c r="H186" s="178">
        <v>25.6</v>
      </c>
      <c r="I186" s="172"/>
      <c r="J186" s="172"/>
      <c r="L186" s="114"/>
      <c r="M186" s="118"/>
      <c r="P186" s="119"/>
      <c r="R186" s="119"/>
      <c r="T186" s="120"/>
      <c r="AR186" s="115"/>
      <c r="AT186" s="121"/>
      <c r="AU186" s="121"/>
      <c r="AY186" s="115"/>
      <c r="BK186" s="122"/>
    </row>
    <row r="187" spans="2:63" s="11" customFormat="1" ht="22.7" customHeight="1">
      <c r="B187" s="114"/>
      <c r="C187" s="179"/>
      <c r="D187" s="126" t="s">
        <v>136</v>
      </c>
      <c r="E187" s="139" t="s">
        <v>256</v>
      </c>
      <c r="F187" s="140" t="s">
        <v>257</v>
      </c>
      <c r="G187" s="141" t="s">
        <v>180</v>
      </c>
      <c r="H187" s="130">
        <v>28.16</v>
      </c>
      <c r="I187" s="142"/>
      <c r="J187" s="131">
        <f>H187*I187</f>
        <v>0</v>
      </c>
      <c r="L187" s="114"/>
      <c r="M187" s="118"/>
      <c r="P187" s="119"/>
      <c r="R187" s="119"/>
      <c r="T187" s="120"/>
      <c r="AR187" s="115"/>
      <c r="AT187" s="121"/>
      <c r="AU187" s="121"/>
      <c r="AY187" s="115"/>
      <c r="BK187" s="122"/>
    </row>
    <row r="188" spans="2:63" s="11" customFormat="1" ht="22.7" customHeight="1">
      <c r="B188" s="114"/>
      <c r="D188" s="115" t="s">
        <v>76</v>
      </c>
      <c r="E188" s="123"/>
      <c r="F188" s="123"/>
      <c r="J188" s="124"/>
      <c r="L188" s="114"/>
      <c r="M188" s="118"/>
      <c r="P188" s="119"/>
      <c r="R188" s="119"/>
      <c r="T188" s="120"/>
      <c r="AR188" s="115"/>
      <c r="AT188" s="121"/>
      <c r="AU188" s="121"/>
      <c r="AY188" s="115"/>
      <c r="BK188" s="122"/>
    </row>
    <row r="189" spans="2:63" s="11" customFormat="1" ht="22.7" customHeight="1">
      <c r="B189" s="114"/>
      <c r="C189" s="179"/>
      <c r="D189" s="126" t="s">
        <v>136</v>
      </c>
      <c r="E189" s="127" t="s">
        <v>258</v>
      </c>
      <c r="F189" s="128" t="s">
        <v>259</v>
      </c>
      <c r="G189" s="129" t="s">
        <v>137</v>
      </c>
      <c r="H189" s="130">
        <v>59.08</v>
      </c>
      <c r="I189" s="131"/>
      <c r="J189" s="131">
        <f>H189*I189</f>
        <v>0</v>
      </c>
      <c r="L189" s="114"/>
      <c r="M189" s="118"/>
      <c r="P189" s="119"/>
      <c r="R189" s="119"/>
      <c r="T189" s="120"/>
      <c r="AR189" s="115"/>
      <c r="AT189" s="121"/>
      <c r="AU189" s="121"/>
      <c r="AY189" s="115"/>
      <c r="BK189" s="122"/>
    </row>
    <row r="190" spans="2:63" s="11" customFormat="1" ht="22.7" customHeight="1">
      <c r="B190" s="114"/>
      <c r="D190" s="173" t="s">
        <v>224</v>
      </c>
      <c r="E190" s="174" t="s">
        <v>1</v>
      </c>
      <c r="F190" s="175" t="s">
        <v>234</v>
      </c>
      <c r="G190" s="171"/>
      <c r="H190" s="174" t="s">
        <v>1</v>
      </c>
      <c r="I190" s="171"/>
      <c r="J190" s="171"/>
      <c r="L190" s="114"/>
      <c r="M190" s="118"/>
      <c r="P190" s="119"/>
      <c r="R190" s="119"/>
      <c r="T190" s="120"/>
      <c r="AR190" s="115"/>
      <c r="AT190" s="121"/>
      <c r="AU190" s="121"/>
      <c r="AY190" s="115"/>
      <c r="BK190" s="122"/>
    </row>
    <row r="191" spans="2:63" s="11" customFormat="1" ht="22.7" customHeight="1">
      <c r="B191" s="114"/>
      <c r="D191" s="173" t="s">
        <v>224</v>
      </c>
      <c r="E191" s="176" t="s">
        <v>1</v>
      </c>
      <c r="F191" s="177">
        <v>59.08</v>
      </c>
      <c r="G191" s="172"/>
      <c r="H191" s="178">
        <v>59.08</v>
      </c>
      <c r="I191" s="172"/>
      <c r="J191" s="172"/>
      <c r="L191" s="114"/>
      <c r="M191" s="118"/>
      <c r="P191" s="119"/>
      <c r="R191" s="119"/>
      <c r="T191" s="120"/>
      <c r="AR191" s="115"/>
      <c r="AT191" s="121"/>
      <c r="AU191" s="121"/>
      <c r="AY191" s="115"/>
      <c r="BK191" s="122"/>
    </row>
    <row r="192" spans="2:63" s="11" customFormat="1" ht="22.7" customHeight="1">
      <c r="B192" s="114"/>
      <c r="C192" s="179"/>
      <c r="D192" s="126" t="s">
        <v>136</v>
      </c>
      <c r="E192" s="139" t="s">
        <v>260</v>
      </c>
      <c r="F192" s="140" t="s">
        <v>261</v>
      </c>
      <c r="G192" s="141" t="s">
        <v>137</v>
      </c>
      <c r="H192" s="130">
        <v>65</v>
      </c>
      <c r="I192" s="131"/>
      <c r="J192" s="131">
        <f>H192*I192</f>
        <v>0</v>
      </c>
      <c r="L192" s="114"/>
      <c r="M192" s="118"/>
      <c r="P192" s="119"/>
      <c r="R192" s="119"/>
      <c r="T192" s="120"/>
      <c r="AR192" s="115"/>
      <c r="AT192" s="121"/>
      <c r="AU192" s="121"/>
      <c r="AY192" s="115"/>
      <c r="BK192" s="122"/>
    </row>
    <row r="193" spans="2:65" s="11" customFormat="1" ht="22.7" customHeight="1">
      <c r="B193" s="114"/>
      <c r="D193" s="173" t="s">
        <v>224</v>
      </c>
      <c r="E193" s="174" t="s">
        <v>1</v>
      </c>
      <c r="F193" s="175" t="s">
        <v>234</v>
      </c>
      <c r="G193" s="171"/>
      <c r="H193" s="174" t="s">
        <v>1</v>
      </c>
      <c r="I193" s="171"/>
      <c r="J193" s="171"/>
      <c r="L193" s="114"/>
      <c r="M193" s="118"/>
      <c r="P193" s="119"/>
      <c r="R193" s="119"/>
      <c r="T193" s="120"/>
      <c r="AR193" s="115"/>
      <c r="AT193" s="121"/>
      <c r="AU193" s="121"/>
      <c r="AY193" s="115"/>
      <c r="BK193" s="122"/>
    </row>
    <row r="194" spans="2:65" s="11" customFormat="1" ht="22.7" customHeight="1">
      <c r="B194" s="114"/>
      <c r="D194" s="173" t="s">
        <v>224</v>
      </c>
      <c r="E194" s="176" t="s">
        <v>1</v>
      </c>
      <c r="F194" s="177" t="s">
        <v>262</v>
      </c>
      <c r="G194" s="172"/>
      <c r="H194" s="178">
        <v>65</v>
      </c>
      <c r="I194" s="172"/>
      <c r="J194" s="172"/>
      <c r="L194" s="114"/>
      <c r="M194" s="118"/>
      <c r="P194" s="119"/>
      <c r="R194" s="119"/>
      <c r="T194" s="120"/>
      <c r="AR194" s="115"/>
      <c r="AT194" s="121"/>
      <c r="AU194" s="121"/>
      <c r="AY194" s="115"/>
      <c r="BK194" s="122"/>
    </row>
    <row r="195" spans="2:65" s="11" customFormat="1" ht="22.7" customHeight="1">
      <c r="B195" s="114"/>
      <c r="C195" s="179"/>
      <c r="D195" s="180" t="s">
        <v>136</v>
      </c>
      <c r="E195" s="127" t="s">
        <v>263</v>
      </c>
      <c r="F195" s="128" t="s">
        <v>264</v>
      </c>
      <c r="G195" s="129" t="s">
        <v>161</v>
      </c>
      <c r="H195" s="181"/>
      <c r="I195" s="182"/>
      <c r="J195" s="182"/>
      <c r="L195" s="114"/>
      <c r="M195" s="118"/>
      <c r="P195" s="119"/>
      <c r="R195" s="119"/>
      <c r="T195" s="120"/>
      <c r="AR195" s="115"/>
      <c r="AT195" s="121"/>
      <c r="AU195" s="121"/>
      <c r="AY195" s="115"/>
      <c r="BK195" s="122"/>
    </row>
    <row r="196" spans="2:65" s="11" customFormat="1" ht="22.7" customHeight="1">
      <c r="B196" s="114"/>
      <c r="D196" s="164"/>
      <c r="E196" s="165"/>
      <c r="F196" s="166"/>
      <c r="G196" s="167"/>
      <c r="H196" s="168"/>
      <c r="I196" s="169"/>
      <c r="J196" s="169"/>
      <c r="L196" s="114"/>
      <c r="M196" s="118"/>
      <c r="P196" s="119"/>
      <c r="R196" s="119"/>
      <c r="T196" s="120"/>
      <c r="AR196" s="115"/>
      <c r="AT196" s="121"/>
      <c r="AU196" s="121"/>
      <c r="AY196" s="115"/>
      <c r="BK196" s="122"/>
    </row>
    <row r="197" spans="2:65" s="11" customFormat="1" ht="22.7" customHeight="1">
      <c r="B197" s="114"/>
      <c r="D197" s="164"/>
      <c r="E197" s="165"/>
      <c r="F197" s="166"/>
      <c r="G197" s="167"/>
      <c r="H197" s="168"/>
      <c r="I197" s="169"/>
      <c r="J197" s="169"/>
      <c r="L197" s="114"/>
      <c r="M197" s="118"/>
      <c r="P197" s="119"/>
      <c r="R197" s="119"/>
      <c r="T197" s="120"/>
      <c r="AR197" s="115"/>
      <c r="AT197" s="121"/>
      <c r="AU197" s="121"/>
      <c r="AY197" s="115"/>
      <c r="BK197" s="122"/>
    </row>
    <row r="198" spans="2:65" s="11" customFormat="1" ht="22.7" customHeight="1">
      <c r="B198" s="114"/>
      <c r="D198" s="115"/>
      <c r="E198" s="123"/>
      <c r="F198" s="123"/>
      <c r="J198" s="124"/>
      <c r="L198" s="114"/>
      <c r="M198" s="118"/>
      <c r="P198" s="119"/>
      <c r="R198" s="119"/>
      <c r="T198" s="120"/>
      <c r="AR198" s="115"/>
      <c r="AT198" s="121"/>
      <c r="AU198" s="121"/>
      <c r="AY198" s="115"/>
      <c r="BK198" s="122"/>
    </row>
    <row r="199" spans="2:65" s="11" customFormat="1" ht="22.7" customHeight="1">
      <c r="B199" s="114"/>
      <c r="D199" s="115" t="s">
        <v>76</v>
      </c>
      <c r="E199" s="123" t="s">
        <v>181</v>
      </c>
      <c r="F199" s="123" t="s">
        <v>182</v>
      </c>
      <c r="J199" s="124">
        <f>BK199</f>
        <v>0</v>
      </c>
      <c r="L199" s="114"/>
      <c r="M199" s="118"/>
      <c r="P199" s="119">
        <f>SUM(P200:P201)</f>
        <v>6.4550000000000001</v>
      </c>
      <c r="R199" s="119">
        <f>SUM(R200:R201)</f>
        <v>0</v>
      </c>
      <c r="T199" s="120">
        <f>SUM(T200:T201)</f>
        <v>0.45184999999999997</v>
      </c>
      <c r="AR199" s="115" t="s">
        <v>87</v>
      </c>
      <c r="AT199" s="121" t="s">
        <v>76</v>
      </c>
      <c r="AU199" s="121" t="s">
        <v>85</v>
      </c>
      <c r="AY199" s="115" t="s">
        <v>134</v>
      </c>
      <c r="BK199" s="122">
        <f>SUM(BK200:BK201)</f>
        <v>0</v>
      </c>
    </row>
    <row r="200" spans="2:65" s="1" customFormat="1" ht="50.25" customHeight="1">
      <c r="B200" s="125"/>
      <c r="C200" s="152">
        <v>92</v>
      </c>
      <c r="D200" s="152" t="s">
        <v>136</v>
      </c>
      <c r="E200" s="153" t="s">
        <v>183</v>
      </c>
      <c r="F200" s="154" t="s">
        <v>243</v>
      </c>
      <c r="G200" s="155" t="s">
        <v>137</v>
      </c>
      <c r="H200" s="156">
        <v>32.274999999999999</v>
      </c>
      <c r="I200" s="157"/>
      <c r="J200" s="157">
        <f>ROUND(I200*H200,2)</f>
        <v>0</v>
      </c>
      <c r="K200" s="132"/>
      <c r="L200" s="25"/>
      <c r="M200" s="133" t="s">
        <v>1</v>
      </c>
      <c r="N200" s="134" t="s">
        <v>42</v>
      </c>
      <c r="O200" s="135">
        <v>0.2</v>
      </c>
      <c r="P200" s="135">
        <f>O200*H200</f>
        <v>6.4550000000000001</v>
      </c>
      <c r="Q200" s="135">
        <v>0</v>
      </c>
      <c r="R200" s="135">
        <f>Q200*H200</f>
        <v>0</v>
      </c>
      <c r="S200" s="135">
        <v>1.4E-2</v>
      </c>
      <c r="T200" s="136">
        <f>S200*H200</f>
        <v>0.45184999999999997</v>
      </c>
      <c r="AR200" s="137" t="s">
        <v>162</v>
      </c>
      <c r="AT200" s="137" t="s">
        <v>136</v>
      </c>
      <c r="AU200" s="137" t="s">
        <v>87</v>
      </c>
      <c r="AY200" s="13" t="s">
        <v>134</v>
      </c>
      <c r="BE200" s="138">
        <f>IF(N200="základní",J200,0)</f>
        <v>0</v>
      </c>
      <c r="BF200" s="138">
        <f>IF(N200="snížená",J200,0)</f>
        <v>0</v>
      </c>
      <c r="BG200" s="138">
        <f>IF(N200="zákl. přenesená",J200,0)</f>
        <v>0</v>
      </c>
      <c r="BH200" s="138">
        <f>IF(N200="sníž. přenesená",J200,0)</f>
        <v>0</v>
      </c>
      <c r="BI200" s="138">
        <f>IF(N200="nulová",J200,0)</f>
        <v>0</v>
      </c>
      <c r="BJ200" s="13" t="s">
        <v>85</v>
      </c>
      <c r="BK200" s="138">
        <f>ROUND(I200*H200,2)</f>
        <v>0</v>
      </c>
      <c r="BL200" s="13" t="s">
        <v>162</v>
      </c>
      <c r="BM200" s="137" t="s">
        <v>184</v>
      </c>
    </row>
    <row r="201" spans="2:65" s="1" customFormat="1" ht="33" customHeight="1">
      <c r="B201" s="125"/>
      <c r="C201" s="126">
        <v>93</v>
      </c>
      <c r="D201" s="126" t="s">
        <v>136</v>
      </c>
      <c r="E201" s="127" t="s">
        <v>185</v>
      </c>
      <c r="F201" s="128" t="s">
        <v>186</v>
      </c>
      <c r="G201" s="129" t="s">
        <v>161</v>
      </c>
      <c r="H201" s="130">
        <v>752.98400000000004</v>
      </c>
      <c r="I201" s="131"/>
      <c r="J201" s="131">
        <f>ROUND(I201*H201,2)</f>
        <v>0</v>
      </c>
      <c r="K201" s="132"/>
      <c r="L201" s="25"/>
      <c r="M201" s="133" t="s">
        <v>1</v>
      </c>
      <c r="N201" s="134" t="s">
        <v>42</v>
      </c>
      <c r="O201" s="135">
        <v>0</v>
      </c>
      <c r="P201" s="135">
        <f>O201*H201</f>
        <v>0</v>
      </c>
      <c r="Q201" s="135">
        <v>0</v>
      </c>
      <c r="R201" s="135">
        <f>Q201*H201</f>
        <v>0</v>
      </c>
      <c r="S201" s="135">
        <v>0</v>
      </c>
      <c r="T201" s="136">
        <f>S201*H201</f>
        <v>0</v>
      </c>
      <c r="AR201" s="137" t="s">
        <v>162</v>
      </c>
      <c r="AT201" s="137" t="s">
        <v>136</v>
      </c>
      <c r="AU201" s="137" t="s">
        <v>87</v>
      </c>
      <c r="AY201" s="13" t="s">
        <v>134</v>
      </c>
      <c r="BE201" s="138">
        <f>IF(N201="základní",J201,0)</f>
        <v>0</v>
      </c>
      <c r="BF201" s="138">
        <f>IF(N201="snížená",J201,0)</f>
        <v>0</v>
      </c>
      <c r="BG201" s="138">
        <f>IF(N201="zákl. přenesená",J201,0)</f>
        <v>0</v>
      </c>
      <c r="BH201" s="138">
        <f>IF(N201="sníž. přenesená",J201,0)</f>
        <v>0</v>
      </c>
      <c r="BI201" s="138">
        <f>IF(N201="nulová",J201,0)</f>
        <v>0</v>
      </c>
      <c r="BJ201" s="13" t="s">
        <v>85</v>
      </c>
      <c r="BK201" s="138">
        <f>ROUND(I201*H201,2)</f>
        <v>0</v>
      </c>
      <c r="BL201" s="13" t="s">
        <v>162</v>
      </c>
      <c r="BM201" s="137" t="s">
        <v>187</v>
      </c>
    </row>
    <row r="202" spans="2:65" s="1" customFormat="1" ht="24.2" customHeight="1">
      <c r="B202" s="125"/>
      <c r="C202" s="152"/>
      <c r="D202" s="152"/>
      <c r="E202" s="153"/>
      <c r="F202" s="154"/>
      <c r="G202" s="155"/>
      <c r="H202" s="156"/>
      <c r="I202" s="157"/>
      <c r="J202" s="157"/>
      <c r="K202" s="132"/>
      <c r="L202" s="25"/>
      <c r="M202" s="133" t="s">
        <v>1</v>
      </c>
      <c r="N202" s="134" t="s">
        <v>42</v>
      </c>
      <c r="O202" s="135">
        <v>0</v>
      </c>
      <c r="P202" s="135">
        <f>O202*H202</f>
        <v>0</v>
      </c>
      <c r="Q202" s="135">
        <v>0</v>
      </c>
      <c r="R202" s="135">
        <f>Q202*H202</f>
        <v>0</v>
      </c>
      <c r="S202" s="135">
        <v>0</v>
      </c>
      <c r="T202" s="136">
        <f>S202*H202</f>
        <v>0</v>
      </c>
      <c r="AR202" s="137" t="s">
        <v>162</v>
      </c>
      <c r="AT202" s="137" t="s">
        <v>136</v>
      </c>
      <c r="AU202" s="137" t="s">
        <v>87</v>
      </c>
      <c r="AY202" s="13" t="s">
        <v>134</v>
      </c>
      <c r="BE202" s="138">
        <f>IF(N202="základní",J202,0)</f>
        <v>0</v>
      </c>
      <c r="BF202" s="138">
        <f>IF(N202="snížená",J202,0)</f>
        <v>0</v>
      </c>
      <c r="BG202" s="138">
        <f>IF(N202="zákl. přenesená",J202,0)</f>
        <v>0</v>
      </c>
      <c r="BH202" s="138">
        <f>IF(N202="sníž. přenesená",J202,0)</f>
        <v>0</v>
      </c>
      <c r="BI202" s="138">
        <f>IF(N202="nulová",J202,0)</f>
        <v>0</v>
      </c>
      <c r="BJ202" s="13" t="s">
        <v>85</v>
      </c>
      <c r="BK202" s="138">
        <f>ROUND(I202*H202,2)</f>
        <v>0</v>
      </c>
      <c r="BL202" s="13" t="s">
        <v>162</v>
      </c>
      <c r="BM202" s="137" t="s">
        <v>188</v>
      </c>
    </row>
    <row r="203" spans="2:65" s="11" customFormat="1" ht="25.9" customHeight="1">
      <c r="B203" s="114"/>
      <c r="D203" s="115" t="s">
        <v>76</v>
      </c>
      <c r="E203" s="116" t="s">
        <v>189</v>
      </c>
      <c r="F203" s="116" t="s">
        <v>190</v>
      </c>
      <c r="J203" s="117">
        <f>BK203</f>
        <v>0</v>
      </c>
      <c r="L203" s="114"/>
      <c r="M203" s="118"/>
      <c r="P203" s="119">
        <f>P204+P206+P208+P210+P212</f>
        <v>0</v>
      </c>
      <c r="R203" s="119">
        <f>R204+R206+R208+R210+R212</f>
        <v>0</v>
      </c>
      <c r="T203" s="120">
        <f>T204+T206+T208+T210+T212</f>
        <v>0</v>
      </c>
      <c r="AR203" s="115" t="s">
        <v>191</v>
      </c>
      <c r="AT203" s="121" t="s">
        <v>76</v>
      </c>
      <c r="AU203" s="121" t="s">
        <v>77</v>
      </c>
      <c r="AY203" s="115" t="s">
        <v>134</v>
      </c>
      <c r="BK203" s="122">
        <f>BK204+BK206+BK208+BK210+BK212</f>
        <v>0</v>
      </c>
    </row>
    <row r="204" spans="2:65" s="11" customFormat="1" ht="22.7" customHeight="1">
      <c r="B204" s="114"/>
      <c r="D204" s="115" t="s">
        <v>76</v>
      </c>
      <c r="E204" s="123" t="s">
        <v>192</v>
      </c>
      <c r="F204" s="123" t="s">
        <v>193</v>
      </c>
      <c r="J204" s="124">
        <f>BK204</f>
        <v>0</v>
      </c>
      <c r="L204" s="114"/>
      <c r="M204" s="118"/>
      <c r="P204" s="119">
        <f>P205</f>
        <v>0</v>
      </c>
      <c r="R204" s="119">
        <f>R205</f>
        <v>0</v>
      </c>
      <c r="T204" s="120">
        <f>T205</f>
        <v>0</v>
      </c>
      <c r="AR204" s="115" t="s">
        <v>191</v>
      </c>
      <c r="AT204" s="121" t="s">
        <v>76</v>
      </c>
      <c r="AU204" s="121" t="s">
        <v>85</v>
      </c>
      <c r="AY204" s="115" t="s">
        <v>134</v>
      </c>
      <c r="BK204" s="122">
        <f>BK205</f>
        <v>0</v>
      </c>
    </row>
    <row r="205" spans="2:65" s="1" customFormat="1" ht="16.5" customHeight="1">
      <c r="B205" s="125"/>
      <c r="C205" s="126">
        <v>94</v>
      </c>
      <c r="D205" s="126" t="s">
        <v>136</v>
      </c>
      <c r="E205" s="127" t="s">
        <v>194</v>
      </c>
      <c r="F205" s="128" t="s">
        <v>193</v>
      </c>
      <c r="G205" s="129" t="s">
        <v>195</v>
      </c>
      <c r="H205" s="130">
        <v>1</v>
      </c>
      <c r="I205" s="131"/>
      <c r="J205" s="131">
        <f>ROUND(I205*H205,2)</f>
        <v>0</v>
      </c>
      <c r="K205" s="132"/>
      <c r="L205" s="25"/>
      <c r="M205" s="133" t="s">
        <v>1</v>
      </c>
      <c r="N205" s="134" t="s">
        <v>42</v>
      </c>
      <c r="O205" s="135">
        <v>0</v>
      </c>
      <c r="P205" s="135">
        <f>O205*H205</f>
        <v>0</v>
      </c>
      <c r="Q205" s="135">
        <v>0</v>
      </c>
      <c r="R205" s="135">
        <f>Q205*H205</f>
        <v>0</v>
      </c>
      <c r="S205" s="135">
        <v>0</v>
      </c>
      <c r="T205" s="136">
        <f>S205*H205</f>
        <v>0</v>
      </c>
      <c r="AR205" s="137" t="s">
        <v>196</v>
      </c>
      <c r="AT205" s="137" t="s">
        <v>136</v>
      </c>
      <c r="AU205" s="137" t="s">
        <v>87</v>
      </c>
      <c r="AY205" s="13" t="s">
        <v>134</v>
      </c>
      <c r="BE205" s="138">
        <f>IF(N205="základní",J205,0)</f>
        <v>0</v>
      </c>
      <c r="BF205" s="138">
        <f>IF(N205="snížená",J205,0)</f>
        <v>0</v>
      </c>
      <c r="BG205" s="138">
        <f>IF(N205="zákl. přenesená",J205,0)</f>
        <v>0</v>
      </c>
      <c r="BH205" s="138">
        <f>IF(N205="sníž. přenesená",J205,0)</f>
        <v>0</v>
      </c>
      <c r="BI205" s="138">
        <f>IF(N205="nulová",J205,0)</f>
        <v>0</v>
      </c>
      <c r="BJ205" s="13" t="s">
        <v>85</v>
      </c>
      <c r="BK205" s="138">
        <f>ROUND(I205*H205,2)</f>
        <v>0</v>
      </c>
      <c r="BL205" s="13" t="s">
        <v>196</v>
      </c>
      <c r="BM205" s="137" t="s">
        <v>197</v>
      </c>
    </row>
    <row r="206" spans="2:65" s="11" customFormat="1" ht="22.7" customHeight="1">
      <c r="B206" s="114"/>
      <c r="D206" s="115" t="s">
        <v>76</v>
      </c>
      <c r="E206" s="123" t="s">
        <v>198</v>
      </c>
      <c r="F206" s="123" t="s">
        <v>199</v>
      </c>
      <c r="J206" s="124">
        <f>BK206</f>
        <v>0</v>
      </c>
      <c r="L206" s="114"/>
      <c r="M206" s="118"/>
      <c r="P206" s="119">
        <f>P207</f>
        <v>0</v>
      </c>
      <c r="R206" s="119">
        <f>R207</f>
        <v>0</v>
      </c>
      <c r="T206" s="120">
        <f>T207</f>
        <v>0</v>
      </c>
      <c r="AR206" s="115" t="s">
        <v>191</v>
      </c>
      <c r="AT206" s="121" t="s">
        <v>76</v>
      </c>
      <c r="AU206" s="121" t="s">
        <v>85</v>
      </c>
      <c r="AY206" s="115" t="s">
        <v>134</v>
      </c>
      <c r="BK206" s="122">
        <f>BK207</f>
        <v>0</v>
      </c>
    </row>
    <row r="207" spans="2:65" s="1" customFormat="1" ht="16.5" customHeight="1">
      <c r="B207" s="125"/>
      <c r="C207" s="126">
        <v>95</v>
      </c>
      <c r="D207" s="126" t="s">
        <v>136</v>
      </c>
      <c r="E207" s="127" t="s">
        <v>200</v>
      </c>
      <c r="F207" s="128" t="s">
        <v>199</v>
      </c>
      <c r="G207" s="129" t="s">
        <v>195</v>
      </c>
      <c r="H207" s="130">
        <v>1</v>
      </c>
      <c r="I207" s="131"/>
      <c r="J207" s="131">
        <f>ROUND(I207*H207,2)</f>
        <v>0</v>
      </c>
      <c r="K207" s="132"/>
      <c r="L207" s="25"/>
      <c r="M207" s="133" t="s">
        <v>1</v>
      </c>
      <c r="N207" s="134" t="s">
        <v>42</v>
      </c>
      <c r="O207" s="135">
        <v>0</v>
      </c>
      <c r="P207" s="135">
        <f>O207*H207</f>
        <v>0</v>
      </c>
      <c r="Q207" s="135">
        <v>0</v>
      </c>
      <c r="R207" s="135">
        <f>Q207*H207</f>
        <v>0</v>
      </c>
      <c r="S207" s="135">
        <v>0</v>
      </c>
      <c r="T207" s="136">
        <f>S207*H207</f>
        <v>0</v>
      </c>
      <c r="AR207" s="137" t="s">
        <v>196</v>
      </c>
      <c r="AT207" s="137" t="s">
        <v>136</v>
      </c>
      <c r="AU207" s="137" t="s">
        <v>87</v>
      </c>
      <c r="AY207" s="13" t="s">
        <v>134</v>
      </c>
      <c r="BE207" s="138">
        <f>IF(N207="základní",J207,0)</f>
        <v>0</v>
      </c>
      <c r="BF207" s="138">
        <f>IF(N207="snížená",J207,0)</f>
        <v>0</v>
      </c>
      <c r="BG207" s="138">
        <f>IF(N207="zákl. přenesená",J207,0)</f>
        <v>0</v>
      </c>
      <c r="BH207" s="138">
        <f>IF(N207="sníž. přenesená",J207,0)</f>
        <v>0</v>
      </c>
      <c r="BI207" s="138">
        <f>IF(N207="nulová",J207,0)</f>
        <v>0</v>
      </c>
      <c r="BJ207" s="13" t="s">
        <v>85</v>
      </c>
      <c r="BK207" s="138">
        <f>ROUND(I207*H207,2)</f>
        <v>0</v>
      </c>
      <c r="BL207" s="13" t="s">
        <v>196</v>
      </c>
      <c r="BM207" s="137" t="s">
        <v>201</v>
      </c>
    </row>
    <row r="208" spans="2:65" s="11" customFormat="1" ht="22.7" customHeight="1">
      <c r="B208" s="114"/>
      <c r="D208" s="115" t="s">
        <v>76</v>
      </c>
      <c r="E208" s="123" t="s">
        <v>202</v>
      </c>
      <c r="F208" s="123" t="s">
        <v>203</v>
      </c>
      <c r="J208" s="124">
        <f>BK208</f>
        <v>0</v>
      </c>
      <c r="L208" s="114"/>
      <c r="M208" s="118"/>
      <c r="P208" s="119">
        <f>P209</f>
        <v>0</v>
      </c>
      <c r="R208" s="119">
        <f>R209</f>
        <v>0</v>
      </c>
      <c r="T208" s="120">
        <f>T209</f>
        <v>0</v>
      </c>
      <c r="AR208" s="115" t="s">
        <v>191</v>
      </c>
      <c r="AT208" s="121" t="s">
        <v>76</v>
      </c>
      <c r="AU208" s="121" t="s">
        <v>85</v>
      </c>
      <c r="AY208" s="115" t="s">
        <v>134</v>
      </c>
      <c r="BK208" s="122">
        <f>BK209</f>
        <v>0</v>
      </c>
    </row>
    <row r="209" spans="2:65" s="1" customFormat="1" ht="16.5" customHeight="1">
      <c r="B209" s="125"/>
      <c r="C209" s="126">
        <v>96</v>
      </c>
      <c r="D209" s="126" t="s">
        <v>136</v>
      </c>
      <c r="E209" s="127" t="s">
        <v>204</v>
      </c>
      <c r="F209" s="128" t="s">
        <v>205</v>
      </c>
      <c r="G209" s="129" t="s">
        <v>195</v>
      </c>
      <c r="H209" s="130">
        <v>1</v>
      </c>
      <c r="I209" s="131"/>
      <c r="J209" s="131">
        <f>ROUND(I209*H209,2)</f>
        <v>0</v>
      </c>
      <c r="K209" s="132"/>
      <c r="L209" s="25"/>
      <c r="M209" s="133" t="s">
        <v>1</v>
      </c>
      <c r="N209" s="134" t="s">
        <v>42</v>
      </c>
      <c r="O209" s="135">
        <v>0</v>
      </c>
      <c r="P209" s="135">
        <f>O209*H209</f>
        <v>0</v>
      </c>
      <c r="Q209" s="135">
        <v>0</v>
      </c>
      <c r="R209" s="135">
        <f>Q209*H209</f>
        <v>0</v>
      </c>
      <c r="S209" s="135">
        <v>0</v>
      </c>
      <c r="T209" s="136">
        <f>S209*H209</f>
        <v>0</v>
      </c>
      <c r="AR209" s="137" t="s">
        <v>196</v>
      </c>
      <c r="AT209" s="137" t="s">
        <v>136</v>
      </c>
      <c r="AU209" s="137" t="s">
        <v>87</v>
      </c>
      <c r="AY209" s="13" t="s">
        <v>134</v>
      </c>
      <c r="BE209" s="138">
        <f>IF(N209="základní",J209,0)</f>
        <v>0</v>
      </c>
      <c r="BF209" s="138">
        <f>IF(N209="snížená",J209,0)</f>
        <v>0</v>
      </c>
      <c r="BG209" s="138">
        <f>IF(N209="zákl. přenesená",J209,0)</f>
        <v>0</v>
      </c>
      <c r="BH209" s="138">
        <f>IF(N209="sníž. přenesená",J209,0)</f>
        <v>0</v>
      </c>
      <c r="BI209" s="138">
        <f>IF(N209="nulová",J209,0)</f>
        <v>0</v>
      </c>
      <c r="BJ209" s="13" t="s">
        <v>85</v>
      </c>
      <c r="BK209" s="138">
        <f>ROUND(I209*H209,2)</f>
        <v>0</v>
      </c>
      <c r="BL209" s="13" t="s">
        <v>196</v>
      </c>
      <c r="BM209" s="137" t="s">
        <v>206</v>
      </c>
    </row>
    <row r="210" spans="2:65" s="11" customFormat="1" ht="22.7" customHeight="1">
      <c r="B210" s="114"/>
      <c r="D210" s="115" t="s">
        <v>76</v>
      </c>
      <c r="E210" s="123" t="s">
        <v>207</v>
      </c>
      <c r="F210" s="123" t="s">
        <v>208</v>
      </c>
      <c r="J210" s="124">
        <f>BK210</f>
        <v>0</v>
      </c>
      <c r="L210" s="114"/>
      <c r="M210" s="118"/>
      <c r="P210" s="119">
        <f>P211</f>
        <v>0</v>
      </c>
      <c r="R210" s="119">
        <f>R211</f>
        <v>0</v>
      </c>
      <c r="T210" s="120">
        <f>T211</f>
        <v>0</v>
      </c>
      <c r="AR210" s="115" t="s">
        <v>191</v>
      </c>
      <c r="AT210" s="121" t="s">
        <v>76</v>
      </c>
      <c r="AU210" s="121" t="s">
        <v>85</v>
      </c>
      <c r="AY210" s="115" t="s">
        <v>134</v>
      </c>
      <c r="BK210" s="122">
        <f>BK211</f>
        <v>0</v>
      </c>
    </row>
    <row r="211" spans="2:65" s="1" customFormat="1" ht="16.5" customHeight="1">
      <c r="B211" s="125"/>
      <c r="C211" s="126">
        <v>97</v>
      </c>
      <c r="D211" s="126" t="s">
        <v>136</v>
      </c>
      <c r="E211" s="127" t="s">
        <v>209</v>
      </c>
      <c r="F211" s="128" t="s">
        <v>210</v>
      </c>
      <c r="G211" s="129" t="s">
        <v>195</v>
      </c>
      <c r="H211" s="130">
        <v>1</v>
      </c>
      <c r="I211" s="131"/>
      <c r="J211" s="131">
        <f>ROUND(I211*H211,2)</f>
        <v>0</v>
      </c>
      <c r="K211" s="132"/>
      <c r="L211" s="25"/>
      <c r="M211" s="133" t="s">
        <v>1</v>
      </c>
      <c r="N211" s="134" t="s">
        <v>42</v>
      </c>
      <c r="O211" s="135">
        <v>0</v>
      </c>
      <c r="P211" s="135">
        <f>O211*H211</f>
        <v>0</v>
      </c>
      <c r="Q211" s="135">
        <v>0</v>
      </c>
      <c r="R211" s="135">
        <f>Q211*H211</f>
        <v>0</v>
      </c>
      <c r="S211" s="135">
        <v>0</v>
      </c>
      <c r="T211" s="136">
        <f>S211*H211</f>
        <v>0</v>
      </c>
      <c r="AR211" s="137" t="s">
        <v>196</v>
      </c>
      <c r="AT211" s="137" t="s">
        <v>136</v>
      </c>
      <c r="AU211" s="137" t="s">
        <v>87</v>
      </c>
      <c r="AY211" s="13" t="s">
        <v>134</v>
      </c>
      <c r="BE211" s="138">
        <f>IF(N211="základní",J211,0)</f>
        <v>0</v>
      </c>
      <c r="BF211" s="138">
        <f>IF(N211="snížená",J211,0)</f>
        <v>0</v>
      </c>
      <c r="BG211" s="138">
        <f>IF(N211="zákl. přenesená",J211,0)</f>
        <v>0</v>
      </c>
      <c r="BH211" s="138">
        <f>IF(N211="sníž. přenesená",J211,0)</f>
        <v>0</v>
      </c>
      <c r="BI211" s="138">
        <f>IF(N211="nulová",J211,0)</f>
        <v>0</v>
      </c>
      <c r="BJ211" s="13" t="s">
        <v>85</v>
      </c>
      <c r="BK211" s="138">
        <f>ROUND(I211*H211,2)</f>
        <v>0</v>
      </c>
      <c r="BL211" s="13" t="s">
        <v>196</v>
      </c>
      <c r="BM211" s="137" t="s">
        <v>211</v>
      </c>
    </row>
    <row r="212" spans="2:65" s="11" customFormat="1" ht="22.7" customHeight="1">
      <c r="B212" s="114"/>
      <c r="D212" s="115" t="s">
        <v>76</v>
      </c>
      <c r="E212" s="123" t="s">
        <v>212</v>
      </c>
      <c r="F212" s="123" t="s">
        <v>213</v>
      </c>
      <c r="J212" s="124">
        <f>BK212</f>
        <v>0</v>
      </c>
      <c r="L212" s="114"/>
      <c r="M212" s="118"/>
      <c r="P212" s="119">
        <f>P213</f>
        <v>0</v>
      </c>
      <c r="R212" s="119">
        <f>R213</f>
        <v>0</v>
      </c>
      <c r="T212" s="120">
        <f>T213</f>
        <v>0</v>
      </c>
      <c r="AR212" s="115" t="s">
        <v>191</v>
      </c>
      <c r="AT212" s="121" t="s">
        <v>76</v>
      </c>
      <c r="AU212" s="121" t="s">
        <v>85</v>
      </c>
      <c r="AY212" s="115" t="s">
        <v>134</v>
      </c>
      <c r="BK212" s="122">
        <f>BK213</f>
        <v>0</v>
      </c>
    </row>
    <row r="213" spans="2:65" s="1" customFormat="1" ht="16.5" customHeight="1">
      <c r="B213" s="125"/>
      <c r="C213" s="126">
        <v>98</v>
      </c>
      <c r="D213" s="126" t="s">
        <v>136</v>
      </c>
      <c r="E213" s="127" t="s">
        <v>214</v>
      </c>
      <c r="F213" s="128" t="s">
        <v>215</v>
      </c>
      <c r="G213" s="129" t="s">
        <v>195</v>
      </c>
      <c r="H213" s="130">
        <v>1</v>
      </c>
      <c r="I213" s="131"/>
      <c r="J213" s="131">
        <f>ROUND(I213*H213,2)</f>
        <v>0</v>
      </c>
      <c r="K213" s="132"/>
      <c r="L213" s="25"/>
      <c r="M213" s="147" t="s">
        <v>1</v>
      </c>
      <c r="N213" s="148" t="s">
        <v>42</v>
      </c>
      <c r="O213" s="149">
        <v>0</v>
      </c>
      <c r="P213" s="149">
        <f>O213*H213</f>
        <v>0</v>
      </c>
      <c r="Q213" s="149">
        <v>0</v>
      </c>
      <c r="R213" s="149">
        <f>Q213*H213</f>
        <v>0</v>
      </c>
      <c r="S213" s="149">
        <v>0</v>
      </c>
      <c r="T213" s="150">
        <f>S213*H213</f>
        <v>0</v>
      </c>
      <c r="AR213" s="137" t="s">
        <v>196</v>
      </c>
      <c r="AT213" s="137" t="s">
        <v>136</v>
      </c>
      <c r="AU213" s="137" t="s">
        <v>87</v>
      </c>
      <c r="AY213" s="13" t="s">
        <v>134</v>
      </c>
      <c r="BE213" s="138">
        <f>IF(N213="základní",J213,0)</f>
        <v>0</v>
      </c>
      <c r="BF213" s="138">
        <f>IF(N213="snížená",J213,0)</f>
        <v>0</v>
      </c>
      <c r="BG213" s="138">
        <f>IF(N213="zákl. přenesená",J213,0)</f>
        <v>0</v>
      </c>
      <c r="BH213" s="138">
        <f>IF(N213="sníž. přenesená",J213,0)</f>
        <v>0</v>
      </c>
      <c r="BI213" s="138">
        <f>IF(N213="nulová",J213,0)</f>
        <v>0</v>
      </c>
      <c r="BJ213" s="13" t="s">
        <v>85</v>
      </c>
      <c r="BK213" s="138">
        <f>ROUND(I213*H213,2)</f>
        <v>0</v>
      </c>
      <c r="BL213" s="13" t="s">
        <v>196</v>
      </c>
      <c r="BM213" s="137" t="s">
        <v>216</v>
      </c>
    </row>
    <row r="214" spans="2:65" s="1" customFormat="1" ht="6.95" customHeight="1">
      <c r="B214" s="37"/>
      <c r="C214" s="38"/>
      <c r="D214" s="38"/>
      <c r="E214" s="38"/>
      <c r="F214" s="38"/>
      <c r="G214" s="38"/>
      <c r="H214" s="38"/>
      <c r="I214" s="38"/>
      <c r="J214" s="38"/>
      <c r="K214" s="38"/>
      <c r="L214" s="25"/>
    </row>
  </sheetData>
  <autoFilter ref="C131:K213" xr:uid="{00000000-0009-0000-0000-000001000000}"/>
  <mergeCells count="8">
    <mergeCell ref="E122:H122"/>
    <mergeCell ref="E124:H124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scale="91" fitToHeight="100" orientation="portrait" blackAndWhite="1" horizontalDpi="300" verticalDpi="300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012 - 1. ETEPA NOVÁ</vt:lpstr>
      <vt:lpstr>'012 - 1. ETEPA NOVÁ'!Názvy_tisku</vt:lpstr>
      <vt:lpstr>'Rekapitulace stavby'!Názvy_tisku</vt:lpstr>
      <vt:lpstr>'012 - 1. ETEPA NOVÁ'!Oblast_tisku</vt:lpstr>
      <vt:lpstr>'Rekapitulace stavby'!Oblast_tisku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Vladimír Rakyta</dc:creator>
  <cp:keywords/>
  <dc:description/>
  <cp:lastModifiedBy>Svoboda Jarmil</cp:lastModifiedBy>
  <cp:revision/>
  <cp:lastPrinted>2025-05-09T12:09:38Z</cp:lastPrinted>
  <dcterms:created xsi:type="dcterms:W3CDTF">2024-12-02T15:12:14Z</dcterms:created>
  <dcterms:modified xsi:type="dcterms:W3CDTF">2025-05-21T08:18:21Z</dcterms:modified>
  <cp:category/>
  <cp:contentStatus/>
</cp:coreProperties>
</file>