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Etapa 1 - bourací a s..." sheetId="2" r:id="rId2"/>
    <sheet name="2 - Napojení na vodovod a..." sheetId="3" r:id="rId3"/>
    <sheet name="3 - Vytápění" sheetId="4" r:id="rId4"/>
    <sheet name="6 - Vedlejší náklady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'1 - Etapa 1 - bourací a s...'!$C$114:$K$501</definedName>
    <definedName name="_xlnm.Print_Area" localSheetId="1">'1 - Etapa 1 - bourací a s...'!$C$4:$J$39,'1 - Etapa 1 - bourací a s...'!$C$45:$J$96,'1 - Etapa 1 - bourací a s...'!$C$102:$K$501</definedName>
    <definedName name="_xlnm.Print_Titles" localSheetId="1">'1 - Etapa 1 - bourací a s...'!$114:$114</definedName>
    <definedName name="_xlnm._FilterDatabase" localSheetId="2" hidden="1">'2 - Napojení na vodovod a...'!$C$88:$K$169</definedName>
    <definedName name="_xlnm.Print_Area" localSheetId="2">'2 - Napojení na vodovod a...'!$C$4:$J$39,'2 - Napojení na vodovod a...'!$C$45:$J$70,'2 - Napojení na vodovod a...'!$C$76:$K$169</definedName>
    <definedName name="_xlnm.Print_Titles" localSheetId="2">'2 - Napojení na vodovod a...'!$88:$88</definedName>
    <definedName name="_xlnm._FilterDatabase" localSheetId="3" hidden="1">'3 - Vytápění'!$C$83:$K$106</definedName>
    <definedName name="_xlnm.Print_Area" localSheetId="3">'3 - Vytápění'!$C$4:$J$39,'3 - Vytápění'!$C$45:$J$65,'3 - Vytápění'!$C$71:$K$106</definedName>
    <definedName name="_xlnm.Print_Titles" localSheetId="3">'3 - Vytápění'!$83:$83</definedName>
    <definedName name="_xlnm._FilterDatabase" localSheetId="4" hidden="1">'6 - Vedlejší náklady'!$C$81:$K$94</definedName>
    <definedName name="_xlnm.Print_Area" localSheetId="4">'6 - Vedlejší náklady'!$C$4:$J$39,'6 - Vedlejší náklady'!$C$45:$J$63,'6 - Vedlejší náklady'!$C$69:$K$94</definedName>
    <definedName name="_xlnm.Print_Titles" localSheetId="4">'6 - Vedlejší náklady'!$81:$81</definedName>
    <definedName name="_xlnm.Print_Area" localSheetId="5">'Seznam figur'!$C$4:$G$125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8"/>
  <c i="5" r="J35"/>
  <c i="1" r="AX58"/>
  <c i="5"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BI85"/>
  <c r="BH85"/>
  <c r="BG85"/>
  <c r="BF85"/>
  <c r="T85"/>
  <c r="R85"/>
  <c r="P85"/>
  <c r="J79"/>
  <c r="J78"/>
  <c r="F76"/>
  <c r="E74"/>
  <c r="J55"/>
  <c r="J54"/>
  <c r="F52"/>
  <c r="E50"/>
  <c r="J18"/>
  <c r="E18"/>
  <c r="F79"/>
  <c r="J17"/>
  <c r="J15"/>
  <c r="E15"/>
  <c r="F54"/>
  <c r="J14"/>
  <c r="J12"/>
  <c r="J52"/>
  <c r="E7"/>
  <c r="E72"/>
  <c i="4" r="J37"/>
  <c r="J36"/>
  <c i="1" r="AY57"/>
  <c i="4" r="J35"/>
  <c i="1" r="AX57"/>
  <c i="4"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4"/>
  <c r="BH94"/>
  <c r="BG94"/>
  <c r="BF94"/>
  <c r="T94"/>
  <c r="R94"/>
  <c r="P94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J81"/>
  <c r="J80"/>
  <c r="F78"/>
  <c r="E76"/>
  <c r="J55"/>
  <c r="J54"/>
  <c r="F52"/>
  <c r="E50"/>
  <c r="J18"/>
  <c r="E18"/>
  <c r="F81"/>
  <c r="J17"/>
  <c r="J15"/>
  <c r="E15"/>
  <c r="F80"/>
  <c r="J14"/>
  <c r="J12"/>
  <c r="J78"/>
  <c r="E7"/>
  <c r="E48"/>
  <c i="3" r="J37"/>
  <c r="J36"/>
  <c i="1" r="AY56"/>
  <c i="3" r="J35"/>
  <c i="1" r="AX56"/>
  <c i="3"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J86"/>
  <c r="J85"/>
  <c r="F83"/>
  <c r="E81"/>
  <c r="J55"/>
  <c r="J54"/>
  <c r="F52"/>
  <c r="E50"/>
  <c r="J18"/>
  <c r="E18"/>
  <c r="F55"/>
  <c r="J17"/>
  <c r="J15"/>
  <c r="E15"/>
  <c r="F54"/>
  <c r="J14"/>
  <c r="J12"/>
  <c r="J52"/>
  <c r="E7"/>
  <c r="E48"/>
  <c i="2" r="J37"/>
  <c r="J36"/>
  <c i="1" r="AY55"/>
  <c i="2" r="J35"/>
  <c i="1" r="AX55"/>
  <c i="2" r="BI501"/>
  <c r="BH501"/>
  <c r="BG501"/>
  <c r="BF501"/>
  <c r="T501"/>
  <c r="R501"/>
  <c r="P501"/>
  <c r="BI500"/>
  <c r="BH500"/>
  <c r="BG500"/>
  <c r="BF500"/>
  <c r="T500"/>
  <c r="R500"/>
  <c r="P500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0"/>
  <c r="BH490"/>
  <c r="BG490"/>
  <c r="BF490"/>
  <c r="T490"/>
  <c r="R490"/>
  <c r="P490"/>
  <c r="BI485"/>
  <c r="BH485"/>
  <c r="BG485"/>
  <c r="BF485"/>
  <c r="T485"/>
  <c r="R485"/>
  <c r="P485"/>
  <c r="BI480"/>
  <c r="BH480"/>
  <c r="BG480"/>
  <c r="BF480"/>
  <c r="T480"/>
  <c r="R480"/>
  <c r="P480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8"/>
  <c r="BH468"/>
  <c r="BG468"/>
  <c r="BF468"/>
  <c r="T468"/>
  <c r="R468"/>
  <c r="P468"/>
  <c r="BI465"/>
  <c r="BH465"/>
  <c r="BG465"/>
  <c r="BF465"/>
  <c r="T465"/>
  <c r="R465"/>
  <c r="P465"/>
  <c r="BI463"/>
  <c r="BH463"/>
  <c r="BG463"/>
  <c r="BF463"/>
  <c r="T463"/>
  <c r="R463"/>
  <c r="P463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1"/>
  <c r="BH451"/>
  <c r="BG451"/>
  <c r="BF451"/>
  <c r="T451"/>
  <c r="R451"/>
  <c r="P451"/>
  <c r="BI449"/>
  <c r="BH449"/>
  <c r="BG449"/>
  <c r="BF449"/>
  <c r="T449"/>
  <c r="R449"/>
  <c r="P449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41"/>
  <c r="BH441"/>
  <c r="BG441"/>
  <c r="BF441"/>
  <c r="T441"/>
  <c r="R441"/>
  <c r="P441"/>
  <c r="BI439"/>
  <c r="BH439"/>
  <c r="BG439"/>
  <c r="BF439"/>
  <c r="T439"/>
  <c r="R439"/>
  <c r="P439"/>
  <c r="BI438"/>
  <c r="BH438"/>
  <c r="BG438"/>
  <c r="BF438"/>
  <c r="T438"/>
  <c r="R438"/>
  <c r="P438"/>
  <c r="BI436"/>
  <c r="BH436"/>
  <c r="BG436"/>
  <c r="BF436"/>
  <c r="T436"/>
  <c r="R436"/>
  <c r="P436"/>
  <c r="BI434"/>
  <c r="BH434"/>
  <c r="BG434"/>
  <c r="BF434"/>
  <c r="T434"/>
  <c r="R434"/>
  <c r="P434"/>
  <c r="BI431"/>
  <c r="BH431"/>
  <c r="BG431"/>
  <c r="BF431"/>
  <c r="T431"/>
  <c r="R431"/>
  <c r="P431"/>
  <c r="BI430"/>
  <c r="BH430"/>
  <c r="BG430"/>
  <c r="BF430"/>
  <c r="T430"/>
  <c r="R430"/>
  <c r="P430"/>
  <c r="BI429"/>
  <c r="BH429"/>
  <c r="BG429"/>
  <c r="BF429"/>
  <c r="T429"/>
  <c r="R429"/>
  <c r="P429"/>
  <c r="BI427"/>
  <c r="BH427"/>
  <c r="BG427"/>
  <c r="BF427"/>
  <c r="T427"/>
  <c r="R427"/>
  <c r="P427"/>
  <c r="BI424"/>
  <c r="BH424"/>
  <c r="BG424"/>
  <c r="BF424"/>
  <c r="T424"/>
  <c r="R424"/>
  <c r="P424"/>
  <c r="BI421"/>
  <c r="BH421"/>
  <c r="BG421"/>
  <c r="BF421"/>
  <c r="T421"/>
  <c r="R421"/>
  <c r="P421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398"/>
  <c r="BH398"/>
  <c r="BG398"/>
  <c r="BF398"/>
  <c r="T398"/>
  <c r="R398"/>
  <c r="P398"/>
  <c r="BI395"/>
  <c r="BH395"/>
  <c r="BG395"/>
  <c r="BF395"/>
  <c r="T395"/>
  <c r="R395"/>
  <c r="P395"/>
  <c r="BI393"/>
  <c r="BH393"/>
  <c r="BG393"/>
  <c r="BF393"/>
  <c r="T393"/>
  <c r="R393"/>
  <c r="P393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6"/>
  <c r="BH376"/>
  <c r="BG376"/>
  <c r="BF376"/>
  <c r="T376"/>
  <c r="R376"/>
  <c r="P376"/>
  <c r="BI373"/>
  <c r="BH373"/>
  <c r="BG373"/>
  <c r="BF373"/>
  <c r="T373"/>
  <c r="R373"/>
  <c r="P373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60"/>
  <c r="BH360"/>
  <c r="BG360"/>
  <c r="BF360"/>
  <c r="T360"/>
  <c r="R360"/>
  <c r="P360"/>
  <c r="BI355"/>
  <c r="BH355"/>
  <c r="BG355"/>
  <c r="BF355"/>
  <c r="T355"/>
  <c r="R355"/>
  <c r="P355"/>
  <c r="BI350"/>
  <c r="BH350"/>
  <c r="BG350"/>
  <c r="BF350"/>
  <c r="T350"/>
  <c r="R350"/>
  <c r="P350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T260"/>
  <c r="R261"/>
  <c r="R260"/>
  <c r="P261"/>
  <c r="P260"/>
  <c r="BI257"/>
  <c r="BH257"/>
  <c r="BG257"/>
  <c r="BF257"/>
  <c r="T257"/>
  <c r="R257"/>
  <c r="P257"/>
  <c r="BI254"/>
  <c r="BH254"/>
  <c r="BG254"/>
  <c r="BF254"/>
  <c r="T254"/>
  <c r="R254"/>
  <c r="P254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0"/>
  <c r="BH220"/>
  <c r="BG220"/>
  <c r="BF220"/>
  <c r="T220"/>
  <c r="R220"/>
  <c r="P220"/>
  <c r="BI217"/>
  <c r="BH217"/>
  <c r="BG217"/>
  <c r="BF217"/>
  <c r="T217"/>
  <c r="R217"/>
  <c r="P217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7"/>
  <c r="BH147"/>
  <c r="BG147"/>
  <c r="BF147"/>
  <c r="T147"/>
  <c r="R147"/>
  <c r="P147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T117"/>
  <c r="R118"/>
  <c r="R117"/>
  <c r="P118"/>
  <c r="P117"/>
  <c r="J112"/>
  <c r="J111"/>
  <c r="F109"/>
  <c r="E107"/>
  <c r="J55"/>
  <c r="J54"/>
  <c r="F52"/>
  <c r="E50"/>
  <c r="J18"/>
  <c r="E18"/>
  <c r="F112"/>
  <c r="J17"/>
  <c r="J15"/>
  <c r="E15"/>
  <c r="F111"/>
  <c r="J14"/>
  <c r="J12"/>
  <c r="J109"/>
  <c r="E7"/>
  <c r="E105"/>
  <c i="1" r="L50"/>
  <c r="AM50"/>
  <c r="AM49"/>
  <c r="L49"/>
  <c r="AM47"/>
  <c r="L47"/>
  <c r="L45"/>
  <c r="L44"/>
  <c i="2" r="BK480"/>
  <c r="BK434"/>
  <c r="J313"/>
  <c r="BK228"/>
  <c r="J172"/>
  <c i="3" r="BK97"/>
  <c i="2" r="BK307"/>
  <c r="BK273"/>
  <c r="J217"/>
  <c r="J142"/>
  <c i="3" r="BK120"/>
  <c r="BK107"/>
  <c r="BK95"/>
  <c i="5" r="BK90"/>
  <c i="2" r="J477"/>
  <c r="J442"/>
  <c r="J424"/>
  <c r="BK395"/>
  <c r="J373"/>
  <c r="BK340"/>
  <c r="J319"/>
  <c r="J302"/>
  <c r="J268"/>
  <c r="J232"/>
  <c r="BK172"/>
  <c r="BK500"/>
  <c r="BK477"/>
  <c r="BK451"/>
  <c r="J438"/>
  <c r="J421"/>
  <c r="J398"/>
  <c r="BK369"/>
  <c r="J344"/>
  <c r="BK326"/>
  <c r="BK315"/>
  <c r="BK301"/>
  <c r="J270"/>
  <c r="J228"/>
  <c r="J154"/>
  <c i="1" r="AS54"/>
  <c i="2" r="F36"/>
  <c r="J493"/>
  <c r="BK430"/>
  <c r="BK410"/>
  <c r="J386"/>
  <c r="J363"/>
  <c r="BK324"/>
  <c r="J315"/>
  <c r="BK281"/>
  <c r="BK235"/>
  <c r="BK156"/>
  <c i="3" r="BK92"/>
  <c i="4" r="J90"/>
  <c i="2" r="J292"/>
  <c r="BK234"/>
  <c r="BK169"/>
  <c r="J122"/>
  <c i="3" r="BK153"/>
  <c r="J135"/>
  <c i="4" r="J100"/>
  <c i="2" r="BK493"/>
  <c r="BK468"/>
  <c r="BK446"/>
  <c r="BK429"/>
  <c r="J404"/>
  <c r="BK376"/>
  <c r="BK343"/>
  <c r="J322"/>
  <c r="J306"/>
  <c r="J276"/>
  <c r="J237"/>
  <c r="BK206"/>
  <c r="BK122"/>
  <c r="BK490"/>
  <c r="BK465"/>
  <c r="J444"/>
  <c r="J434"/>
  <c r="J416"/>
  <c r="J388"/>
  <c r="BK363"/>
  <c r="J342"/>
  <c r="BK323"/>
  <c r="BK310"/>
  <c r="J290"/>
  <c r="J248"/>
  <c r="BK220"/>
  <c r="J182"/>
  <c r="BK133"/>
  <c i="3" r="J109"/>
  <c r="J124"/>
  <c r="BK109"/>
  <c i="4" r="J103"/>
  <c r="BK87"/>
  <c i="2" r="BK308"/>
  <c r="J286"/>
  <c r="BK254"/>
  <c r="J226"/>
  <c r="J156"/>
  <c i="3" r="BK136"/>
  <c r="J167"/>
  <c r="BK146"/>
  <c i="2" r="J500"/>
  <c r="J473"/>
  <c r="J451"/>
  <c r="J436"/>
  <c r="J413"/>
  <c r="BK388"/>
  <c r="BK361"/>
  <c r="BK332"/>
  <c r="BK314"/>
  <c r="BK289"/>
  <c r="J244"/>
  <c r="J187"/>
  <c r="J129"/>
  <c i="3" r="J120"/>
  <c i="4" r="BK103"/>
  <c i="2" r="F35"/>
  <c r="J497"/>
  <c r="BK441"/>
  <c r="J307"/>
  <c r="BK239"/>
  <c r="BK190"/>
  <c i="3" r="BK144"/>
  <c r="BK132"/>
  <c i="2" r="F34"/>
  <c r="J192"/>
  <c r="J126"/>
  <c i="3" r="J160"/>
  <c r="J130"/>
  <c i="4" r="J105"/>
  <c i="2" r="BK475"/>
  <c r="J446"/>
  <c r="J429"/>
  <c r="J407"/>
  <c r="BK381"/>
  <c r="BK342"/>
  <c r="J321"/>
  <c r="BK294"/>
  <c r="J209"/>
  <c r="BK161"/>
  <c i="3" r="BK135"/>
  <c r="J107"/>
  <c r="BK149"/>
  <c i="5" r="J87"/>
  <c i="2" r="J294"/>
  <c r="J238"/>
  <c r="BK175"/>
  <c r="BK118"/>
  <c i="3" r="BK138"/>
  <c r="BK130"/>
  <c i="4" r="J98"/>
  <c i="2" r="J465"/>
  <c r="BK427"/>
  <c r="BK404"/>
  <c r="J395"/>
  <c r="J383"/>
  <c r="J360"/>
  <c r="J340"/>
  <c r="BK319"/>
  <c r="BK296"/>
  <c r="J265"/>
  <c r="J212"/>
  <c r="BK137"/>
  <c i="3" r="J128"/>
  <c i="4" r="J94"/>
  <c i="2" r="J299"/>
  <c r="J239"/>
  <c r="J190"/>
  <c r="J133"/>
  <c i="3" r="J144"/>
  <c r="J105"/>
  <c i="4" r="BK99"/>
  <c i="2" r="BK497"/>
  <c r="BK463"/>
  <c r="BK439"/>
  <c r="J419"/>
  <c r="J390"/>
  <c r="J366"/>
  <c r="J324"/>
  <c r="J314"/>
  <c r="BK286"/>
  <c r="J246"/>
  <c r="J194"/>
  <c r="BK142"/>
  <c r="J495"/>
  <c r="BK471"/>
  <c r="J449"/>
  <c r="J427"/>
  <c r="BK401"/>
  <c r="J385"/>
  <c r="BK360"/>
  <c r="J332"/>
  <c r="BK318"/>
  <c r="BK306"/>
  <c r="J281"/>
  <c r="J242"/>
  <c r="J206"/>
  <c r="J169"/>
  <c i="3" r="J151"/>
  <c r="BK148"/>
  <c r="J126"/>
  <c i="4" r="BK97"/>
  <c i="5" r="J93"/>
  <c i="2" r="J296"/>
  <c r="BK268"/>
  <c r="BK241"/>
  <c r="BK202"/>
  <c r="BK166"/>
  <c i="3" r="J158"/>
  <c r="BK128"/>
  <c r="J149"/>
  <c i="5" r="BK88"/>
  <c i="2" r="J480"/>
  <c r="J463"/>
  <c r="J439"/>
  <c r="BK419"/>
  <c r="BK385"/>
  <c r="BK355"/>
  <c r="J326"/>
  <c r="BK311"/>
  <c r="J301"/>
  <c r="J254"/>
  <c r="J197"/>
  <c r="J118"/>
  <c i="3" r="BK141"/>
  <c i="4" r="BK100"/>
  <c i="2" r="BK299"/>
  <c r="BK278"/>
  <c r="BK242"/>
  <c r="BK192"/>
  <c r="BK152"/>
  <c i="3" r="J117"/>
  <c r="J97"/>
  <c i="4" r="BK105"/>
  <c i="5" r="BK87"/>
  <c i="2" r="J475"/>
  <c r="BK444"/>
  <c r="BK421"/>
  <c r="J401"/>
  <c r="J376"/>
  <c r="J350"/>
  <c r="J329"/>
  <c r="J318"/>
  <c r="J273"/>
  <c r="J224"/>
  <c r="J152"/>
  <c i="3" r="J132"/>
  <c r="BK117"/>
  <c i="5" r="J90"/>
  <c i="2" r="J283"/>
  <c r="BK245"/>
  <c r="J202"/>
  <c i="3" r="J155"/>
  <c r="BK105"/>
  <c i="4" r="J89"/>
  <c i="2" r="BK501"/>
  <c r="BK473"/>
  <c r="BK454"/>
  <c r="BK431"/>
  <c r="BK413"/>
  <c r="BK386"/>
  <c r="BK350"/>
  <c r="BK329"/>
  <c r="J317"/>
  <c r="BK298"/>
  <c r="J241"/>
  <c r="BK182"/>
  <c r="J135"/>
  <c r="J485"/>
  <c r="BK458"/>
  <c r="J441"/>
  <c r="J430"/>
  <c r="J410"/>
  <c r="J393"/>
  <c r="J381"/>
  <c r="J355"/>
  <c r="J338"/>
  <c r="BK321"/>
  <c r="BK313"/>
  <c r="J298"/>
  <c r="J261"/>
  <c r="BK237"/>
  <c r="BK194"/>
  <c r="J140"/>
  <c i="3" r="J164"/>
  <c r="BK164"/>
  <c r="BK158"/>
  <c r="BK124"/>
  <c i="4" r="J87"/>
  <c i="5" r="J85"/>
  <c i="2" r="BK302"/>
  <c r="J278"/>
  <c r="J245"/>
  <c r="J234"/>
  <c r="J179"/>
  <c r="J147"/>
  <c i="3" r="J113"/>
  <c r="BK113"/>
  <c r="BK155"/>
  <c i="4" r="BK94"/>
  <c i="2" r="BK495"/>
  <c r="J468"/>
  <c r="BK442"/>
  <c r="BK424"/>
  <c r="BK398"/>
  <c r="BK373"/>
  <c r="BK344"/>
  <c r="J323"/>
  <c r="J308"/>
  <c r="BK283"/>
  <c r="J235"/>
  <c r="BK147"/>
  <c i="3" r="J92"/>
  <c r="BK160"/>
  <c r="J122"/>
  <c i="4" r="J97"/>
  <c i="2" r="BK305"/>
  <c r="BK261"/>
  <c r="J220"/>
  <c r="J166"/>
  <c i="3" r="J153"/>
  <c r="BK103"/>
  <c r="BK133"/>
  <c i="4" r="BK90"/>
  <c i="2" r="J471"/>
  <c r="BK449"/>
  <c r="BK416"/>
  <c r="BK390"/>
  <c r="J369"/>
  <c r="J343"/>
  <c r="BK322"/>
  <c r="BK303"/>
  <c r="BK248"/>
  <c r="BK197"/>
  <c r="BK126"/>
  <c i="3" r="J138"/>
  <c i="4" r="BK98"/>
  <c i="2" r="J303"/>
  <c r="BK257"/>
  <c r="BK226"/>
  <c r="BK154"/>
  <c i="3" r="J146"/>
  <c r="BK154"/>
  <c r="J133"/>
  <c i="5" r="BK93"/>
  <c i="2" r="BK485"/>
  <c r="BK456"/>
  <c r="BK436"/>
  <c r="BK407"/>
  <c r="BK383"/>
  <c r="J361"/>
  <c r="BK335"/>
  <c r="J311"/>
  <c r="BK292"/>
  <c r="J257"/>
  <c r="BK217"/>
  <c r="J161"/>
  <c r="F37"/>
  <c r="BK265"/>
  <c r="BK224"/>
  <c r="J137"/>
  <c i="3" r="J95"/>
  <c r="J156"/>
  <c i="2" r="J310"/>
  <c r="J289"/>
  <c r="BK246"/>
  <c r="BK209"/>
  <c r="BK140"/>
  <c i="3" r="BK126"/>
  <c r="J136"/>
  <c r="J141"/>
  <c i="5" r="J88"/>
  <c i="2" r="J501"/>
  <c r="J454"/>
  <c r="J458"/>
  <c r="BK438"/>
  <c r="J335"/>
  <c r="BK290"/>
  <c r="BK244"/>
  <c r="BK179"/>
  <c r="J34"/>
  <c r="BK212"/>
  <c r="BK135"/>
  <c i="3" r="BK156"/>
  <c r="BK122"/>
  <c i="4" r="BK89"/>
  <c i="2" r="J490"/>
  <c r="J456"/>
  <c r="J431"/>
  <c r="BK393"/>
  <c r="BK366"/>
  <c r="BK338"/>
  <c r="BK317"/>
  <c r="J305"/>
  <c r="BK276"/>
  <c r="BK238"/>
  <c r="J175"/>
  <c i="3" r="J154"/>
  <c r="BK151"/>
  <c r="J103"/>
  <c i="5" r="BK85"/>
  <c i="2" r="BK270"/>
  <c r="BK232"/>
  <c r="BK187"/>
  <c r="BK129"/>
  <c i="3" r="BK167"/>
  <c r="J148"/>
  <c i="4" r="J99"/>
  <c i="2" l="1" r="BK165"/>
  <c r="J165"/>
  <c r="J67"/>
  <c r="R186"/>
  <c r="P205"/>
  <c r="P219"/>
  <c r="T231"/>
  <c r="R236"/>
  <c r="R264"/>
  <c r="BK288"/>
  <c r="J288"/>
  <c r="J81"/>
  <c r="R291"/>
  <c r="BK368"/>
  <c r="J368"/>
  <c r="J85"/>
  <c r="R375"/>
  <c r="P406"/>
  <c r="BK433"/>
  <c r="J433"/>
  <c r="J91"/>
  <c r="T445"/>
  <c r="R479"/>
  <c i="3" r="P104"/>
  <c r="P91"/>
  <c r="P90"/>
  <c i="2" r="BK132"/>
  <c r="J132"/>
  <c r="J63"/>
  <c r="T165"/>
  <c r="T146"/>
  <c r="P196"/>
  <c r="BK211"/>
  <c r="J211"/>
  <c r="J72"/>
  <c r="P231"/>
  <c r="P247"/>
  <c r="BK291"/>
  <c r="J291"/>
  <c r="J82"/>
  <c r="T325"/>
  <c r="T368"/>
  <c r="P389"/>
  <c r="BK415"/>
  <c r="J415"/>
  <c r="J89"/>
  <c r="R433"/>
  <c r="P457"/>
  <c i="3" r="T104"/>
  <c r="T91"/>
  <c r="T90"/>
  <c r="BK129"/>
  <c r="J129"/>
  <c r="J66"/>
  <c r="P140"/>
  <c r="P137"/>
  <c r="BK163"/>
  <c r="J163"/>
  <c r="J69"/>
  <c r="P163"/>
  <c i="4" r="BK102"/>
  <c r="J102"/>
  <c r="J64"/>
  <c i="2" r="BK121"/>
  <c r="J121"/>
  <c r="J62"/>
  <c r="P132"/>
  <c r="BK186"/>
  <c r="J186"/>
  <c r="J69"/>
  <c r="T196"/>
  <c r="P211"/>
  <c r="T219"/>
  <c r="T247"/>
  <c r="P264"/>
  <c r="T264"/>
  <c r="P288"/>
  <c r="P325"/>
  <c r="T375"/>
  <c r="R406"/>
  <c r="P433"/>
  <c r="BK457"/>
  <c r="J457"/>
  <c r="J93"/>
  <c r="T479"/>
  <c i="3" r="T119"/>
  <c r="T116"/>
  <c r="R119"/>
  <c r="T129"/>
  <c i="4" r="BK86"/>
  <c r="J86"/>
  <c r="J61"/>
  <c r="R86"/>
  <c r="R85"/>
  <c r="BK93"/>
  <c r="J93"/>
  <c r="J63"/>
  <c r="R93"/>
  <c r="P102"/>
  <c i="2" r="R121"/>
  <c r="R165"/>
  <c r="R146"/>
  <c r="R196"/>
  <c r="R211"/>
  <c r="BK231"/>
  <c r="J231"/>
  <c r="J74"/>
  <c r="P236"/>
  <c r="BK272"/>
  <c r="J272"/>
  <c r="J80"/>
  <c r="R288"/>
  <c r="BK325"/>
  <c r="J325"/>
  <c r="J83"/>
  <c r="R368"/>
  <c r="T389"/>
  <c r="P415"/>
  <c r="P445"/>
  <c r="BK479"/>
  <c r="J479"/>
  <c r="J94"/>
  <c r="BK499"/>
  <c r="J499"/>
  <c r="J95"/>
  <c i="3" r="BK104"/>
  <c r="J104"/>
  <c r="J62"/>
  <c r="P119"/>
  <c r="R129"/>
  <c r="R140"/>
  <c r="T163"/>
  <c i="4" r="T102"/>
  <c i="2" r="P121"/>
  <c r="P116"/>
  <c r="T132"/>
  <c r="T186"/>
  <c r="R205"/>
  <c r="T211"/>
  <c r="BK236"/>
  <c r="J236"/>
  <c r="J75"/>
  <c r="T236"/>
  <c r="P272"/>
  <c r="T288"/>
  <c r="R325"/>
  <c r="P368"/>
  <c r="BK389"/>
  <c r="J389"/>
  <c r="J87"/>
  <c r="T406"/>
  <c r="T433"/>
  <c r="T423"/>
  <c r="R457"/>
  <c r="R499"/>
  <c i="3" r="R104"/>
  <c r="R91"/>
  <c r="R90"/>
  <c r="BK140"/>
  <c r="J140"/>
  <c r="J68"/>
  <c i="5" r="R84"/>
  <c i="2" r="T121"/>
  <c r="T116"/>
  <c r="P165"/>
  <c r="P146"/>
  <c r="BK196"/>
  <c r="J196"/>
  <c r="J70"/>
  <c r="T205"/>
  <c r="R219"/>
  <c r="R247"/>
  <c r="BK264"/>
  <c r="J264"/>
  <c r="J79"/>
  <c r="R272"/>
  <c r="P291"/>
  <c r="BK375"/>
  <c r="J375"/>
  <c r="J86"/>
  <c r="R389"/>
  <c r="R415"/>
  <c r="R445"/>
  <c r="P479"/>
  <c r="P499"/>
  <c i="3" r="BK119"/>
  <c r="BK116"/>
  <c r="P129"/>
  <c r="T140"/>
  <c r="T137"/>
  <c r="R163"/>
  <c i="5" r="P84"/>
  <c r="P89"/>
  <c i="2" r="R132"/>
  <c r="P186"/>
  <c r="P185"/>
  <c r="BK205"/>
  <c r="J205"/>
  <c r="J71"/>
  <c r="BK219"/>
  <c r="J219"/>
  <c r="J73"/>
  <c r="R231"/>
  <c r="BK247"/>
  <c r="J247"/>
  <c r="J76"/>
  <c r="T272"/>
  <c r="T291"/>
  <c r="P375"/>
  <c r="BK406"/>
  <c r="J406"/>
  <c r="J88"/>
  <c r="T415"/>
  <c r="BK445"/>
  <c r="J445"/>
  <c r="J92"/>
  <c r="T457"/>
  <c r="T499"/>
  <c i="4" r="P86"/>
  <c r="P85"/>
  <c r="T86"/>
  <c r="T85"/>
  <c r="P93"/>
  <c r="P92"/>
  <c r="T93"/>
  <c r="T92"/>
  <c r="R102"/>
  <c i="5" r="BK84"/>
  <c r="J84"/>
  <c r="J61"/>
  <c r="T84"/>
  <c r="BK89"/>
  <c r="J89"/>
  <c r="J62"/>
  <c r="R89"/>
  <c r="T89"/>
  <c i="2" r="BK423"/>
  <c r="J423"/>
  <c r="J90"/>
  <c i="3" r="BK91"/>
  <c r="J91"/>
  <c r="J61"/>
  <c i="2" r="BK117"/>
  <c r="J117"/>
  <c r="J61"/>
  <c r="BK260"/>
  <c r="J260"/>
  <c r="J77"/>
  <c r="BK146"/>
  <c r="J146"/>
  <c r="J66"/>
  <c i="5" r="E48"/>
  <c r="F78"/>
  <c i="4" r="BK92"/>
  <c i="5" r="J76"/>
  <c r="BE87"/>
  <c r="BE93"/>
  <c r="F55"/>
  <c r="BE85"/>
  <c r="BE88"/>
  <c r="BE90"/>
  <c i="4" r="F54"/>
  <c r="BE100"/>
  <c i="3" r="BK90"/>
  <c i="4" r="J52"/>
  <c r="BE87"/>
  <c r="BE89"/>
  <c r="BE97"/>
  <c r="BE98"/>
  <c r="BE99"/>
  <c i="3" r="J116"/>
  <c r="J64"/>
  <c r="J119"/>
  <c r="J65"/>
  <c i="4" r="E74"/>
  <c r="BE105"/>
  <c i="3" r="BK137"/>
  <c r="J137"/>
  <c r="J67"/>
  <c i="4" r="BE90"/>
  <c r="BE94"/>
  <c r="BE103"/>
  <c r="F55"/>
  <c i="3" r="J83"/>
  <c r="BE92"/>
  <c r="BE107"/>
  <c r="BE113"/>
  <c r="BE117"/>
  <c r="BE126"/>
  <c r="BE95"/>
  <c r="BE97"/>
  <c r="BE103"/>
  <c r="BE120"/>
  <c r="BE122"/>
  <c r="BE124"/>
  <c r="BE128"/>
  <c r="BE151"/>
  <c r="BE155"/>
  <c r="F85"/>
  <c r="BE153"/>
  <c r="BE154"/>
  <c r="BE160"/>
  <c i="2" r="BK365"/>
  <c r="J365"/>
  <c r="J84"/>
  <c i="3" r="BE144"/>
  <c r="BE156"/>
  <c r="BE158"/>
  <c i="2" r="BK263"/>
  <c r="J263"/>
  <c r="J78"/>
  <c i="3" r="F86"/>
  <c r="BE135"/>
  <c r="BE136"/>
  <c r="BE146"/>
  <c r="BE148"/>
  <c r="E79"/>
  <c r="BE109"/>
  <c r="BE138"/>
  <c i="2" r="BK185"/>
  <c r="J185"/>
  <c r="J68"/>
  <c i="3" r="BE105"/>
  <c r="BE130"/>
  <c r="BE132"/>
  <c r="BE133"/>
  <c r="BE141"/>
  <c r="BE149"/>
  <c r="BE164"/>
  <c r="BE167"/>
  <c i="1" r="BC55"/>
  <c i="2" r="E48"/>
  <c r="J52"/>
  <c r="F54"/>
  <c r="F55"/>
  <c r="BE118"/>
  <c r="BE122"/>
  <c r="BE126"/>
  <c r="BE129"/>
  <c r="BE133"/>
  <c r="BE135"/>
  <c r="BE137"/>
  <c r="BE140"/>
  <c r="BE142"/>
  <c r="BE147"/>
  <c r="BE152"/>
  <c r="BE154"/>
  <c r="BE156"/>
  <c r="BE161"/>
  <c r="BE166"/>
  <c r="BE169"/>
  <c r="BE172"/>
  <c r="BE175"/>
  <c r="BE179"/>
  <c r="BE182"/>
  <c r="BE187"/>
  <c r="BE190"/>
  <c r="BE192"/>
  <c r="BE194"/>
  <c r="BE197"/>
  <c r="BE202"/>
  <c r="BE206"/>
  <c r="BE209"/>
  <c r="BE212"/>
  <c r="BE217"/>
  <c r="BE220"/>
  <c r="BE224"/>
  <c r="BE226"/>
  <c r="BE228"/>
  <c r="BE232"/>
  <c r="BE234"/>
  <c r="BE235"/>
  <c r="BE237"/>
  <c r="BE238"/>
  <c r="BE239"/>
  <c r="BE241"/>
  <c r="BE242"/>
  <c r="BE244"/>
  <c r="BE245"/>
  <c r="BE246"/>
  <c r="BE248"/>
  <c r="BE254"/>
  <c r="BE257"/>
  <c r="BE261"/>
  <c r="BE265"/>
  <c r="BE268"/>
  <c r="BE270"/>
  <c r="BE273"/>
  <c r="BE276"/>
  <c r="BE278"/>
  <c r="BE281"/>
  <c r="BE283"/>
  <c r="BE286"/>
  <c r="BE289"/>
  <c r="BE290"/>
  <c r="BE292"/>
  <c r="BE294"/>
  <c r="BE296"/>
  <c r="BE298"/>
  <c r="BE299"/>
  <c r="BE301"/>
  <c r="BE302"/>
  <c r="BE303"/>
  <c r="BE305"/>
  <c r="BE306"/>
  <c r="BE307"/>
  <c r="BE308"/>
  <c r="BE310"/>
  <c r="BE311"/>
  <c r="BE313"/>
  <c r="BE314"/>
  <c r="BE315"/>
  <c r="BE317"/>
  <c r="BE318"/>
  <c r="BE319"/>
  <c r="BE321"/>
  <c r="BE322"/>
  <c r="BE323"/>
  <c r="BE324"/>
  <c r="BE326"/>
  <c r="BE329"/>
  <c r="BE332"/>
  <c r="BE335"/>
  <c r="BE338"/>
  <c r="BE340"/>
  <c r="BE342"/>
  <c r="BE343"/>
  <c r="BE344"/>
  <c r="BE350"/>
  <c r="BE355"/>
  <c r="BE360"/>
  <c r="BE361"/>
  <c r="BE363"/>
  <c r="BE366"/>
  <c r="BE369"/>
  <c r="BE373"/>
  <c r="BE376"/>
  <c r="BE381"/>
  <c r="BE383"/>
  <c r="BE385"/>
  <c r="BE386"/>
  <c r="BE388"/>
  <c r="BE390"/>
  <c r="BE393"/>
  <c r="BE395"/>
  <c r="BE398"/>
  <c r="BE401"/>
  <c r="BE404"/>
  <c r="BE407"/>
  <c r="BE410"/>
  <c r="BE413"/>
  <c r="BE416"/>
  <c r="BE419"/>
  <c r="BE421"/>
  <c r="BE424"/>
  <c r="BE427"/>
  <c r="BE429"/>
  <c r="BE430"/>
  <c r="BE431"/>
  <c r="BE434"/>
  <c r="BE436"/>
  <c r="BE438"/>
  <c r="BE439"/>
  <c r="BE441"/>
  <c r="BE442"/>
  <c r="BE444"/>
  <c r="BE446"/>
  <c r="BE449"/>
  <c r="BE451"/>
  <c r="BE454"/>
  <c r="BE456"/>
  <c r="BE458"/>
  <c r="BE463"/>
  <c r="BE465"/>
  <c r="BE468"/>
  <c r="BE471"/>
  <c r="BE473"/>
  <c r="BE475"/>
  <c r="BE477"/>
  <c r="BE480"/>
  <c r="BE485"/>
  <c r="BE490"/>
  <c r="BE493"/>
  <c r="BE495"/>
  <c r="BE497"/>
  <c r="BE500"/>
  <c r="BE501"/>
  <c i="1" r="BB55"/>
  <c r="BA55"/>
  <c r="AW55"/>
  <c r="BD55"/>
  <c i="4" r="F37"/>
  <c i="1" r="BD57"/>
  <c i="5" r="J34"/>
  <c i="1" r="AW58"/>
  <c i="5" r="F36"/>
  <c i="1" r="BC58"/>
  <c i="4" r="F35"/>
  <c i="1" r="BB57"/>
  <c i="4" r="F36"/>
  <c i="1" r="BC57"/>
  <c i="3" r="F34"/>
  <c i="1" r="BA56"/>
  <c i="5" r="F37"/>
  <c i="1" r="BD58"/>
  <c i="3" r="F36"/>
  <c i="1" r="BC56"/>
  <c i="3" r="J34"/>
  <c i="1" r="AW56"/>
  <c i="5" r="F35"/>
  <c i="1" r="BB58"/>
  <c i="5" r="F34"/>
  <c i="1" r="BA58"/>
  <c i="3" r="F35"/>
  <c i="1" r="BB56"/>
  <c i="4" r="J34"/>
  <c i="1" r="AW57"/>
  <c i="4" r="F34"/>
  <c i="1" r="BA57"/>
  <c i="3" r="F37"/>
  <c i="1" r="BD56"/>
  <c i="2" l="1" r="R365"/>
  <c i="5" r="T83"/>
  <c r="T82"/>
  <c i="2" r="R116"/>
  <c r="T365"/>
  <c r="P145"/>
  <c r="P144"/>
  <c r="P365"/>
  <c r="P423"/>
  <c i="5" r="R83"/>
  <c r="R82"/>
  <c i="4" r="T84"/>
  <c i="3" r="R137"/>
  <c r="R116"/>
  <c r="R115"/>
  <c r="R89"/>
  <c i="4" r="P84"/>
  <c i="1" r="AU57"/>
  <c i="4" r="R92"/>
  <c r="R84"/>
  <c i="3" r="T115"/>
  <c r="T89"/>
  <c i="2" r="T263"/>
  <c i="3" r="P116"/>
  <c r="P115"/>
  <c r="P89"/>
  <c i="1" r="AU56"/>
  <c i="2" r="P263"/>
  <c r="P115"/>
  <c i="1" r="AU55"/>
  <c i="2" r="T185"/>
  <c r="T145"/>
  <c r="T144"/>
  <c r="T115"/>
  <c r="R423"/>
  <c r="R263"/>
  <c r="R185"/>
  <c r="R145"/>
  <c r="R144"/>
  <c i="5" r="P83"/>
  <c r="P82"/>
  <c i="1" r="AU58"/>
  <c i="2" r="BK116"/>
  <c r="J116"/>
  <c r="J60"/>
  <c i="4" r="BK85"/>
  <c r="J85"/>
  <c r="J60"/>
  <c i="5" r="BK83"/>
  <c r="J83"/>
  <c r="J60"/>
  <c i="4" r="J92"/>
  <c r="J62"/>
  <c i="3" r="BK115"/>
  <c r="J115"/>
  <c r="J63"/>
  <c r="J90"/>
  <c r="J60"/>
  <c i="2" r="BK145"/>
  <c r="J145"/>
  <c r="J65"/>
  <c r="F33"/>
  <c i="1" r="AZ55"/>
  <c r="BB54"/>
  <c r="W31"/>
  <c i="3" r="F33"/>
  <c i="1" r="AZ56"/>
  <c i="4" r="F33"/>
  <c i="1" r="AZ57"/>
  <c r="BA54"/>
  <c r="W30"/>
  <c i="3" r="J33"/>
  <c i="1" r="AV56"/>
  <c r="AT56"/>
  <c i="5" r="J33"/>
  <c i="1" r="AV58"/>
  <c r="AT58"/>
  <c i="2" r="J33"/>
  <c i="1" r="AV55"/>
  <c r="AT55"/>
  <c r="BD54"/>
  <c r="W33"/>
  <c i="5" r="F33"/>
  <c i="1" r="AZ58"/>
  <c i="4" r="J33"/>
  <c i="1" r="AV57"/>
  <c r="AT57"/>
  <c r="BC54"/>
  <c r="W32"/>
  <c i="2" l="1" r="R115"/>
  <c i="4" r="BK84"/>
  <c r="J84"/>
  <c i="5" r="BK82"/>
  <c r="J82"/>
  <c i="3" r="BK89"/>
  <c r="J89"/>
  <c i="2" r="BK144"/>
  <c r="J144"/>
  <c r="J64"/>
  <c i="1" r="AU54"/>
  <c i="4" r="J30"/>
  <c i="1" r="AG57"/>
  <c r="AX54"/>
  <c i="5" r="J30"/>
  <c i="1" r="AG58"/>
  <c r="AW54"/>
  <c r="AK30"/>
  <c i="3" r="J30"/>
  <c i="1" r="AG56"/>
  <c r="AN56"/>
  <c r="AY54"/>
  <c r="AZ54"/>
  <c r="W29"/>
  <c i="5" l="1" r="J39"/>
  <c i="4" r="J39"/>
  <c r="J59"/>
  <c i="5" r="J59"/>
  <c i="3" r="J39"/>
  <c r="J59"/>
  <c i="2" r="BK115"/>
  <c r="J115"/>
  <c r="J59"/>
  <c i="1" r="AN58"/>
  <c r="AN57"/>
  <c r="AV54"/>
  <c r="AK29"/>
  <c i="2" l="1" r="J30"/>
  <c i="1" r="AG55"/>
  <c r="AG54"/>
  <c r="AK26"/>
  <c r="AT54"/>
  <c i="2" l="1" r="J39"/>
  <c i="1" r="AN55"/>
  <c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<sst xmlns="http://schemas.openxmlformats.org/spreadsheetml/2006/main">
  <si>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</si>
  <si>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</si>
  <si>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</si>
  <si>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</si>
  <si>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</si>
  <si>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{5b02d9a0-dfbd-4619-a520-a3385c0788bc}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</si>
  <si>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</si>
  <si>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</si>
  <si>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</si>
  <si>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</si>
  <si>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</si>
  <si>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</si>
  <si>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</si>
  <si>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</si>
  <si>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</si>
  <si>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roz55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</si>
  <si>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</si>
  <si>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</si>
  <si>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Vítěztví Mariánské Lázně, odborná učebna v podkroví etapa I - akutalizace rozpočtu</t>
  </si>
  <si>
    <t>KSO:</t>
  </si>
  <si>
    <t>801 32</t>
  </si>
  <si>
    <t>CC-CZ:</t>
  </si>
  <si>
    <t>12631</t>
  </si>
  <si>
    <t>Místo:</t>
  </si>
  <si>
    <t xml:space="preserve"> </t>
  </si>
  <si>
    <t>Datum:</t>
  </si>
  <si>
    <t>29. 4. 2025</t>
  </si>
  <si>
    <t>Zadavatel:</t>
  </si>
  <si>
    <t>IČ:</t>
  </si>
  <si>
    <t>DIČ:</t>
  </si>
  <si>
    <t>Účastník:</t>
  </si>
  <si>
    <t>Vyplň údaj</t>
  </si>
  <si>
    <t>Projektant:</t>
  </si>
  <si>
    <t>Studio PROKON</t>
  </si>
  <si>
    <t>True</t>
  </si>
  <si>
    <t>Zpracovatel:</t>
  </si>
  <si>
    <t>Ing. Tomáš Hrdlička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</si>
  <si>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</si>
  <si>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</si>
  <si>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</si>
  <si>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</si>
  <si>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</si>
  <si>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</si>
  <si>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</si>
  <si>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</si>
  <si>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</si>
  <si>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</si>
  <si>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</si>
  <si>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</si>
  <si>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</si>
  <si>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</si>
  <si>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</si>
  <si>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</si>
  <si>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</si>
  <si>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</si>
  <si>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</si>
  <si>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</si>
  <si>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</si>
  <si>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</si>
  <si>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</si>
  <si>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</si>
  <si>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</si>
  <si>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</si>
  <si>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</si>
  <si>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</si>
  <si>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</si>
  <si>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</si>
  <si>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</si>
  <si>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</si>
  <si>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</si>
  <si>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</si>
  <si>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</si>
  <si>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</si>
  <si>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</si>
  <si>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</si>
  <si>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</si>
  <si>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</si>
  <si>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</si>
  <si>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</si>
  <si>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Etapa 1 - bourací a stavební práce</t>
  </si>
  <si>
    <t>STA</t>
  </si>
  <si>
    <t>{af4eee5e-9850-4e9e-8077-5fef4cac3a32}</t>
  </si>
  <si>
    <t>2</t>
  </si>
  <si>
    <t>Napojení na vodovod a kanalizaci, požární vodovod</t>
  </si>
  <si>
    <t>{f936334e-7233-40db-997e-cd5f6de8e4a3}</t>
  </si>
  <si>
    <t>3</t>
  </si>
  <si>
    <t>Vytápění</t>
  </si>
  <si>
    <t>{92db52d3-03df-4278-8cfa-5b12ff432204}</t>
  </si>
  <si>
    <t>6</t>
  </si>
  <si>
    <t>Vedlejší náklady</t>
  </si>
  <si>
    <t>{dbc27239-92bb-40ac-adc2-d7354ea2c470}</t>
  </si>
  <si>
    <t>DVEŘE1</t>
  </si>
  <si>
    <t xml:space="preserve">SOUČTOVÁ dveře ve vnitřních stěnách </t>
  </si>
  <si>
    <t>m2</t>
  </si>
  <si>
    <t>1,818</t>
  </si>
  <si>
    <t>F012</t>
  </si>
  <si>
    <t>Plochy místností vč. prostoru mezi dveřmi</t>
  </si>
  <si>
    <t>14,91</t>
  </si>
  <si>
    <t>KRYCÍ LIST SOUPISU PRACÍ</t>
  </si>
  <si>
    <t>lešení</t>
  </si>
  <si>
    <t>Plocha lešení</t>
  </si>
  <si>
    <t>32,5</t>
  </si>
  <si>
    <t>nadpraží1</t>
  </si>
  <si>
    <t>Nadpraží otvorů servrovna</t>
  </si>
  <si>
    <t>bm</t>
  </si>
  <si>
    <t>1,8</t>
  </si>
  <si>
    <t>Obvod01</t>
  </si>
  <si>
    <t>SOUČTOVÁ Obvody místností</t>
  </si>
  <si>
    <t>10,38</t>
  </si>
  <si>
    <t>Obvod012</t>
  </si>
  <si>
    <t>Obvod místností servrovna - soklík vinyl</t>
  </si>
  <si>
    <t>Objekt:</t>
  </si>
  <si>
    <t>okno1</t>
  </si>
  <si>
    <t>Otvory v obvodové stěně</t>
  </si>
  <si>
    <t>2,358</t>
  </si>
  <si>
    <t>1 - Etapa 1 - bourací a stavební práce</t>
  </si>
  <si>
    <t>omítka</t>
  </si>
  <si>
    <t>Plocha omítky</t>
  </si>
  <si>
    <t>20,202</t>
  </si>
  <si>
    <t>ostění1</t>
  </si>
  <si>
    <t xml:space="preserve">Ostění otvorů </t>
  </si>
  <si>
    <t>5,24</t>
  </si>
  <si>
    <t>parapet1</t>
  </si>
  <si>
    <t>Délka parapetu</t>
  </si>
  <si>
    <t>1,92</t>
  </si>
  <si>
    <t>SDK</t>
  </si>
  <si>
    <t>Plocha podhledu ze sádrokartonu, vč. navazujících vrstev</t>
  </si>
  <si>
    <t>6,288</t>
  </si>
  <si>
    <t>strop</t>
  </si>
  <si>
    <t>Plocha nového stropu</t>
  </si>
  <si>
    <t>147,805</t>
  </si>
  <si>
    <t>podlaha</t>
  </si>
  <si>
    <t xml:space="preserve">Plocha podlahy v celé ploše půdy </t>
  </si>
  <si>
    <t>108,612</t>
  </si>
  <si>
    <t>fasáda</t>
  </si>
  <si>
    <t>Plocha fasády mimo sokl, vč. odpočtu otvorů</t>
  </si>
  <si>
    <t>13,948</t>
  </si>
  <si>
    <t>REKAPITULACE ČLENĚNÍ SOUPISU PRACÍ</t>
  </si>
  <si>
    <t>Kód dílu - Popis</t>
  </si>
  <si>
    <t>Cena celkem [CZK]</t>
  </si>
  <si>
    <t>-1</t>
  </si>
  <si>
    <t>A-HSV - Bourací práce</t>
  </si>
  <si>
    <t xml:space="preserve">    963 - Podlahy</t>
  </si>
  <si>
    <t xml:space="preserve">    964 - Otvorové výplně, ostatní</t>
  </si>
  <si>
    <t xml:space="preserve">    997 - Přesun sutě</t>
  </si>
  <si>
    <t>HSV - Práce a dodávky HSV</t>
  </si>
  <si>
    <t xml:space="preserve">    6 - Úpravy povrchů, podlahy a osazování výplní</t>
  </si>
  <si>
    <t xml:space="preserve">      61 - Úprava povrchů vnitřních</t>
  </si>
  <si>
    <t xml:space="preserve">        61-1 - Štuková omítka</t>
  </si>
  <si>
    <t xml:space="preserve">      62 - Úprava povrchů vnějších</t>
  </si>
  <si>
    <t xml:space="preserve">        622 - Lištový systém</t>
  </si>
  <si>
    <t xml:space="preserve">        62-1 - Omítka</t>
  </si>
  <si>
    <t xml:space="preserve">        6222 - Ostění, nadpraží  a parapety</t>
  </si>
  <si>
    <t xml:space="preserve">        62-4 - Finální omítka</t>
  </si>
  <si>
    <t xml:space="preserve">      63 - Podlahy a podlahové konstrukce</t>
  </si>
  <si>
    <t xml:space="preserve">      64 - Osazování výplní otvorů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</si>
  <si>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</si>
  <si>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</si>
  <si>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</si>
  <si>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</si>
  <si>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</si>
  <si>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</si>
  <si>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722 - Zdravotechnika - vnitřní vodovod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</si>
  <si>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</si>
  <si>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</si>
  <si>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</si>
  <si>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  763-1 - Podhledy</t>
  </si>
  <si>
    <t xml:space="preserve">      763-2 - Příčky a předstěny</t>
  </si>
  <si>
    <t xml:space="preserve">      763-4 - Parozábrana</t>
  </si>
  <si>
    <t xml:space="preserve">      763-3 - Podlahy</t>
  </si>
  <si>
    <t xml:space="preserve">    764 - Konstrukce klempířské</t>
  </si>
  <si>
    <t xml:space="preserve">    766 - Konstrukce truhlářské</t>
  </si>
  <si>
    <t xml:space="preserve">      766-1 - Výplně otvorů vnitřních</t>
  </si>
  <si>
    <t xml:space="preserve">      766-2 - Výplně v otvorů v obvodových stěnách - plastové</t>
  </si>
  <si>
    <t xml:space="preserve">    776 - Podlahy povlakové</t>
  </si>
  <si>
    <t xml:space="preserve">    784 - Dokončovací práce - malby a tapety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</si>
  <si>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</si>
  <si>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</si>
  <si>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</si>
  <si>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</si>
  <si>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</si>
  <si>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</si>
  <si>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</si>
  <si>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</si>
  <si>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</si>
  <si>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</si>
  <si>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</si>
  <si>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</si>
  <si>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</si>
  <si>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</si>
  <si>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A-HSV</t>
  </si>
  <si>
    <t>Bourací práce</t>
  </si>
  <si>
    <t>ROZPOCET</t>
  </si>
  <si>
    <t>963</t>
  </si>
  <si>
    <t>Podlahy</t>
  </si>
  <si>
    <t>K</t>
  </si>
  <si>
    <t>713110813</t>
  </si>
  <si>
    <t>Odstranění tepelné izolace stropů nebo podhledů z rohoží, pásů, dílců, desek, bloků volně kladených z vláknitých materiálů suchých, tloušťka izolace přes 100 mm</t>
  </si>
  <si>
    <t>CS ÚRS 2025 01</t>
  </si>
  <si>
    <t>4</t>
  </si>
  <si>
    <t>-370919283</t>
  </si>
  <si>
    <t>Online PSC</t>
  </si>
  <si>
    <t>https://podminky.urs.cz/item/CS_URS_2025_01/713110813</t>
  </si>
  <si>
    <t>P</t>
  </si>
  <si>
    <t>Poznámka k položce:_x000d_
chybně položená izolace</t>
  </si>
  <si>
    <t>964</t>
  </si>
  <si>
    <t>Otvorové výplně, ostatní</t>
  </si>
  <si>
    <t>968072455</t>
  </si>
  <si>
    <t>Vybourání kovových rámů oken s křídly, dveřních zárubní, vrat, stěn, ostění nebo obkladů dveřních zárubní, plochy do 2 m2</t>
  </si>
  <si>
    <t>16</t>
  </si>
  <si>
    <t>-2131168241</t>
  </si>
  <si>
    <t>https://podminky.urs.cz/item/CS_URS_2025_01/968072455</t>
  </si>
  <si>
    <t>Poznámka k položce:_x000d_
stávající dveře na půdu</t>
  </si>
  <si>
    <t>VV</t>
  </si>
  <si>
    <t>"stváv. dveře na půdu"2</t>
  </si>
  <si>
    <t>978012191</t>
  </si>
  <si>
    <t>Otlučení vápenných nebo vápenocementových omítek vnitřních ploch stropů rákosovaných, v rozsahu přes 50 do 100 %</t>
  </si>
  <si>
    <t>CS ÚRS 2023 01</t>
  </si>
  <si>
    <t>-1661019861</t>
  </si>
  <si>
    <t>https://podminky.urs.cz/item/CS_URS_2023_01/978012191</t>
  </si>
  <si>
    <t>762841811</t>
  </si>
  <si>
    <t>Demontáž podbíjení obkladů stropů a střech sklonu do 60° z hrubých prken tl. do 35 mm bez omítky</t>
  </si>
  <si>
    <t>55465890</t>
  </si>
  <si>
    <t>https://podminky.urs.cz/item/CS_URS_2023_01/762841811</t>
  </si>
  <si>
    <t>997</t>
  </si>
  <si>
    <t>Přesun sutě</t>
  </si>
  <si>
    <t>5</t>
  </si>
  <si>
    <t>997013212</t>
  </si>
  <si>
    <t>Vnitrostaveništní doprava suti a vybouraných hmot vodorovně do 50 m s naložením ručně pro budovy a haly výšky přes 6 do 9 m</t>
  </si>
  <si>
    <t>t</t>
  </si>
  <si>
    <t>506997279</t>
  </si>
  <si>
    <t>https://podminky.urs.cz/item/CS_URS_2025_01/997013212</t>
  </si>
  <si>
    <t>997013501</t>
  </si>
  <si>
    <t>Odvoz suti a vybouraných hmot na skládku nebo meziskládku se složením, na vzdálenost do 1 km</t>
  </si>
  <si>
    <t>2060766041</t>
  </si>
  <si>
    <t>https://podminky.urs.cz/item/CS_URS_2025_01/997013501</t>
  </si>
  <si>
    <t>7</t>
  </si>
  <si>
    <t>997013509</t>
  </si>
  <si>
    <t>Odvoz suti a vybouraných hmot na skládku nebo meziskládku se složením, na vzdálenost Příplatek k ceně za každý další i započatý 1 km přes 1 km</t>
  </si>
  <si>
    <t>-1451984169</t>
  </si>
  <si>
    <t>https://podminky.urs.cz/item/CS_URS_2025_01/997013509</t>
  </si>
  <si>
    <t>1,637*24 'Přepočtené koeficientem množství</t>
  </si>
  <si>
    <t>8</t>
  </si>
  <si>
    <t>997013631</t>
  </si>
  <si>
    <t>Poplatek za uložení stavebního odpadu na skládce (skládkovné) směsného stavebního a demoličního zatříděného do Katalogu odpadů pod kódem 17 09 04</t>
  </si>
  <si>
    <t>-1019102460</t>
  </si>
  <si>
    <t>https://podminky.urs.cz/item/CS_URS_2025_01/997013631</t>
  </si>
  <si>
    <t>9</t>
  </si>
  <si>
    <t>997013814</t>
  </si>
  <si>
    <t>Poplatek za uložení stavebního odpadu na skládce (skládkovné) z izolačních materiálů zatříděného do Katalogu odpadů pod kódem 17 06 04</t>
  </si>
  <si>
    <t>737657937</t>
  </si>
  <si>
    <t>https://podminky.urs.cz/item/CS_URS_2025_01/997013814</t>
  </si>
  <si>
    <t>HSV</t>
  </si>
  <si>
    <t>Práce a dodávky HSV</t>
  </si>
  <si>
    <t>Úpravy povrchů, podlahy a osazování výplní</t>
  </si>
  <si>
    <t>61</t>
  </si>
  <si>
    <t>Úprava povrchů vnitřních</t>
  </si>
  <si>
    <t>10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</si>
  <si>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</si>
  <si>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</si>
  <si>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m</t>
  </si>
  <si>
    <t>1768037716</t>
  </si>
  <si>
    <t>https://podminky.urs.cz/item/CS_URS_2025_01/622143004</t>
  </si>
  <si>
    <t>Součet</t>
  </si>
  <si>
    <t>11</t>
  </si>
  <si>
    <t>M</t>
  </si>
  <si>
    <t>59051516</t>
  </si>
  <si>
    <t>profil začišťovací PVC pro ostění vnitřních omítek</t>
  </si>
  <si>
    <t>-266579307</t>
  </si>
  <si>
    <t>7,04*1,1 'Přepočtené koeficientem množství</t>
  </si>
  <si>
    <t>622143005</t>
  </si>
  <si>
    <t>Montáž omítkových profilů plastových, pozinkovaných nebo dřevěných upevněných vtlačením do podkladní vrstvy nebo přibitím omítníků</t>
  </si>
  <si>
    <t>1050256806</t>
  </si>
  <si>
    <t>https://podminky.urs.cz/item/CS_URS_2025_01/622143005</t>
  </si>
  <si>
    <t>13</t>
  </si>
  <si>
    <t>55343026</t>
  </si>
  <si>
    <t>profil rohový Pz+PVC pro vnější omítky tl 15mm</t>
  </si>
  <si>
    <t>-896951072</t>
  </si>
  <si>
    <t>14</t>
  </si>
  <si>
    <t>629991012</t>
  </si>
  <si>
    <t>Zakrytí vnějších ploch před znečištěním včetně pozdějšího odkrytí výplní otvorů a svislých ploch fólií přilepenou na začišťovací lištu</t>
  </si>
  <si>
    <t>319666325</t>
  </si>
  <si>
    <t>https://podminky.urs.cz/item/CS_URS_2025_01/629991012</t>
  </si>
  <si>
    <t>61-1</t>
  </si>
  <si>
    <t>Štuková omítka</t>
  </si>
  <si>
    <t>15</t>
  </si>
  <si>
    <t>612131121</t>
  </si>
  <si>
    <t>Podkladní a spojovací vrstva vnitřních omítaných ploch penetrace disperzní nanášená ručně stěn</t>
  </si>
  <si>
    <t>-1848249787</t>
  </si>
  <si>
    <t>https://podminky.urs.cz/item/CS_URS_2025_01/612131121</t>
  </si>
  <si>
    <t>611321131</t>
  </si>
  <si>
    <t>Vápenocementový štuk vnitřních ploch tloušťky do 3 mm vodorovných konstrukcí stropů rovných</t>
  </si>
  <si>
    <t>60117727</t>
  </si>
  <si>
    <t>https://podminky.urs.cz/item/CS_URS_2025_01/611321131</t>
  </si>
  <si>
    <t>17</t>
  </si>
  <si>
    <t>611311131</t>
  </si>
  <si>
    <t>Vápenný štuk vnitřních ploch tloušťky do 3 mm vodorovných konstrukcí stropů rovných</t>
  </si>
  <si>
    <t>-1487334545</t>
  </si>
  <si>
    <t>https://podminky.urs.cz/item/CS_URS_2025_01/611311131</t>
  </si>
  <si>
    <t>18</t>
  </si>
  <si>
    <t>612321131</t>
  </si>
  <si>
    <t>Potažení vnitřních ploch vápenocementovým štukem tloušťky do 3 mm svislých konstrukcí stěn</t>
  </si>
  <si>
    <t>-21765837</t>
  </si>
  <si>
    <t>https://podminky.urs.cz/item/CS_URS_2025_01/612321131</t>
  </si>
  <si>
    <t>19</t>
  </si>
  <si>
    <t>612331121</t>
  </si>
  <si>
    <t>Omítka cementová vnitřních ploch nanášená ručně jednovrstvá, tloušťky do 10 mm hladká svislých konstrukcí stěn</t>
  </si>
  <si>
    <t>51796456</t>
  </si>
  <si>
    <t>https://podminky.urs.cz/item/CS_URS_2025_01/612331121</t>
  </si>
  <si>
    <t>20</t>
  </si>
  <si>
    <t>612331191</t>
  </si>
  <si>
    <t>Omítka cementová vnitřních ploch nanášená ručně Příplatek k cenám za každých dalších i započatých 5 mm tloušťky omítky přes 10 mm stěn</t>
  </si>
  <si>
    <t>1249493193</t>
  </si>
  <si>
    <t>https://podminky.urs.cz/item/CS_URS_2025_01/612331191</t>
  </si>
  <si>
    <t>omítka*2</t>
  </si>
  <si>
    <t>62</t>
  </si>
  <si>
    <t>Úprava povrchů vnějších</t>
  </si>
  <si>
    <t>622</t>
  </si>
  <si>
    <t>Lištový systém</t>
  </si>
  <si>
    <t>622143004.1</t>
  </si>
  <si>
    <t>2010903848</t>
  </si>
  <si>
    <t>https://podminky.urs.cz/item/CS_URS_2025_01/622143004.1</t>
  </si>
  <si>
    <t>ostění1+nadpraží1</t>
  </si>
  <si>
    <t>22</t>
  </si>
  <si>
    <t>28342205</t>
  </si>
  <si>
    <t>profil začišťovací PVC 6mm s výztužnou tkaninou pro ostění ETICS</t>
  </si>
  <si>
    <t>1775171761</t>
  </si>
  <si>
    <t>23</t>
  </si>
  <si>
    <t>622252002</t>
  </si>
  <si>
    <t>Montáž profilů kontaktního zateplení ostatních stěnových, dilatačních apod. lepených do tmelu</t>
  </si>
  <si>
    <t>-1315210097</t>
  </si>
  <si>
    <t>https://podminky.urs.cz/item/CS_URS_2025_01/622252002</t>
  </si>
  <si>
    <t>24</t>
  </si>
  <si>
    <t>28341046</t>
  </si>
  <si>
    <t>profil rohový PVC s nárazovou hranou s výztužnou tkaninou š 100/100mm</t>
  </si>
  <si>
    <t>-2066401322</t>
  </si>
  <si>
    <t>4*1,05 'Přepočtené koeficientem množství</t>
  </si>
  <si>
    <t>62-1</t>
  </si>
  <si>
    <t>Omítka</t>
  </si>
  <si>
    <t>25</t>
  </si>
  <si>
    <t>622321101</t>
  </si>
  <si>
    <t>Omítka vápenocementová vnějších ploch nanášená ručně jednovrstvá, tloušťky do 15 mm hrubá nezatřená stěn</t>
  </si>
  <si>
    <t>868866558</t>
  </si>
  <si>
    <t>https://podminky.urs.cz/item/CS_URS_2025_01/622321101</t>
  </si>
  <si>
    <t>Poznámka k položce:_x000d_
oprava omítky vikýře, začištění po výměně a bourání oken</t>
  </si>
  <si>
    <t>26</t>
  </si>
  <si>
    <t>622142001</t>
  </si>
  <si>
    <t>Pletivo vnějších ploch v ploše nebo pruzích, na plném podkladu sklovláknité vtlačené do tmelu stěn</t>
  </si>
  <si>
    <t>685966581</t>
  </si>
  <si>
    <t>https://podminky.urs.cz/item/CS_URS_2025_01/622142001</t>
  </si>
  <si>
    <t>6222</t>
  </si>
  <si>
    <t xml:space="preserve">Ostění, nadpraží  a parapety</t>
  </si>
  <si>
    <t>27</t>
  </si>
  <si>
    <t>622212001</t>
  </si>
  <si>
    <t>Montáž kontaktního zateplení vnějšího ostění, nadpraží nebo parapetu lepením z polystyrenových desek (dodávka ve specifikaci) hloubky špalet do 200 mm, tloušťky desek do 40 mm</t>
  </si>
  <si>
    <t>-1295720582</t>
  </si>
  <si>
    <t>https://podminky.urs.cz/item/CS_URS_2025_01/622212001</t>
  </si>
  <si>
    <t>28</t>
  </si>
  <si>
    <t>28376415</t>
  </si>
  <si>
    <t>deska XPS hrana polodrážková a hladký povrch 300kPA λ=0,035 tl 30mm</t>
  </si>
  <si>
    <t>1284761274</t>
  </si>
  <si>
    <t>1,92*0,3 'Přepočtené koeficientem množství</t>
  </si>
  <si>
    <t>62-4</t>
  </si>
  <si>
    <t>Finální omítka</t>
  </si>
  <si>
    <t>29</t>
  </si>
  <si>
    <t>622151001</t>
  </si>
  <si>
    <t>Penetrační nátěr vnějších pastovitých tenkovrstvých omítek akrylátový stěn</t>
  </si>
  <si>
    <t>-1414651536</t>
  </si>
  <si>
    <t>https://podminky.urs.cz/item/CS_URS_2025_01/622151001</t>
  </si>
  <si>
    <t>nadpraží1+nadpraží1</t>
  </si>
  <si>
    <t>30</t>
  </si>
  <si>
    <t>622531002</t>
  </si>
  <si>
    <t>Omítka tenkovrstvá silikonová vnějších ploch probarvená bez penetrace zatíraná (škrábaná), zrnitost 1,0 mm stěn</t>
  </si>
  <si>
    <t>1698057970</t>
  </si>
  <si>
    <t>https://podminky.urs.cz/item/CS_URS_2025_01/622531002</t>
  </si>
  <si>
    <t>63</t>
  </si>
  <si>
    <t>Podlahy a podlahové konstrukce</t>
  </si>
  <si>
    <t>31</t>
  </si>
  <si>
    <t>631311131</t>
  </si>
  <si>
    <t>Doplnění dosavadních mazanin prostým betonem s dodáním hmot, bez potěru, plochy jednotlivě do 1 m2 a tl. přes 80 mm</t>
  </si>
  <si>
    <t>m3</t>
  </si>
  <si>
    <t>-1941055785</t>
  </si>
  <si>
    <t>https://podminky.urs.cz/item/CS_URS_2025_01/631311131</t>
  </si>
  <si>
    <t>Poznámka k položce:_x000d_
vyrovnání pod schody</t>
  </si>
  <si>
    <t>"dočasný podkladní beton"0,75</t>
  </si>
  <si>
    <t>32</t>
  </si>
  <si>
    <t>631351101</t>
  </si>
  <si>
    <t>Bednění v podlahách rýh a hran zřízení</t>
  </si>
  <si>
    <t>575547085</t>
  </si>
  <si>
    <t>https://podminky.urs.cz/item/CS_URS_2025_01/631351101</t>
  </si>
  <si>
    <t>33</t>
  </si>
  <si>
    <t>631351102</t>
  </si>
  <si>
    <t>Bednění v podlahách rýh a hran odstranění</t>
  </si>
  <si>
    <t>642480560</t>
  </si>
  <si>
    <t>https://podminky.urs.cz/item/CS_URS_2025_01/631351102</t>
  </si>
  <si>
    <t>34</t>
  </si>
  <si>
    <t>619996147</t>
  </si>
  <si>
    <t>Ochrana stavebních konstrukcí a samostatných prvků včetně pozdějšího odstranění geotextilií zakrytím podlahy</t>
  </si>
  <si>
    <t>-1487655208</t>
  </si>
  <si>
    <t>https://podminky.urs.cz/item/CS_URS_2025_01/619996147</t>
  </si>
  <si>
    <t>"ochrana podlahy" SDK*1,5</t>
  </si>
  <si>
    <t>64</t>
  </si>
  <si>
    <t>Osazování výplní otvorů</t>
  </si>
  <si>
    <t>35</t>
  </si>
  <si>
    <t>642945111</t>
  </si>
  <si>
    <t>Osazování ocelových zárubní protipožárních nebo protiplynových dveří do vynechaného otvoru, s obetonováním, dveří jednokřídlových do 2,5 m2</t>
  </si>
  <si>
    <t>kus</t>
  </si>
  <si>
    <t>1909244287</t>
  </si>
  <si>
    <t>https://podminky.urs.cz/item/CS_URS_2025_01/642945111</t>
  </si>
  <si>
    <t>36</t>
  </si>
  <si>
    <t>55331573</t>
  </si>
  <si>
    <t>zárubeň jednokřídlá ocelová pro zdění s protipožární úpravou tl stěny 210-250mm rozměru 900/1970, 2100mm</t>
  </si>
  <si>
    <t>837892460</t>
  </si>
  <si>
    <t>37</t>
  </si>
  <si>
    <t>K025</t>
  </si>
  <si>
    <t>D+M nátěr zárubně, pohledový</t>
  </si>
  <si>
    <t>kpl</t>
  </si>
  <si>
    <t xml:space="preserve">vlastní </t>
  </si>
  <si>
    <t>670850611</t>
  </si>
  <si>
    <t>Ostatní konstrukce a práce, bourání</t>
  </si>
  <si>
    <t>38</t>
  </si>
  <si>
    <t>751614121R</t>
  </si>
  <si>
    <t>Montáž monitorovacího, řídícího a ovládacího zařízení čidla</t>
  </si>
  <si>
    <t>-768385885</t>
  </si>
  <si>
    <t>39</t>
  </si>
  <si>
    <t>RMAT0004</t>
  </si>
  <si>
    <t xml:space="preserve">čidlo kouřové </t>
  </si>
  <si>
    <t>1300796715</t>
  </si>
  <si>
    <t>40</t>
  </si>
  <si>
    <t>953943211</t>
  </si>
  <si>
    <t>Osazování drobných kovových předmětů kotvených do stěny hasicího přístroje</t>
  </si>
  <si>
    <t>-1505247596</t>
  </si>
  <si>
    <t>https://podminky.urs.cz/item/CS_URS_2025_01/953943211</t>
  </si>
  <si>
    <t>41</t>
  </si>
  <si>
    <t>44932111</t>
  </si>
  <si>
    <t>přístroj hasicí ruční práškový PG 2 LE</t>
  </si>
  <si>
    <t>-1005295478</t>
  </si>
  <si>
    <t>42</t>
  </si>
  <si>
    <t>K024</t>
  </si>
  <si>
    <t>D+M oprava střechy v místě větracího komínku dle specifikace PD, viz poznámka</t>
  </si>
  <si>
    <t>-1835926923</t>
  </si>
  <si>
    <t xml:space="preserve">Poznámka k položce:_x000d_
V místě přeloženého odtahu vzduchu ze stoupacího potrubí (DN 75) kanalizace ve středu půdorysu v 3. NP – oprava střechy v místě větracího komínku – zatékání vody_x000d_
_x000d_
Do ceny také zahrnout: odstranění přeložené části v místě prostupu, oprava části střechy, nově osadit původní potrubí odvětrání _x000d_
_x000d_
</t>
  </si>
  <si>
    <t>43</t>
  </si>
  <si>
    <t>K029</t>
  </si>
  <si>
    <t>D+M otvor ve stěně vikýře d 200 mm vč. začištění - pro VZT/KLIMA</t>
  </si>
  <si>
    <t>-394798960</t>
  </si>
  <si>
    <t>44</t>
  </si>
  <si>
    <t>K030</t>
  </si>
  <si>
    <t>D+M otvor ve střeše vikýře d 200 mm vč. začištění a ustěsnění, systémový prostup parozábranou - pro VZT/KLIMA</t>
  </si>
  <si>
    <t>892913852</t>
  </si>
  <si>
    <t>45</t>
  </si>
  <si>
    <t>K031</t>
  </si>
  <si>
    <t>D+M dočasné zaslepení otvorů ve stěně a stropu</t>
  </si>
  <si>
    <t>-2025501184</t>
  </si>
  <si>
    <t>94</t>
  </si>
  <si>
    <t>Lešení a stavební výtahy</t>
  </si>
  <si>
    <t>46</t>
  </si>
  <si>
    <t>949101111</t>
  </si>
  <si>
    <t>Lešení pomocné pracovní pro objekty pozemních staveb pro zatížení do 150 kg/m2, o výšce lešeňové podlahy do 1,9 m</t>
  </si>
  <si>
    <t>856495518</t>
  </si>
  <si>
    <t>https://podminky.urs.cz/item/CS_URS_2025_01/949101111</t>
  </si>
  <si>
    <t>6,43</t>
  </si>
  <si>
    <t>"lešení pro fasádu vikýře, dle potřeby"</t>
  </si>
  <si>
    <t>47</t>
  </si>
  <si>
    <t>993111111</t>
  </si>
  <si>
    <t>Dovoz a odvoz lešení včetně naložení a složení řadového, na vzdálenost do 10 km</t>
  </si>
  <si>
    <t>1157398098</t>
  </si>
  <si>
    <t>https://podminky.urs.cz/item/CS_URS_2025_01/993111111</t>
  </si>
  <si>
    <t>48</t>
  </si>
  <si>
    <t>993111119</t>
  </si>
  <si>
    <t>Dovoz a odvoz lešení včetně naložení a složení řadového, na vzdálenost Příplatek k ceně za každých dalších i započatých 10 km přes 10 km</t>
  </si>
  <si>
    <t>-1444983149</t>
  </si>
  <si>
    <t>https://podminky.urs.cz/item/CS_URS_2025_01/993111119</t>
  </si>
  <si>
    <t>998</t>
  </si>
  <si>
    <t>Přesun hmot</t>
  </si>
  <si>
    <t>49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</si>
  <si>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</si>
  <si>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</si>
  <si>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-876932990</t>
  </si>
  <si>
    <t>https://podminky.urs.cz/item/CS_URS_2025_01/998018002</t>
  </si>
  <si>
    <t>PSV</t>
  </si>
  <si>
    <t>Práce a dodávky PSV</t>
  </si>
  <si>
    <t>712</t>
  </si>
  <si>
    <t>Povlakové krytiny</t>
  </si>
  <si>
    <t>50</t>
  </si>
  <si>
    <t>712341559</t>
  </si>
  <si>
    <t>Provedení povlakové krytiny střech plochých do 10° pásy přitavením NAIP v plné ploše</t>
  </si>
  <si>
    <t>1892589928</t>
  </si>
  <si>
    <t>https://podminky.urs.cz/item/CS_URS_2025_01/712341559</t>
  </si>
  <si>
    <t>"po komínu"0,91*1,07*1,3</t>
  </si>
  <si>
    <t>51</t>
  </si>
  <si>
    <t>62866281</t>
  </si>
  <si>
    <t>pás asfaltový samolepicí modifikovaný SBS tl 3,0mm s vložkou ze skleněné tkaniny se spalitelnou fólií nebo jemnozrnným minerálním posypem nebo textilií na horním povrchu</t>
  </si>
  <si>
    <t>-478079243</t>
  </si>
  <si>
    <t>1,266*1,1655 'Přepočtené koeficientem množství</t>
  </si>
  <si>
    <t>52</t>
  </si>
  <si>
    <t>998712122</t>
  </si>
  <si>
    <t>Přesun hmot pro povlakové krytiny stanovený z hmotnosti přesunovaného materiálu vodorovná dopravní vzdálenost do 50 m ruční (bez užití mechanizace) v objektech výšky přes 6 do 12 m</t>
  </si>
  <si>
    <t>-914695164</t>
  </si>
  <si>
    <t>https://podminky.urs.cz/item/CS_URS_2025_01/998712122</t>
  </si>
  <si>
    <t>713</t>
  </si>
  <si>
    <t>Izolace tepelné</t>
  </si>
  <si>
    <t>53</t>
  </si>
  <si>
    <t>713111121</t>
  </si>
  <si>
    <t>Montáž tepelné izolace stropů rohožemi, pásy, dílci, deskami, bloky (izolační materiál ve specifikaci) rovných spodem s uchycením (drátem, páskou apod.)</t>
  </si>
  <si>
    <t>364203174</t>
  </si>
  <si>
    <t>https://podminky.urs.cz/item/CS_URS_2025_01/713111121</t>
  </si>
  <si>
    <t>sdk*2</t>
  </si>
  <si>
    <t>54</t>
  </si>
  <si>
    <t>63152102</t>
  </si>
  <si>
    <t>pás tepelně izolační univerzální λ=0,032-0,033 tl 140mm</t>
  </si>
  <si>
    <t>-152669886</t>
  </si>
  <si>
    <t>12,576*1,05 'Přepočtené koeficientem množství</t>
  </si>
  <si>
    <t>55</t>
  </si>
  <si>
    <t>713111111</t>
  </si>
  <si>
    <t>Montáž tepelné izolace stropů rohožemi, pásy, dílci, deskami, bloky (izolační materiál ve specifikaci) vrchem bez překrytí lepenkou kladenými volně</t>
  </si>
  <si>
    <t>1454627099</t>
  </si>
  <si>
    <t>https://podminky.urs.cz/item/CS_URS_2025_01/713111111</t>
  </si>
  <si>
    <t>56</t>
  </si>
  <si>
    <t>63152100</t>
  </si>
  <si>
    <t>pás tepelně izolační univerzální λ=0,032-0,033 tl 120mm</t>
  </si>
  <si>
    <t>1723934488</t>
  </si>
  <si>
    <t>147,805*1,05 'Přepočtené koeficientem množství</t>
  </si>
  <si>
    <t>57</t>
  </si>
  <si>
    <t>632481215</t>
  </si>
  <si>
    <t>Separační vrstva k oddělení podlahových vrstev z geotextilie</t>
  </si>
  <si>
    <t>282667301</t>
  </si>
  <si>
    <t>https://podminky.urs.cz/item/CS_URS_2025_01/632481215</t>
  </si>
  <si>
    <t>58</t>
  </si>
  <si>
    <t>998713122</t>
  </si>
  <si>
    <t>Přesun hmot pro izolace tepelné stanovený z hmotnosti přesunovaného materiálu vodorovná dopravní vzdálenost do 50 m ruční (bez užití mechanizace) v objektech výšky přes 6 m do 12 m</t>
  </si>
  <si>
    <t>653428002</t>
  </si>
  <si>
    <t>https://podminky.urs.cz/item/CS_URS_2025_01/998713122</t>
  </si>
  <si>
    <t>722</t>
  </si>
  <si>
    <t>Zdravotechnika - vnitřní vodovod</t>
  </si>
  <si>
    <t>59</t>
  </si>
  <si>
    <t>722254126R</t>
  </si>
  <si>
    <t>Požární příslušenství a armatury hydrantové skříně vnitřní s výzbroj, skříň 650/650/175 mm, dl. hadice 30 m</t>
  </si>
  <si>
    <t>soubor</t>
  </si>
  <si>
    <t>-1989072057</t>
  </si>
  <si>
    <t>60</t>
  </si>
  <si>
    <t>K032</t>
  </si>
  <si>
    <t>D+M dřevěná výdřeva SDk stěny pro zavěšení hydrantu, sloupky 100/100 + OSB deska tl. 22 mm</t>
  </si>
  <si>
    <t>130066052</t>
  </si>
  <si>
    <t>741</t>
  </si>
  <si>
    <t>Elektroinstalace - silnoproud</t>
  </si>
  <si>
    <t>998741102</t>
  </si>
  <si>
    <t>Přesun hmot pro silnoproud stanovený z hmotnosti přesunovaného materiálu vodorovná dopravní vzdálenost do 50 m základní v objektech výšky přes 6 do 12 m</t>
  </si>
  <si>
    <t>-1329863703</t>
  </si>
  <si>
    <t>https://podminky.urs.cz/item/CS_URS_2025_01/998741102</t>
  </si>
  <si>
    <t>741810001</t>
  </si>
  <si>
    <t>Zkoušky a prohlídky elektrických rozvodů a zařízení celková prohlídka a vyhotovení revizní zprávy pro objem montážních prací do 100 tis. Kč</t>
  </si>
  <si>
    <t>-1993316401</t>
  </si>
  <si>
    <t>https://podminky.urs.cz/item/CS_URS_2025_01/741810001</t>
  </si>
  <si>
    <t>741112061</t>
  </si>
  <si>
    <t>Montáž krabice přístrojová zapuštěná plastová kruhová</t>
  </si>
  <si>
    <t>1794758188</t>
  </si>
  <si>
    <t>https://podminky.urs.cz/item/CS_URS_2025_01/741112061</t>
  </si>
  <si>
    <t>34571450</t>
  </si>
  <si>
    <t>krabice pod omítku PVC přístrojová kruhová D 70mm</t>
  </si>
  <si>
    <t>1668241413</t>
  </si>
  <si>
    <t>65</t>
  </si>
  <si>
    <t>741313001</t>
  </si>
  <si>
    <t>Montáž zásuvka (polo)zapuštěná bezšroubové připojení 2P+PE se zapojením vodičů</t>
  </si>
  <si>
    <t>-670002505</t>
  </si>
  <si>
    <t>https://podminky.urs.cz/item/CS_URS_2025_01/741313001</t>
  </si>
  <si>
    <t>66</t>
  </si>
  <si>
    <t>34539059</t>
  </si>
  <si>
    <t>rámeček jednonásobný</t>
  </si>
  <si>
    <t>1754937768</t>
  </si>
  <si>
    <t>67</t>
  </si>
  <si>
    <t>34555241</t>
  </si>
  <si>
    <t>přístroj zásuvky zápustné jednonásobné, krytka s clonkami, bezšroubové svorky</t>
  </si>
  <si>
    <t>-720932958</t>
  </si>
  <si>
    <t>68</t>
  </si>
  <si>
    <t>741310101</t>
  </si>
  <si>
    <t>Montáž spínač (polo)zapuštěný bezšroubové připojení 1-jednopólový se zapojením vodičů</t>
  </si>
  <si>
    <t>1466811294</t>
  </si>
  <si>
    <t>https://podminky.urs.cz/item/CS_URS_2025_01/741310101</t>
  </si>
  <si>
    <t>69</t>
  </si>
  <si>
    <t>34539010</t>
  </si>
  <si>
    <t>přístroj spínače jednopólového, řazení 1, 1So bezšroubové svorky</t>
  </si>
  <si>
    <t>550603519</t>
  </si>
  <si>
    <t>70</t>
  </si>
  <si>
    <t>34539049</t>
  </si>
  <si>
    <t>kryt spínače jednoduchý</t>
  </si>
  <si>
    <t>2120543331</t>
  </si>
  <si>
    <t>71</t>
  </si>
  <si>
    <t>372157545</t>
  </si>
  <si>
    <t>72</t>
  </si>
  <si>
    <t>741122015</t>
  </si>
  <si>
    <t>Montáž kabel Cu bez ukončení uložený pod omítku plný kulatý 3x1,5 mm2 (např. CYKY)</t>
  </si>
  <si>
    <t>725359793</t>
  </si>
  <si>
    <t>https://podminky.urs.cz/item/CS_URS_2025_01/741122015</t>
  </si>
  <si>
    <t>73</t>
  </si>
  <si>
    <t>34111030</t>
  </si>
  <si>
    <t>kabel instalační jádro Cu plné izolace PVC plášť PVC 450/750V (CYKY) 3x1,5mm2</t>
  </si>
  <si>
    <t>-1857784573</t>
  </si>
  <si>
    <t>74</t>
  </si>
  <si>
    <t>741122016</t>
  </si>
  <si>
    <t>Montáž kabel Cu bez ukončení uložený pod omítku plný kulatý 3x2,5 až 6 mm2 (např. CYKY)</t>
  </si>
  <si>
    <t>1739771507</t>
  </si>
  <si>
    <t>https://podminky.urs.cz/item/CS_URS_2025_01/741122016</t>
  </si>
  <si>
    <t>75</t>
  </si>
  <si>
    <t>34111036</t>
  </si>
  <si>
    <t>kabel instalační jádro Cu plné izolace PVC plášť PVC 450/750V (CYKY) 3x2,5mm2</t>
  </si>
  <si>
    <t>220720809</t>
  </si>
  <si>
    <t>76</t>
  </si>
  <si>
    <t>K014</t>
  </si>
  <si>
    <t>D+M dodání a montáže rozvaděče vč. vystrojení a napojení eizvadeče v délce cca 10m, vč. začištění</t>
  </si>
  <si>
    <t>1911203857</t>
  </si>
  <si>
    <t>77</t>
  </si>
  <si>
    <t>741330335</t>
  </si>
  <si>
    <t>Montáž ovladačů tlačítkových vestavných s průčelní deskou bez zhotovení otvoru prvků objímky se žárovkou</t>
  </si>
  <si>
    <t>-862684821</t>
  </si>
  <si>
    <t>https://podminky.urs.cz/item/CS_URS_2025_01/741330335</t>
  </si>
  <si>
    <t>78</t>
  </si>
  <si>
    <t>34513187</t>
  </si>
  <si>
    <t>objímka žárovky E27 svorcová 13x1 keramická 1332-857 s kovovým kroužkem</t>
  </si>
  <si>
    <t>1131157929</t>
  </si>
  <si>
    <t>79</t>
  </si>
  <si>
    <t>34711210</t>
  </si>
  <si>
    <t>žárovka čirá E27/42W</t>
  </si>
  <si>
    <t>816107621</t>
  </si>
  <si>
    <t>80</t>
  </si>
  <si>
    <t>741372062</t>
  </si>
  <si>
    <t>Montáž svítidel s integrovaným zdrojem LED se zapojením vodičů interiérových přisazených stropních hranatých nebo kruhových, plochy přes 0,09 do 0,36 m2</t>
  </si>
  <si>
    <t>1212720462</t>
  </si>
  <si>
    <t>https://podminky.urs.cz/item/CS_URS_2025_01/741372062</t>
  </si>
  <si>
    <t>81</t>
  </si>
  <si>
    <t>34825003</t>
  </si>
  <si>
    <t>svítidlo interiérové stropní přisazené kruhové D 300-450mm 1900-2500lm</t>
  </si>
  <si>
    <t>-1738255791</t>
  </si>
  <si>
    <t>82</t>
  </si>
  <si>
    <t>K027</t>
  </si>
  <si>
    <t>D+M příprava pro zapojení klimatizační jednotky - kabeláž</t>
  </si>
  <si>
    <t>-969586073</t>
  </si>
  <si>
    <t>83</t>
  </si>
  <si>
    <t>K028</t>
  </si>
  <si>
    <t>Demontáž stávajícího vedení elektroinstalace</t>
  </si>
  <si>
    <t>1633655044</t>
  </si>
  <si>
    <t>84</t>
  </si>
  <si>
    <t>K036</t>
  </si>
  <si>
    <t>D+M provedení prostupů stropní kcí vč. utěsnění, zapravení, požární ucpávky, revizních dvířek (protipožárních)</t>
  </si>
  <si>
    <t xml:space="preserve">ks </t>
  </si>
  <si>
    <t>-1110836975</t>
  </si>
  <si>
    <t>762</t>
  </si>
  <si>
    <t>Konstrukce tesařské</t>
  </si>
  <si>
    <t>85</t>
  </si>
  <si>
    <t>762332922</t>
  </si>
  <si>
    <t>Doplnění střešní vazby řezivem (materiál v ceně) průřezové plochy přes 120 do 224 cm2</t>
  </si>
  <si>
    <t>-1020906983</t>
  </si>
  <si>
    <t>https://podminky.urs.cz/item/CS_URS_2025_01/762332922</t>
  </si>
  <si>
    <t>"pomocná kce pro zaklopení otvoru komínu"3</t>
  </si>
  <si>
    <t>86</t>
  </si>
  <si>
    <t>762343911</t>
  </si>
  <si>
    <t>Zabednění otvorů ve střeše prkny (materiál v ceně) tl. do 32 mm, otvoru plochy jednotlivě do 1 m2</t>
  </si>
  <si>
    <t>206608170</t>
  </si>
  <si>
    <t>https://podminky.urs.cz/item/CS_URS_2025_01/762343911</t>
  </si>
  <si>
    <t>"po komínu"0,91*1,07</t>
  </si>
  <si>
    <t>87</t>
  </si>
  <si>
    <t>762841932</t>
  </si>
  <si>
    <t>Podbíjení (materiál v ceně) doplnění prkny tl. do 32 mm nehoblovanými na sraz, plochy jednotlivě přes 0,25 do 1,00 m2</t>
  </si>
  <si>
    <t>-1715128443</t>
  </si>
  <si>
    <t>https://podminky.urs.cz/item/CS_URS_2025_01/762841932</t>
  </si>
  <si>
    <t>88</t>
  </si>
  <si>
    <t>762511264</t>
  </si>
  <si>
    <t xml:space="preserve">Podlahové konstrukce podkladové z dřevoštěpkových desek OSB jednovrstvých šroubovaných na pero a drážku nebroušených, tloušťky desky 18 mm prošroubovat do spodní vrstvy desek průměr šroubu 5mm á 300 mm </t>
  </si>
  <si>
    <t>957407190</t>
  </si>
  <si>
    <t>https://podminky.urs.cz/item/CS_URS_2025_01/762511264</t>
  </si>
  <si>
    <t>89</t>
  </si>
  <si>
    <t>762511266R</t>
  </si>
  <si>
    <t>Podlahové konstrukce podkladové z dřevoštěpkových desek OSB jednovrstvých šroubovaných na pero a drážku nebroušených, tloušťky desky 22 mm prošroubovat do ocel. vazníku průměr šroubu 5 mm á 300 mm</t>
  </si>
  <si>
    <t>859326757</t>
  </si>
  <si>
    <t>90</t>
  </si>
  <si>
    <t>K016</t>
  </si>
  <si>
    <t>D+M pryžový podkaldní pas tl. 5 mm na ocel. nosníky dle rozteče nosníků</t>
  </si>
  <si>
    <t xml:space="preserve">m2 </t>
  </si>
  <si>
    <t>-645863398</t>
  </si>
  <si>
    <t>91</t>
  </si>
  <si>
    <t>K013</t>
  </si>
  <si>
    <t>D+M stabilizace 2 ocelových vazníků T3, viz PD - stabilizace novými dř. trámky 100/100</t>
  </si>
  <si>
    <t>1828017998</t>
  </si>
  <si>
    <t>92</t>
  </si>
  <si>
    <t>K026</t>
  </si>
  <si>
    <t xml:space="preserve">D+M schodiště dočasné 4 stupně, smrkové trámky + překližka </t>
  </si>
  <si>
    <t>-1626812843</t>
  </si>
  <si>
    <t>93</t>
  </si>
  <si>
    <t>762332921</t>
  </si>
  <si>
    <t>Doplnění střešní vazby řezivem (materiál v ceně) průřezové plochy do 120 cm2</t>
  </si>
  <si>
    <t>757146177</t>
  </si>
  <si>
    <t>https://podminky.urs.cz/item/CS_URS_2025_01/762332921</t>
  </si>
  <si>
    <t>"P2, 3"4,5*2</t>
  </si>
  <si>
    <t>"doplnění krokví"5*3,82</t>
  </si>
  <si>
    <t xml:space="preserve">"ztužení  ve dvou řadách mezi krokve" 4,5*2</t>
  </si>
  <si>
    <t>-700060971</t>
  </si>
  <si>
    <t>"příložka k vaznici"3,87</t>
  </si>
  <si>
    <t>"doplnění krokví pro zavěšení VZT jednotky, alt. příložky"4*3</t>
  </si>
  <si>
    <t>95</t>
  </si>
  <si>
    <t>762395000</t>
  </si>
  <si>
    <t>Spojovací prostředky krovů, bednění a laťování, nadstřešních konstrukcí svorníky, prkna, hřebíky, pásová ocel, vruty</t>
  </si>
  <si>
    <t>282060876</t>
  </si>
  <si>
    <t>https://podminky.urs.cz/item/CS_URS_2025_01/762395000</t>
  </si>
  <si>
    <t>15,8*0,0224</t>
  </si>
  <si>
    <t>37,1*0,012</t>
  </si>
  <si>
    <t>96</t>
  </si>
  <si>
    <t>K002</t>
  </si>
  <si>
    <t>Spoj hmožnídkem D+M</t>
  </si>
  <si>
    <t>-1843670049</t>
  </si>
  <si>
    <t>97</t>
  </si>
  <si>
    <t>762083111</t>
  </si>
  <si>
    <t>Impregnace řeziva máčením proti dřevokaznému hmyzu a houbám, třída ohrožení 1 a 2 (dřevo v interiéru)</t>
  </si>
  <si>
    <t>1447005797</t>
  </si>
  <si>
    <t>https://podminky.urs.cz/item/CS_URS_2025_01/762083111</t>
  </si>
  <si>
    <t>98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</si>
  <si>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</si>
  <si>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</si>
  <si>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1931412651</t>
  </si>
  <si>
    <t>https://podminky.urs.cz/item/CS_URS_2025_01/998762122</t>
  </si>
  <si>
    <t>763</t>
  </si>
  <si>
    <t>Konstrukce suché výstavby</t>
  </si>
  <si>
    <t>99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</si>
  <si>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</si>
  <si>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</si>
  <si>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2060888068</t>
  </si>
  <si>
    <t>https://podminky.urs.cz/item/CS_URS_2025_01/998763332</t>
  </si>
  <si>
    <t>763-1</t>
  </si>
  <si>
    <t>Podhledy</t>
  </si>
  <si>
    <t>100</t>
  </si>
  <si>
    <t>763131431</t>
  </si>
  <si>
    <t>Podhled ze sádrokartonových desek dvouvrstvá zavěšená spodní konstrukce z ocelových profilů CD, UD jednoduše opláštěná deskou protipožární DF, tl. 12,5 mm, bez izolace, REI do 90</t>
  </si>
  <si>
    <t>-1935708234</t>
  </si>
  <si>
    <t>https://podminky.urs.cz/item/CS_URS_2025_01/763131431</t>
  </si>
  <si>
    <t>101</t>
  </si>
  <si>
    <t>763131714</t>
  </si>
  <si>
    <t>Podhled ze sádrokartonových desek ostatní práce a konstrukce na podhledech ze sádrokartonových desek základní penetrační nátěr</t>
  </si>
  <si>
    <t>-1397455020</t>
  </si>
  <si>
    <t>https://podminky.urs.cz/item/CS_URS_2025_01/763131714</t>
  </si>
  <si>
    <t>763-2</t>
  </si>
  <si>
    <t>Příčky a předstěny</t>
  </si>
  <si>
    <t>102</t>
  </si>
  <si>
    <t>763111429</t>
  </si>
  <si>
    <t>Příčka ze sádrokartonových desek s nosnou konstrukcí z jednoduchých ocelových profilů UW, CW dvojitě opláštěná deskami protipožárními DF tl. 2 x 12,5 mm EI 90, příčka tl. 200 mm, profil 150, s izolací, Rw do 56 dB</t>
  </si>
  <si>
    <t>-1731585401</t>
  </si>
  <si>
    <t>https://podminky.urs.cz/item/CS_URS_2025_01/763111429</t>
  </si>
  <si>
    <t>2,4*(3,245*2+0,2*2+1,945)</t>
  </si>
  <si>
    <t>-dveře1</t>
  </si>
  <si>
    <t>103</t>
  </si>
  <si>
    <t>763111717</t>
  </si>
  <si>
    <t>Příčka ze sádrokartonových desek ostatní konstrukce a práce na příčkách ze sádrokartonových desek základní penetrační nátěr (oboustranný)</t>
  </si>
  <si>
    <t>-1215710483</t>
  </si>
  <si>
    <t>https://podminky.urs.cz/item/CS_URS_2025_01/763111717</t>
  </si>
  <si>
    <t>104</t>
  </si>
  <si>
    <t>763181311</t>
  </si>
  <si>
    <t>Výplně otvorů konstrukcí ze sádrokartonových desek montáž zárubně kovové s konstrukcí jednokřídlové</t>
  </si>
  <si>
    <t>-1818439192</t>
  </si>
  <si>
    <t>https://podminky.urs.cz/item/CS_URS_2025_01/763181311</t>
  </si>
  <si>
    <t>105</t>
  </si>
  <si>
    <t>55331568</t>
  </si>
  <si>
    <t>zárubeň jednokřídlá ocelová s protipožární úpravou tl stěny 160-200mm rozměru 900/1970, 2100mm</t>
  </si>
  <si>
    <t>1116090651</t>
  </si>
  <si>
    <t>106</t>
  </si>
  <si>
    <t>763181411</t>
  </si>
  <si>
    <t>Výplně otvorů konstrukcí ze sádrokartonových desek ztužující výplň otvoru pro dveře s CW a UW profilem, výšky příčky do 2,60 m</t>
  </si>
  <si>
    <t>-2000713941</t>
  </si>
  <si>
    <t>https://podminky.urs.cz/item/CS_URS_2025_01/763181411</t>
  </si>
  <si>
    <t>107</t>
  </si>
  <si>
    <t>1831465386</t>
  </si>
  <si>
    <t>763-4</t>
  </si>
  <si>
    <t>Parozábrana</t>
  </si>
  <si>
    <t>108</t>
  </si>
  <si>
    <t>713_vlastní_01</t>
  </si>
  <si>
    <t>Prolepení parozábrany ke konstrukci (na omítku), vč. penetrace, páska ve specifikaci</t>
  </si>
  <si>
    <t>904208236</t>
  </si>
  <si>
    <t>109</t>
  </si>
  <si>
    <t>63150820</t>
  </si>
  <si>
    <t>páska lepicí š 6 cm pro vzduchotěsné spoje parozábran</t>
  </si>
  <si>
    <t>-844011984</t>
  </si>
  <si>
    <t>10,38*1,1 'Přepočtené koeficientem množství</t>
  </si>
  <si>
    <t>110</t>
  </si>
  <si>
    <t>763131751</t>
  </si>
  <si>
    <t>Podhled ze sádrokartonových desek ostatní práce a konstrukce na podhledech ze sádrokartonových desek montáž parotěsné zábrany</t>
  </si>
  <si>
    <t>-1409998305</t>
  </si>
  <si>
    <t>https://podminky.urs.cz/item/CS_URS_2025_01/763131751</t>
  </si>
  <si>
    <t>111</t>
  </si>
  <si>
    <t>28329233</t>
  </si>
  <si>
    <t>fólie univerzální pro parotěsnou vrstvu s proměnlivou difúzní tloušťkou a UV stabilizací</t>
  </si>
  <si>
    <t>498039579</t>
  </si>
  <si>
    <t>Poznámka k položce:_x000d_
+ 20 % na dostatečné ukončení na stěně</t>
  </si>
  <si>
    <t>6,288*1,2 'Přepočtené koeficientem množství</t>
  </si>
  <si>
    <t>112</t>
  </si>
  <si>
    <t>-1312638811</t>
  </si>
  <si>
    <t>Poznámka k položce:_x000d_
spotřeba cca 1,5 bm/m2 - spoje a řešení detailů</t>
  </si>
  <si>
    <t>6,288*1,5 'Přepočtené koeficientem množství</t>
  </si>
  <si>
    <t>113</t>
  </si>
  <si>
    <t>28329294</t>
  </si>
  <si>
    <t>páska pomocná akrylátová pro přichycení parozábrany k nosnému roštu š 12mm</t>
  </si>
  <si>
    <t>4936791</t>
  </si>
  <si>
    <t>763-3</t>
  </si>
  <si>
    <t>114</t>
  </si>
  <si>
    <t>763251211</t>
  </si>
  <si>
    <t>Podlaha ze sádrovláknitých desek na pero a drážku z podlahových prvků tl. 25 mm podlaha tl. 25 mm bez podsypu</t>
  </si>
  <si>
    <t>-1184960724</t>
  </si>
  <si>
    <t>https://podminky.urs.cz/item/CS_URS_2025_01/763251211</t>
  </si>
  <si>
    <t>115</t>
  </si>
  <si>
    <t>713121111</t>
  </si>
  <si>
    <t>Montáž tepelné izolace podlah rohožemi, pásy, deskami, dílci, bloky (izolační materiál ve specifikaci) kladenými volně jednovrstvá</t>
  </si>
  <si>
    <t>1434107905</t>
  </si>
  <si>
    <t>https://podminky.urs.cz/item/CS_URS_2025_01/713121111</t>
  </si>
  <si>
    <t>116</t>
  </si>
  <si>
    <t>60715158</t>
  </si>
  <si>
    <t>deska dřevovláknitá zvukově a tepelně izolační tl 19mm - pro podlahy</t>
  </si>
  <si>
    <t>695198977</t>
  </si>
  <si>
    <t>108,612*1,05 'Přepočtené koeficientem množství</t>
  </si>
  <si>
    <t>764</t>
  </si>
  <si>
    <t>Konstrukce klempířské</t>
  </si>
  <si>
    <t>117</t>
  </si>
  <si>
    <t>764216605</t>
  </si>
  <si>
    <t>Oplechování parapetů z pozinkovaného plechu s povrchovou úpravou rovných mechanicky kotvené, bez rohů rš 400 mm</t>
  </si>
  <si>
    <t>354259422</t>
  </si>
  <si>
    <t>https://podminky.urs.cz/item/CS_URS_2025_01/764216605</t>
  </si>
  <si>
    <t>118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</si>
  <si>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</si>
  <si>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</si>
  <si>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656724987</t>
  </si>
  <si>
    <t>https://podminky.urs.cz/item/CS_URS_2025_01/764216665</t>
  </si>
  <si>
    <t>119</t>
  </si>
  <si>
    <t>998764103</t>
  </si>
  <si>
    <t>Přesun hmot pro konstrukce klempířské stanovený z hmotnosti přesunovaného materiálu vodorovná dopravní vzdálenost do 50 m v objektech výšky přes 12 do 24 m</t>
  </si>
  <si>
    <t>255377824</t>
  </si>
  <si>
    <t>https://podminky.urs.cz/item/CS_URS_2025_01/998764103</t>
  </si>
  <si>
    <t>766</t>
  </si>
  <si>
    <t>Konstrukce truhlářské</t>
  </si>
  <si>
    <t>120</t>
  </si>
  <si>
    <t>766694116</t>
  </si>
  <si>
    <t>Montáž ostatních truhlářských konstrukcí parapetních desek dřevěných nebo plastových šířky do 300 mm</t>
  </si>
  <si>
    <t>-2129988284</t>
  </si>
  <si>
    <t>https://podminky.urs.cz/item/CS_URS_2025_01/766694116</t>
  </si>
  <si>
    <t xml:space="preserve">parapet1 </t>
  </si>
  <si>
    <t>121</t>
  </si>
  <si>
    <t>61140080</t>
  </si>
  <si>
    <t>parapet plastový vnitřní š 300mm</t>
  </si>
  <si>
    <t>440953725</t>
  </si>
  <si>
    <t>122</t>
  </si>
  <si>
    <t>61144019</t>
  </si>
  <si>
    <t>koncovka k parapetu plastovému vnitřnímu 1 pár</t>
  </si>
  <si>
    <t>sada</t>
  </si>
  <si>
    <t>91516728</t>
  </si>
  <si>
    <t>123</t>
  </si>
  <si>
    <t>K043</t>
  </si>
  <si>
    <t>D+M dřevěný rám 850 x 1 300 mm, pro zavěšení VZT jednotky, v úrovni pod SDK podhledem</t>
  </si>
  <si>
    <t>KPL</t>
  </si>
  <si>
    <t>-599000197</t>
  </si>
  <si>
    <t>124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</si>
  <si>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</si>
  <si>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</si>
  <si>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-1835904234</t>
  </si>
  <si>
    <t>https://podminky.urs.cz/item/CS_URS_2025_01/998766122</t>
  </si>
  <si>
    <t>766-1</t>
  </si>
  <si>
    <t>Výplně otvorů vnitřních</t>
  </si>
  <si>
    <t>125</t>
  </si>
  <si>
    <t>766660162</t>
  </si>
  <si>
    <t>Montáž dveřních křídel dřevěných nebo plastových otevíravých do dřevěné rámové zárubně protipožárních jednokřídlových, šířky přes 800 mm</t>
  </si>
  <si>
    <t>-2023794451</t>
  </si>
  <si>
    <t>https://podminky.urs.cz/item/CS_URS_2025_01/766660162</t>
  </si>
  <si>
    <t>126</t>
  </si>
  <si>
    <t>766660022</t>
  </si>
  <si>
    <t>Montáž dveřních křídel dřevěných nebo plastových otevíravých do ocelové zárubně protipožárních jednokřídlových, šířky přes 800 mm</t>
  </si>
  <si>
    <t>295568115</t>
  </si>
  <si>
    <t>https://podminky.urs.cz/item/CS_URS_2025_01/766660022</t>
  </si>
  <si>
    <t>127</t>
  </si>
  <si>
    <t>61165314</t>
  </si>
  <si>
    <t>dveře jednokřídlé dřevotřískové protipožární EI (EW) 30 D3 povrch laminátový plné 900x1970-2100mm</t>
  </si>
  <si>
    <t>2141486804</t>
  </si>
  <si>
    <t>128</t>
  </si>
  <si>
    <t>766660728</t>
  </si>
  <si>
    <t>Montáž dveřních doplňků dveřního kování interiérového zámku</t>
  </si>
  <si>
    <t>-336291282</t>
  </si>
  <si>
    <t>https://podminky.urs.cz/item/CS_URS_2025_01/766660728</t>
  </si>
  <si>
    <t>129</t>
  </si>
  <si>
    <t>54924004</t>
  </si>
  <si>
    <t>zámek zadlabací mezipokojový levý pro cylindrickou vložku rozteč 72x55mm</t>
  </si>
  <si>
    <t>-1407469394</t>
  </si>
  <si>
    <t>130</t>
  </si>
  <si>
    <t>766660729</t>
  </si>
  <si>
    <t>Montáž dveřních doplňků dveřního kování interiérového štítku s klikou</t>
  </si>
  <si>
    <t>462166939</t>
  </si>
  <si>
    <t>https://podminky.urs.cz/item/CS_URS_2025_01/766660729</t>
  </si>
  <si>
    <t>131</t>
  </si>
  <si>
    <t>54914140</t>
  </si>
  <si>
    <t>dveřní kování štítové klika/klika lakovaný nerez</t>
  </si>
  <si>
    <t>1841023872</t>
  </si>
  <si>
    <t>766-2</t>
  </si>
  <si>
    <t>Výplně v otvorů v obvodových stěnách - plastové</t>
  </si>
  <si>
    <t>132</t>
  </si>
  <si>
    <t>766622131</t>
  </si>
  <si>
    <t>Montáž oken plastových včetně montáže rámu plochy přes 1 m2 otevíravých do zdiva, výšky do 1,5 m</t>
  </si>
  <si>
    <t>-1557708455</t>
  </si>
  <si>
    <t>https://podminky.urs.cz/item/CS_URS_2025_01/766622131</t>
  </si>
  <si>
    <t>133</t>
  </si>
  <si>
    <t>61140052</t>
  </si>
  <si>
    <t>okno plastové otevíravé/sklopné trojsklo přes plochu 1m2 do v 1,5m</t>
  </si>
  <si>
    <t>-482694150</t>
  </si>
  <si>
    <t>134</t>
  </si>
  <si>
    <t>766629651</t>
  </si>
  <si>
    <t>Předsazená montáž otvorových výplní dveří utěsnění připojovací spáry ostění nebo nadpraží těsnící fólií</t>
  </si>
  <si>
    <t>1928946007</t>
  </si>
  <si>
    <t>https://podminky.urs.cz/item/CS_URS_2025_01/766629651</t>
  </si>
  <si>
    <t>8,96*2 'Přepočtené koeficientem množství</t>
  </si>
  <si>
    <t>135</t>
  </si>
  <si>
    <t>59071049</t>
  </si>
  <si>
    <t>fólie okenní interiér vodotěsná paropropustná PP s butylem 100mm</t>
  </si>
  <si>
    <t>470760160</t>
  </si>
  <si>
    <t>ostění1+parapet1+nadpraží1</t>
  </si>
  <si>
    <t>136</t>
  </si>
  <si>
    <t>59071055</t>
  </si>
  <si>
    <t>fólie okenní exteriér vodotěsná paropropustná PP s butylem 100mm</t>
  </si>
  <si>
    <t>-940721410</t>
  </si>
  <si>
    <t>776</t>
  </si>
  <si>
    <t>Podlahy povlakové</t>
  </si>
  <si>
    <t>137</t>
  </si>
  <si>
    <t>775413401</t>
  </si>
  <si>
    <t>Montáž lišty obvodové lepené</t>
  </si>
  <si>
    <t>-2092101685</t>
  </si>
  <si>
    <t>https://podminky.urs.cz/item/CS_URS_2025_01/775413401</t>
  </si>
  <si>
    <t>"odpočet dveří"-0,9</t>
  </si>
  <si>
    <t>138</t>
  </si>
  <si>
    <t>28411008</t>
  </si>
  <si>
    <t>lišta soklová PVC 16x60mm</t>
  </si>
  <si>
    <t>-223706017</t>
  </si>
  <si>
    <t>9,48*1,1 'Přepočtené koeficientem množství</t>
  </si>
  <si>
    <t>139</t>
  </si>
  <si>
    <t>776141111</t>
  </si>
  <si>
    <t>Příprava podkladu povlakových podlah a stěn vyrovnání samonivelační stěrkou podlah min.pevnosti 20 MPa, tloušťky do 3 mm</t>
  </si>
  <si>
    <t>2042920955</t>
  </si>
  <si>
    <t>https://podminky.urs.cz/item/CS_URS_2025_01/776141111</t>
  </si>
  <si>
    <t>140</t>
  </si>
  <si>
    <t>776111311</t>
  </si>
  <si>
    <t>Příprava podkladu vysátí podlah</t>
  </si>
  <si>
    <t>-1897320167</t>
  </si>
  <si>
    <t>https://podminky.urs.cz/item/CS_URS_2025_01/776111311</t>
  </si>
  <si>
    <t>141</t>
  </si>
  <si>
    <t>776121112</t>
  </si>
  <si>
    <t>Příprava podkladu penetrace vodou ředitelná podlah</t>
  </si>
  <si>
    <t>-1076021424</t>
  </si>
  <si>
    <t>https://podminky.urs.cz/item/CS_URS_2025_01/776121112</t>
  </si>
  <si>
    <t>142</t>
  </si>
  <si>
    <t>776231111</t>
  </si>
  <si>
    <t>Montáž podlahovin z vinylu lepením lamel nebo čtverců standardním lepidlem</t>
  </si>
  <si>
    <t>1230421373</t>
  </si>
  <si>
    <t>https://podminky.urs.cz/item/CS_URS_2025_01/776231111</t>
  </si>
  <si>
    <t>143</t>
  </si>
  <si>
    <t>28411052</t>
  </si>
  <si>
    <t>dílce vinylové tl 3,0mm, nášlapná vrstva 0,70mm, úprava PUR, třída zátěže 23/34/43, otlak 0,05mm, R10, třída otěru T, hořlavost Bfl S1, bez ftalátů</t>
  </si>
  <si>
    <t>-1467224776</t>
  </si>
  <si>
    <t>14,91*1,1 'Přepočtené koeficientem množství</t>
  </si>
  <si>
    <t>144</t>
  </si>
  <si>
    <t>998776122</t>
  </si>
  <si>
    <t>Přesun hmot pro podlahy povlakové stanovený z hmotnosti přesunovaného materiálu vodorovná dopravní vzdálenost do 50 m ruční (bez užití mechanizace) v objektech výšky přes 6 do 12 m</t>
  </si>
  <si>
    <t>-63668756</t>
  </si>
  <si>
    <t>https://podminky.urs.cz/item/CS_URS_2025_01/998776122</t>
  </si>
  <si>
    <t>784</t>
  </si>
  <si>
    <t>Dokončovací práce - malby a tapety</t>
  </si>
  <si>
    <t>145</t>
  </si>
  <si>
    <t>784111001</t>
  </si>
  <si>
    <t>Oprášení (ometení) podkladu v místnostech výšky do 3,80 m</t>
  </si>
  <si>
    <t>896360721</t>
  </si>
  <si>
    <t>https://podminky.urs.cz/item/CS_URS_2025_01/784111001</t>
  </si>
  <si>
    <t xml:space="preserve">"pouze serverovna </t>
  </si>
  <si>
    <t>SDK+obvod012*2,4</t>
  </si>
  <si>
    <t>146</t>
  </si>
  <si>
    <t>784161001</t>
  </si>
  <si>
    <t>Tmelení spar a rohů, šířky do 3 mm akrylátovým tmelem v místnostech výšky do 3,80 m</t>
  </si>
  <si>
    <t>-2133825716</t>
  </si>
  <si>
    <t>https://podminky.urs.cz/item/CS_URS_2025_01/784161001</t>
  </si>
  <si>
    <t>"obvody místností" Obvod01</t>
  </si>
  <si>
    <t>"k zárubním" (DVEŘE1)*5</t>
  </si>
  <si>
    <t>147</t>
  </si>
  <si>
    <t>784171101</t>
  </si>
  <si>
    <t>Zakrytí nemalovaných ploch (materiál ve specifikaci) včetně pozdějšího odkrytí podlah</t>
  </si>
  <si>
    <t>-98582116</t>
  </si>
  <si>
    <t>https://podminky.urs.cz/item/CS_URS_2025_01/784171101</t>
  </si>
  <si>
    <t>148</t>
  </si>
  <si>
    <t>58124842</t>
  </si>
  <si>
    <t>fólie pro malířské potřeby zakrývací tl 7µ 4x5m</t>
  </si>
  <si>
    <t>-917519656</t>
  </si>
  <si>
    <t>149</t>
  </si>
  <si>
    <t>784181101</t>
  </si>
  <si>
    <t>Penetrace podkladu jednonásobná základní akrylátová bezbarvá v místnostech výšky do 3,80 m</t>
  </si>
  <si>
    <t>-1788980568</t>
  </si>
  <si>
    <t>https://podminky.urs.cz/item/CS_URS_2025_01/784181101</t>
  </si>
  <si>
    <t>150</t>
  </si>
  <si>
    <t>784211101</t>
  </si>
  <si>
    <t>Malby z malířských směsí oděruvzdorných za mokra dvojnásobné, bílé za mokra oděruvzdorné výborně v místnostech výšky do 3,80 m</t>
  </si>
  <si>
    <t>920576667</t>
  </si>
  <si>
    <t>https://podminky.urs.cz/item/CS_URS_2025_01/784211101</t>
  </si>
  <si>
    <t>OST</t>
  </si>
  <si>
    <t>Ostatní</t>
  </si>
  <si>
    <t>151</t>
  </si>
  <si>
    <t>K020</t>
  </si>
  <si>
    <t>D+M demontáž stávající sirény na komíně a její nové osazení na ocelovou tyč z boku vikýře</t>
  </si>
  <si>
    <t>-1922219274</t>
  </si>
  <si>
    <t>152</t>
  </si>
  <si>
    <t>K023</t>
  </si>
  <si>
    <t>D+M přeložení el. instalací firmy Čez net po dobu stavby</t>
  </si>
  <si>
    <t>1999820648</t>
  </si>
  <si>
    <t>2 - Napojení na vodovod a kanalizaci, požární vodovod</t>
  </si>
  <si>
    <t xml:space="preserve">    92 - Zednické přípomoci pro ZTI, VZT,  Elektro</t>
  </si>
  <si>
    <t xml:space="preserve">      92-1 - Suť po přípomocí</t>
  </si>
  <si>
    <t xml:space="preserve">    721 - Zdravotechnika - vnitřní kanalizace</t>
  </si>
  <si>
    <t xml:space="preserve">      721-3 - Připojovací</t>
  </si>
  <si>
    <t xml:space="preserve">      721-4 - Ostatní</t>
  </si>
  <si>
    <t xml:space="preserve">      722-1 - Potrubí - studená voda, požární vodovod</t>
  </si>
  <si>
    <t xml:space="preserve">      722-1.2 - Tepelná izolace</t>
  </si>
  <si>
    <t xml:space="preserve">Zednické přípomoci pro ZTI, VZT,  Elektro</t>
  </si>
  <si>
    <t>612325101</t>
  </si>
  <si>
    <t>Vápenocementová omítka rýh hrubá, ve stěnách, šířky rýhy do 150 mm</t>
  </si>
  <si>
    <t>-1563393733</t>
  </si>
  <si>
    <t>https://podminky.urs.cz/item/CS_URS_2025_01/612325101</t>
  </si>
  <si>
    <t>18,3*0,1</t>
  </si>
  <si>
    <t>611325222</t>
  </si>
  <si>
    <t>Vápenocementová omítka jednotlivých malých ploch štuková dvouvrstvá na stropech, plochy jednotlivě přes 0,09 do 0,25 m2</t>
  </si>
  <si>
    <t>2056316499</t>
  </si>
  <si>
    <t>https://podminky.urs.cz/item/CS_URS_2025_01/611325222</t>
  </si>
  <si>
    <t>974031142</t>
  </si>
  <si>
    <t>Vysekání rýh ve zdivu cihelném na maltu vápennou nebo vápenocementovou do hl. 70 mm a šířky do 70 mm</t>
  </si>
  <si>
    <t>1221037970</t>
  </si>
  <si>
    <t>https://podminky.urs.cz/item/CS_URS_2025_01/974031142</t>
  </si>
  <si>
    <t>"vodovod"3</t>
  </si>
  <si>
    <t>"požární vodovod"14,5</t>
  </si>
  <si>
    <t>"kanalizace k umyvadlu"0,8</t>
  </si>
  <si>
    <t>K010</t>
  </si>
  <si>
    <t>Prostup stropem pro vodovoní potrubí vč. montážního prostoru</t>
  </si>
  <si>
    <t>1563232600</t>
  </si>
  <si>
    <t>92-1</t>
  </si>
  <si>
    <t>Suť po přípomocí</t>
  </si>
  <si>
    <t>997013213</t>
  </si>
  <si>
    <t>Vnitrostaveništní doprava suti a vybouraných hmot vodorovně do 50 m s naložením ručně pro budovy a haly výšky přes 9 do 12 m</t>
  </si>
  <si>
    <t>-520835215</t>
  </si>
  <si>
    <t>https://podminky.urs.cz/item/CS_URS_2025_01/997013213</t>
  </si>
  <si>
    <t>-613699108</t>
  </si>
  <si>
    <t>Odvoz suti a vybouraných hmot na skládku nebo meziskládku se složením, na vzdálenost Příplatek k ceně za každý další započatý 1 km přes 1 km</t>
  </si>
  <si>
    <t>-1799195470</t>
  </si>
  <si>
    <t xml:space="preserve">Poznámka k položce:_x000d_
25 km celkem </t>
  </si>
  <si>
    <t>0,165*15 'Přepočtené koeficientem množství</t>
  </si>
  <si>
    <t>-1895987109</t>
  </si>
  <si>
    <t>721</t>
  </si>
  <si>
    <t>Zdravotechnika - vnitřní kanalizace</t>
  </si>
  <si>
    <t>998721122</t>
  </si>
  <si>
    <t>Přesun hmot pro vnitřní kanalizaci stanovený z hmotnosti přesunovaného materiálu vodorovná dopravní vzdálenost do 50 m ruční (bez užití mechanizace) v objektech výšky přes 6 do 12 m</t>
  </si>
  <si>
    <t>-649152762</t>
  </si>
  <si>
    <t>https://podminky.urs.cz/item/CS_URS_2025_01/998721122</t>
  </si>
  <si>
    <t>721-3</t>
  </si>
  <si>
    <t>Připojovací</t>
  </si>
  <si>
    <t>721174042</t>
  </si>
  <si>
    <t>Potrubí z trub polypropylenových připojovací DN 40</t>
  </si>
  <si>
    <t>411150843</t>
  </si>
  <si>
    <t>https://podminky.urs.cz/item/CS_URS_2025_01/721174042</t>
  </si>
  <si>
    <t>721174043</t>
  </si>
  <si>
    <t>Potrubí z trub polypropylenových připojovací DN 50</t>
  </si>
  <si>
    <t>-1385330056</t>
  </si>
  <si>
    <t>https://podminky.urs.cz/item/CS_URS_2025_01/721174043</t>
  </si>
  <si>
    <t>721194104</t>
  </si>
  <si>
    <t>Vyměření přípojek na potrubí vyvedení a upevnění odpadních výpustek DN 40</t>
  </si>
  <si>
    <t>-1850129528</t>
  </si>
  <si>
    <t>https://podminky.urs.cz/item/CS_URS_2025_01/721194104</t>
  </si>
  <si>
    <t>721194105</t>
  </si>
  <si>
    <t>Vyměření přípojek na potrubí vyvedení a upevnění odpadních výpustek DN 50</t>
  </si>
  <si>
    <t>675120842</t>
  </si>
  <si>
    <t>https://podminky.urs.cz/item/CS_URS_2025_01/721194105</t>
  </si>
  <si>
    <t>K021</t>
  </si>
  <si>
    <t>D+M napojení na stávající stoupací potrubí K2, vč. tvarovky</t>
  </si>
  <si>
    <t>-1182374408</t>
  </si>
  <si>
    <t>721-4</t>
  </si>
  <si>
    <t>721229111</t>
  </si>
  <si>
    <t>Zápachové uzávěrky montáž zápachových uzávěrek ostatních typů do DN 50</t>
  </si>
  <si>
    <t>-477346999</t>
  </si>
  <si>
    <t>https://podminky.urs.cz/item/CS_URS_2025_01/721229111</t>
  </si>
  <si>
    <t>55161841R</t>
  </si>
  <si>
    <t>Podomítkový kondenzační sifon pro najpojení 2 jednotek</t>
  </si>
  <si>
    <t>-1065910061</t>
  </si>
  <si>
    <t>721290111</t>
  </si>
  <si>
    <t>Zkouška těsnosti kanalizace v objektech vodou do DN 125</t>
  </si>
  <si>
    <t>996365442</t>
  </si>
  <si>
    <t>https://podminky.urs.cz/item/CS_URS_2025_01/721290111</t>
  </si>
  <si>
    <t>Utěsnění při zkoušce těsnosti</t>
  </si>
  <si>
    <t>-1252604289</t>
  </si>
  <si>
    <t>K037</t>
  </si>
  <si>
    <t>D+M zaslepení potrubí kanalizační- např. zátkou</t>
  </si>
  <si>
    <t>974696645</t>
  </si>
  <si>
    <t>998722122</t>
  </si>
  <si>
    <t>Přesun hmot pro vnitřní vodovod stanovený z hmotnosti přesunovaného materiálu vodorovná dopravní vzdálenost do 50 m ruční (bez užití mechanizace) v objektech výšky přes 6 do 12 m</t>
  </si>
  <si>
    <t>-1295578596</t>
  </si>
  <si>
    <t>https://podminky.urs.cz/item/CS_URS_2025_01/998722122</t>
  </si>
  <si>
    <t>722-1</t>
  </si>
  <si>
    <t>Potrubí - studená voda, požární vodovod</t>
  </si>
  <si>
    <t>722130145</t>
  </si>
  <si>
    <t>Potrubí z ocelových trubek pozinkovaných hladkých silnostěnných pro požární systém nebo sprinklerová zařízení spojovaných lisováním PN 16 do 110°C DN 40</t>
  </si>
  <si>
    <t>-319839613</t>
  </si>
  <si>
    <t>https://podminky.urs.cz/item/CS_URS_2025_01/722130145</t>
  </si>
  <si>
    <t>19,2</t>
  </si>
  <si>
    <t>722232046</t>
  </si>
  <si>
    <t>Armatury se dvěma závity kulové kohouty PN 42 do 185 °C přímé vnitřní závit G 5/4"</t>
  </si>
  <si>
    <t>841919887</t>
  </si>
  <si>
    <t>https://podminky.urs.cz/item/CS_URS_2025_01/722232046</t>
  </si>
  <si>
    <t>722229104</t>
  </si>
  <si>
    <t>Armatury s jedním závitem montáž vodovodních armatur s jedním závitem ostatních typů G 5/4"</t>
  </si>
  <si>
    <t>-1443434086</t>
  </si>
  <si>
    <t>https://podminky.urs.cz/item/CS_URS_2025_01/722229104</t>
  </si>
  <si>
    <t>28654309</t>
  </si>
  <si>
    <t>přechodka PPR s vnitřním kovovým závitem D 40x5/4"</t>
  </si>
  <si>
    <t>-802793427</t>
  </si>
  <si>
    <t>722174022</t>
  </si>
  <si>
    <t>Potrubí z plastových trubek z polypropylenu PPR svařovaných polyfúzně PN 20 (SDR 6) D 20 x 3,4</t>
  </si>
  <si>
    <t>1878767070</t>
  </si>
  <si>
    <t>https://podminky.urs.cz/item/CS_URS_2025_01/722174022</t>
  </si>
  <si>
    <t>722220152</t>
  </si>
  <si>
    <t>Armatury s jedním závitem plastové (PPR) PN 20 (SDR 6) DN 20 x G 1/2"</t>
  </si>
  <si>
    <t>-95155050</t>
  </si>
  <si>
    <t>https://podminky.urs.cz/item/CS_URS_2025_01/722220152</t>
  </si>
  <si>
    <t>K011</t>
  </si>
  <si>
    <t>D+M napojení na stávající rozvod vody ve stěně vč. tvarovky</t>
  </si>
  <si>
    <t>ks</t>
  </si>
  <si>
    <t>-43353369</t>
  </si>
  <si>
    <t>K012</t>
  </si>
  <si>
    <t>D+M napojení na stávající rozvod požární vody ve stěně vč. tvarovky</t>
  </si>
  <si>
    <t>-759942023</t>
  </si>
  <si>
    <t>K038</t>
  </si>
  <si>
    <t>D+M zaslepení potrubí vodovodní - např. zátkou</t>
  </si>
  <si>
    <t>1643497101</t>
  </si>
  <si>
    <t>722290226</t>
  </si>
  <si>
    <t>Zkoušky, proplach a desinfekce vodovodního potrubí zkoušky těsnosti vodovodního potrubí závitového do DN 50</t>
  </si>
  <si>
    <t>-778515058</t>
  </si>
  <si>
    <t>https://podminky.urs.cz/item/CS_URS_2025_01/722290226</t>
  </si>
  <si>
    <t>722290246</t>
  </si>
  <si>
    <t>Zkoušky, proplach a desinfekce vodovodního potrubí zkoušky těsnosti vodovodního potrubí plastového do DN 40</t>
  </si>
  <si>
    <t>-1272078868</t>
  </si>
  <si>
    <t>https://podminky.urs.cz/item/CS_URS_2025_01/722290246</t>
  </si>
  <si>
    <t>722290234</t>
  </si>
  <si>
    <t>Zkoušky, proplach a desinfekce vodovodního potrubí proplach a desinfekce vodovodního potrubí do DN 80</t>
  </si>
  <si>
    <t>200131507</t>
  </si>
  <si>
    <t>https://podminky.urs.cz/item/CS_URS_2025_01/722290234</t>
  </si>
  <si>
    <t>12,5+20</t>
  </si>
  <si>
    <t>722-1.2</t>
  </si>
  <si>
    <t>Tepelná izolace</t>
  </si>
  <si>
    <t>722181111</t>
  </si>
  <si>
    <t>Ochrana potrubí plstěnými pásy DN do 20 mm</t>
  </si>
  <si>
    <t>-1063837909</t>
  </si>
  <si>
    <t>https://podminky.urs.cz/item/CS_URS_2025_01/722181111</t>
  </si>
  <si>
    <t>"detaily"2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</si>
  <si>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</si>
  <si>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</si>
  <si>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1565738451</t>
  </si>
  <si>
    <t>https://podminky.urs.cz/item/CS_URS_2025_01/722181231</t>
  </si>
  <si>
    <t>3 - Vytápění</t>
  </si>
  <si>
    <t xml:space="preserve">    733 - Ústřední vytápění - rozvodné potrubí - pouze úsek d 2 NP nad podlahu 3 NP</t>
  </si>
  <si>
    <t xml:space="preserve">    783 - Dokončovací práce - nátěry</t>
  </si>
  <si>
    <t>1193440405</t>
  </si>
  <si>
    <t>K039</t>
  </si>
  <si>
    <t>-1684550716</t>
  </si>
  <si>
    <t>733110806</t>
  </si>
  <si>
    <t>Demontáž potrubí z trubek ocelových závitových DN přes 15 do 32</t>
  </si>
  <si>
    <t>-1355349321</t>
  </si>
  <si>
    <t>https://podminky.urs.cz/item/CS_URS_2025_01/733110806</t>
  </si>
  <si>
    <t>733</t>
  </si>
  <si>
    <t>Ústřední vytápění - rozvodné potrubí - pouze úsek d 2 NP nad podlahu 3 NP</t>
  </si>
  <si>
    <t>733122223</t>
  </si>
  <si>
    <t>Potrubí z trubek ocelových hladkých spojovaných lisováním z uhlíkové oceli tenkostěnné vně pozinkované PN 16, T= +110°C Ø 18/1,2</t>
  </si>
  <si>
    <t>672203605</t>
  </si>
  <si>
    <t>https://podminky.urs.cz/item/CS_URS_2025_01/733122223</t>
  </si>
  <si>
    <t>"od napijení ve 2 NP nad podlahu 3 NP a zaslepení"20</t>
  </si>
  <si>
    <t>K040</t>
  </si>
  <si>
    <t>D+M napojení na stávající stoupačku</t>
  </si>
  <si>
    <t>917342814</t>
  </si>
  <si>
    <t>K041</t>
  </si>
  <si>
    <t>D+M napuštění a vypuštění otopné soustavy/ zmražení dle zvykloti dodavatele</t>
  </si>
  <si>
    <t>-646036743</t>
  </si>
  <si>
    <t>K042</t>
  </si>
  <si>
    <t>D+M zaslepení stupaček ve 3 NP, později rozvody v předstěně</t>
  </si>
  <si>
    <t>-2008471605</t>
  </si>
  <si>
    <t>998733122</t>
  </si>
  <si>
    <t>Přesun hmot pro rozvody potrubí stanovený z hmotnosti přesunovaného materiálu vodorovná dopravní vzdálenost do 50 m ruční (bez užití mechanizace) v objektech výšky přes 6 do 12 m</t>
  </si>
  <si>
    <t>740310065</t>
  </si>
  <si>
    <t>https://podminky.urs.cz/item/CS_URS_2025_01/998733122</t>
  </si>
  <si>
    <t>783</t>
  </si>
  <si>
    <t>Dokončovací práce - nátěry</t>
  </si>
  <si>
    <t>783624651</t>
  </si>
  <si>
    <t>Základní antikorozní nátěr armatur a kovových potrubí jednonásobný potrubí do DN 50 mm akrylátový</t>
  </si>
  <si>
    <t>2090665569</t>
  </si>
  <si>
    <t>https://podminky.urs.cz/item/CS_URS_2025_01/783624651</t>
  </si>
  <si>
    <t>783627602</t>
  </si>
  <si>
    <t>Krycí nátěr (email) armatur a kovových potrubí potrubí do DN 50 mm jednonásobný akrylátový tepelně odolný</t>
  </si>
  <si>
    <t>1748859375</t>
  </si>
  <si>
    <t>https://podminky.urs.cz/item/CS_URS_2025_01/783627602</t>
  </si>
  <si>
    <t>6 - Vedlejší náklady</t>
  </si>
  <si>
    <t>VRN - Vedlejší rozpočtové náklady</t>
  </si>
  <si>
    <t xml:space="preserve">    VRN3 - Zařízení staveniště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</si>
  <si>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</si>
  <si>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</si>
  <si>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</si>
  <si>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</si>
  <si>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</si>
  <si>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</si>
  <si>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Zařízení staveniště, vč. zdvihací techniky, zabezpečení stavby, spotřebu médií a jiných obvyklých nákladů spojených s realizací</t>
  </si>
  <si>
    <t>1024</t>
  </si>
  <si>
    <t>2105780489</t>
  </si>
  <si>
    <t>https://podminky.urs.cz/item/CS_URS_2025_01/030001000</t>
  </si>
  <si>
    <t>K007</t>
  </si>
  <si>
    <t>Skládky na staveništi - např. zpevněné plochy</t>
  </si>
  <si>
    <t>-304103803</t>
  </si>
  <si>
    <t>K008</t>
  </si>
  <si>
    <t>Protiprašné opatření na schodišti</t>
  </si>
  <si>
    <t>-2132922576</t>
  </si>
  <si>
    <t>VRN9</t>
  </si>
  <si>
    <t>Ostatní náklady</t>
  </si>
  <si>
    <t>034503000</t>
  </si>
  <si>
    <t>Informační tabule na staveništi</t>
  </si>
  <si>
    <t>1344446823</t>
  </si>
  <si>
    <t>https://podminky.urs.cz/item/CS_URS_2025_01/034503000</t>
  </si>
  <si>
    <t>Poznámka k položce:_x000d_
Publicita projektu</t>
  </si>
  <si>
    <t>094104000</t>
  </si>
  <si>
    <t>Náklady na opatření BOZP</t>
  </si>
  <si>
    <t>-320514678</t>
  </si>
  <si>
    <t>https://podminky.urs.cz/item/CS_URS_2025_01/094104000</t>
  </si>
  <si>
    <t>SEZNAM FIGUR</t>
  </si>
  <si>
    <t>Výměra</t>
  </si>
  <si>
    <t>0,9*2,02</t>
  </si>
  <si>
    <t>Použití figury:</t>
  </si>
  <si>
    <t>SDK příčka tl 200 mm profil CW+UW 150 desky 2xDF 12,5 s izolací EI 90 Rw do 56 dB</t>
  </si>
  <si>
    <t>Tmelení spar a rohů šířky do 3 mm akrylátovým tmelem v místnostech v do 3,80 m</t>
  </si>
  <si>
    <t>"serverovna"6,28+0,15*1</t>
  </si>
  <si>
    <t>"chodba"8,48</t>
  </si>
  <si>
    <t>Vysátí podkladu povlakových podlah</t>
  </si>
  <si>
    <t>Stěrka podlahová nivelační pro vyrovnání podkladu povlakových podlah pevnosti 20 MPa tl do 3 mm</t>
  </si>
  <si>
    <t>Zakrytí vnitřních podlah včetně pozdějšího odkrytí</t>
  </si>
  <si>
    <t>"čelo štítu"</t>
  </si>
  <si>
    <t>4,5*2,5</t>
  </si>
  <si>
    <t>-okno1</t>
  </si>
  <si>
    <t>(ostění1+nadpraží1)*0,15</t>
  </si>
  <si>
    <t>"boky vikýře"2+2</t>
  </si>
  <si>
    <t>Sklovláknité pletivo vnějších stěn vtlačené do tmelu</t>
  </si>
  <si>
    <t>Penetrační akrylátový nátěr vnějších pastovitých tenkovrstvých omítek stěn</t>
  </si>
  <si>
    <t>Vápenocementová omítka hrubá jednovrstvá nezatřená vnějších stěn nanášená ručně</t>
  </si>
  <si>
    <t>hrana</t>
  </si>
  <si>
    <t>Schodištová hrana - délka</t>
  </si>
  <si>
    <t>1,22*2</t>
  </si>
  <si>
    <t xml:space="preserve">"přístup na střechu </t>
  </si>
  <si>
    <t>(4,5+1+1)*5</t>
  </si>
  <si>
    <t>Dovoz a odvoz lešení řadového do 10 km včetně naložení a složení</t>
  </si>
  <si>
    <t>Příplatek k ceně dovozu a odvozu lešení řadového ZKD 10 km přes 10 km</t>
  </si>
  <si>
    <t>0,9*2</t>
  </si>
  <si>
    <t>Montáž omítkových samolepících začišťovacích profilů pro spojení s okenním rámem</t>
  </si>
  <si>
    <t xml:space="preserve">"serverovna </t>
  </si>
  <si>
    <t>1,945*2</t>
  </si>
  <si>
    <t>3,245*2</t>
  </si>
  <si>
    <t>Montáž podlahové lišty obvodové lepené</t>
  </si>
  <si>
    <t>Oprášení (ometení ) podkladu v místnostech v do 3,80 m</t>
  </si>
  <si>
    <t>0,9*1,31*2</t>
  </si>
  <si>
    <t>Zakrytí výplní otvorů fólií přilepenou na začišťovací lišty</t>
  </si>
  <si>
    <t>Montáž plastových oken plochy přes 1 m2 otevíravých v do 1,5 m s rámem do zdiva</t>
  </si>
  <si>
    <t>"stáv. stěna v serverovně"2,4*(4,5)</t>
  </si>
  <si>
    <t>0,25*(nadpraží1+ostění1)</t>
  </si>
  <si>
    <t>"část schodišťové stěny"10</t>
  </si>
  <si>
    <t>Vápenocementový štuk vnitřních stěn tloušťky do 3 mm</t>
  </si>
  <si>
    <t>Cementová omítka hladká jednovrstvá vnitřních stěn nanášená ručně</t>
  </si>
  <si>
    <t>Příplatek k cementové omítce vnitřních stěn za každých dalších 5 mm tloušťky ručně</t>
  </si>
  <si>
    <t>1,31*2*2</t>
  </si>
  <si>
    <t>0,96*2</t>
  </si>
  <si>
    <t>Montáž kontaktního zateplení vnějšího ostění, nadpraží nebo parapetu hl. špalety do 200 mm lepením desek z polystyrenu tl do 40 mm</t>
  </si>
  <si>
    <t>Oplechování rovných parapetů mechanicky kotvené z Pz s povrchovou úpravou rš 400 mm</t>
  </si>
  <si>
    <t>Montáž parapetních desek dřevěných nebo plastových š do 30 cm</t>
  </si>
  <si>
    <t>65,005+21,076+6,272</t>
  </si>
  <si>
    <t>9,971+6,288</t>
  </si>
  <si>
    <t>Montáž izolace tepelné podlah volně kladenými rohožemi, pásy, dílci, deskami 1 vrstva</t>
  </si>
  <si>
    <t>Sádrovláknitá podlaha tl 25 mm z podlahových prvků tl 25 mm bez podsypu</t>
  </si>
  <si>
    <t xml:space="preserve">D+M pryžový podkaldní pas tl. 10  mm na ocel. nosníky dle rozteče nosníků</t>
  </si>
  <si>
    <t>Vápenný štuk vnitřních rovných stropů tloušťky do 3 mm</t>
  </si>
  <si>
    <t>Vápenocementový štuk vnitřních rovných stropů tloušťky do 3 mm</t>
  </si>
  <si>
    <t>Penetrační disperzní nátěr vnitřních stěn nanášený ručně</t>
  </si>
  <si>
    <t>Ochrana podlahy zakrytím geotextilií</t>
  </si>
  <si>
    <t>Montáž izolace tepelné spodem stropů s uchycením drátem rohoží, pásů, dílců, desek</t>
  </si>
  <si>
    <t>SDK podhled deska 1xDF 12,5 bez izolace dvouvrstvá spodní kce profil CD+UD REI do 90</t>
  </si>
  <si>
    <t>Montáž parotěsné zábrany do SDK podhledu</t>
  </si>
  <si>
    <t>Otlučení (osekání) vnitřní vápenné nebo vápenocementové omítky stropů rákosových v rozsahu přes 50 do 100 %</t>
  </si>
  <si>
    <t>10,5*(1,2*7+1,1+0,1)</t>
  </si>
  <si>
    <t>7,9*(0,1+1,05+1,2+1,2+1,2+1,2)</t>
  </si>
  <si>
    <t>Separační vrstva z geotextilie</t>
  </si>
  <si>
    <t>Montáž izolace tepelné vrchem stropů volně kladenými rohožemi, pásy, dílci, deskami</t>
  </si>
  <si>
    <t>Podlahové kce podkladové z desek OSB tl 18 mm nebroušených na pero a drážku šroubovaných</t>
  </si>
  <si>
    <t>Podlahové kce podkladové z desek OSB tl 22 mm nebroušených na pero a drážku šroubovaných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</si>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</sst>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/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right"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5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166" fontId="30" fillId="0" borderId="21" xfId="0" applyNumberFormat="1" applyFont="1" applyBorder="1" applyAlignment="1">
      <alignment vertical="center"/>
    </xf>
    <xf numFmtId="4" fontId="30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3" xfId="0" applyNumberFormat="1" applyFont="1" applyBorder="1" applyAlignment="1"/>
    <xf numFmtId="166" fontId="34" fillId="0" borderId="14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24" fillId="3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40" fillId="0" borderId="23" xfId="0" applyFont="1" applyBorder="1" applyAlignment="1" applyProtection="1">
      <alignment horizontal="center" vertical="center"/>
      <protection locked="0"/>
    </xf>
    <xf numFmtId="49" fontId="40" fillId="0" borderId="23" xfId="0" applyNumberFormat="1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167" fontId="40" fillId="0" borderId="23" xfId="0" applyNumberFormat="1" applyFont="1" applyBorder="1" applyAlignment="1" applyProtection="1">
      <alignment vertical="center"/>
      <protection locked="0"/>
    </xf>
    <xf numFmtId="4" fontId="40" fillId="3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  <protection locked="0"/>
    </xf>
    <xf numFmtId="0" fontId="41" fillId="0" borderId="4" xfId="0" applyFont="1" applyBorder="1" applyAlignment="1">
      <alignment vertical="center"/>
    </xf>
    <xf numFmtId="0" fontId="40" fillId="3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>
      <alignment horizontal="center" vertical="center"/>
    </xf>
    <xf numFmtId="0" fontId="11" fillId="0" borderId="4" xfId="0" applyFont="1" applyBorder="1" applyAlignment="1"/>
    <xf numFmtId="0" fontId="11" fillId="0" borderId="0" xfId="0" applyFont="1" applyAlignment="1">
      <alignment horizontal="left"/>
    </xf>
    <xf numFmtId="0" fontId="11" fillId="0" borderId="0" xfId="0" applyFont="1" applyAlignment="1" applyProtection="1">
      <protection locked="0"/>
    </xf>
    <xf numFmtId="4" fontId="11" fillId="0" borderId="0" xfId="0" applyNumberFormat="1" applyFont="1" applyAlignment="1"/>
    <xf numFmtId="0" fontId="11" fillId="0" borderId="15" xfId="0" applyFont="1" applyBorder="1" applyAlignment="1"/>
    <xf numFmtId="0" fontId="11" fillId="0" borderId="0" xfId="0" applyFont="1" applyBorder="1" applyAlignment="1"/>
    <xf numFmtId="166" fontId="11" fillId="0" borderId="0" xfId="0" applyNumberFormat="1" applyFont="1" applyBorder="1" applyAlignment="1"/>
    <xf numFmtId="166" fontId="11" fillId="0" borderId="16" xfId="0" applyNumberFormat="1" applyFont="1" applyBorder="1" applyAlignment="1"/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4" fillId="3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6" fontId="24" fillId="0" borderId="22" xfId="0" applyNumberFormat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13110813" TargetMode="External" /><Relationship Id="rId2" Type="http://schemas.openxmlformats.org/officeDocument/2006/relationships/hyperlink" Target="https://podminky.urs.cz/item/CS_URS_2025_01/968072455" TargetMode="External" /><Relationship Id="rId3" Type="http://schemas.openxmlformats.org/officeDocument/2006/relationships/hyperlink" Target="https://podminky.urs.cz/item/CS_URS_2023_01/978012191" TargetMode="External" /><Relationship Id="rId4" Type="http://schemas.openxmlformats.org/officeDocument/2006/relationships/hyperlink" Target="https://podminky.urs.cz/item/CS_URS_2023_01/762841811" TargetMode="External" /><Relationship Id="rId5" Type="http://schemas.openxmlformats.org/officeDocument/2006/relationships/hyperlink" Target="https://podminky.urs.cz/item/CS_URS_2025_01/997013212" TargetMode="External" /><Relationship Id="rId6" Type="http://schemas.openxmlformats.org/officeDocument/2006/relationships/hyperlink" Target="https://podminky.urs.cz/item/CS_URS_2025_01/997013501" TargetMode="External" /><Relationship Id="rId7" Type="http://schemas.openxmlformats.org/officeDocument/2006/relationships/hyperlink" Target="https://podminky.urs.cz/item/CS_URS_2025_01/997013509" TargetMode="External" /><Relationship Id="rId8" Type="http://schemas.openxmlformats.org/officeDocument/2006/relationships/hyperlink" Target="https://podminky.urs.cz/item/CS_URS_2025_01/997013631" TargetMode="External" /><Relationship Id="rId9" Type="http://schemas.openxmlformats.org/officeDocument/2006/relationships/hyperlink" Target="https://podminky.urs.cz/item/CS_URS_2025_01/997013814" TargetMode="External" /><Relationship Id="rId10" Type="http://schemas.openxmlformats.org/officeDocument/2006/relationships/hyperlink" Target="https://podminky.urs.cz/item/CS_URS_2025_01/622143004" TargetMode="External" /><Relationship Id="rId11" Type="http://schemas.openxmlformats.org/officeDocument/2006/relationships/hyperlink" Target="https://podminky.urs.cz/item/CS_URS_2025_01/622143005" TargetMode="External" /><Relationship Id="rId12" Type="http://schemas.openxmlformats.org/officeDocument/2006/relationships/hyperlink" Target="https://podminky.urs.cz/item/CS_URS_2025_01/629991012" TargetMode="External" /><Relationship Id="rId13" Type="http://schemas.openxmlformats.org/officeDocument/2006/relationships/hyperlink" Target="https://podminky.urs.cz/item/CS_URS_2025_01/612131121" TargetMode="External" /><Relationship Id="rId14" Type="http://schemas.openxmlformats.org/officeDocument/2006/relationships/hyperlink" Target="https://podminky.urs.cz/item/CS_URS_2025_01/611321131" TargetMode="External" /><Relationship Id="rId15" Type="http://schemas.openxmlformats.org/officeDocument/2006/relationships/hyperlink" Target="https://podminky.urs.cz/item/CS_URS_2025_01/611311131" TargetMode="External" /><Relationship Id="rId16" Type="http://schemas.openxmlformats.org/officeDocument/2006/relationships/hyperlink" Target="https://podminky.urs.cz/item/CS_URS_2025_01/612321131" TargetMode="External" /><Relationship Id="rId17" Type="http://schemas.openxmlformats.org/officeDocument/2006/relationships/hyperlink" Target="https://podminky.urs.cz/item/CS_URS_2025_01/612331121" TargetMode="External" /><Relationship Id="rId18" Type="http://schemas.openxmlformats.org/officeDocument/2006/relationships/hyperlink" Target="https://podminky.urs.cz/item/CS_URS_2025_01/612331191" TargetMode="External" /><Relationship Id="rId19" Type="http://schemas.openxmlformats.org/officeDocument/2006/relationships/hyperlink" Target="https://podminky.urs.cz/item/CS_URS_2025_01/622143004.1" TargetMode="External" /><Relationship Id="rId20" Type="http://schemas.openxmlformats.org/officeDocument/2006/relationships/hyperlink" Target="https://podminky.urs.cz/item/CS_URS_2025_01/622252002" TargetMode="External" /><Relationship Id="rId21" Type="http://schemas.openxmlformats.org/officeDocument/2006/relationships/hyperlink" Target="https://podminky.urs.cz/item/CS_URS_2025_01/622321101" TargetMode="External" /><Relationship Id="rId22" Type="http://schemas.openxmlformats.org/officeDocument/2006/relationships/hyperlink" Target="https://podminky.urs.cz/item/CS_URS_2025_01/622142001" TargetMode="External" /><Relationship Id="rId23" Type="http://schemas.openxmlformats.org/officeDocument/2006/relationships/hyperlink" Target="https://podminky.urs.cz/item/CS_URS_2025_01/622212001" TargetMode="External" /><Relationship Id="rId24" Type="http://schemas.openxmlformats.org/officeDocument/2006/relationships/hyperlink" Target="https://podminky.urs.cz/item/CS_URS_2025_01/622151001" TargetMode="External" /><Relationship Id="rId25" Type="http://schemas.openxmlformats.org/officeDocument/2006/relationships/hyperlink" Target="https://podminky.urs.cz/item/CS_URS_2025_01/622531002" TargetMode="External" /><Relationship Id="rId26" Type="http://schemas.openxmlformats.org/officeDocument/2006/relationships/hyperlink" Target="https://podminky.urs.cz/item/CS_URS_2025_01/631311131" TargetMode="External" /><Relationship Id="rId27" Type="http://schemas.openxmlformats.org/officeDocument/2006/relationships/hyperlink" Target="https://podminky.urs.cz/item/CS_URS_2025_01/631351101" TargetMode="External" /><Relationship Id="rId28" Type="http://schemas.openxmlformats.org/officeDocument/2006/relationships/hyperlink" Target="https://podminky.urs.cz/item/CS_URS_2025_01/631351102" TargetMode="External" /><Relationship Id="rId29" Type="http://schemas.openxmlformats.org/officeDocument/2006/relationships/hyperlink" Target="https://podminky.urs.cz/item/CS_URS_2025_01/619996147" TargetMode="External" /><Relationship Id="rId30" Type="http://schemas.openxmlformats.org/officeDocument/2006/relationships/hyperlink" Target="https://podminky.urs.cz/item/CS_URS_2025_01/642945111" TargetMode="External" /><Relationship Id="rId31" Type="http://schemas.openxmlformats.org/officeDocument/2006/relationships/hyperlink" Target="https://podminky.urs.cz/item/CS_URS_2025_01/953943211" TargetMode="External" /><Relationship Id="rId32" Type="http://schemas.openxmlformats.org/officeDocument/2006/relationships/hyperlink" Target="https://podminky.urs.cz/item/CS_URS_2025_01/949101111" TargetMode="External" /><Relationship Id="rId33" Type="http://schemas.openxmlformats.org/officeDocument/2006/relationships/hyperlink" Target="https://podminky.urs.cz/item/CS_URS_2025_01/993111111" TargetMode="External" /><Relationship Id="rId34" Type="http://schemas.openxmlformats.org/officeDocument/2006/relationships/hyperlink" Target="https://podminky.urs.cz/item/CS_URS_2025_01/993111119" TargetMode="External" /><Relationship Id="rId35" Type="http://schemas.openxmlformats.org/officeDocument/2006/relationships/hyperlink" Target="https://podminky.urs.cz/item/CS_URS_2025_01/998018002" TargetMode="External" /><Relationship Id="rId36" Type="http://schemas.openxmlformats.org/officeDocument/2006/relationships/hyperlink" Target="https://podminky.urs.cz/item/CS_URS_2025_01/712341559" TargetMode="External" /><Relationship Id="rId37" Type="http://schemas.openxmlformats.org/officeDocument/2006/relationships/hyperlink" Target="https://podminky.urs.cz/item/CS_URS_2025_01/998712122" TargetMode="External" /><Relationship Id="rId38" Type="http://schemas.openxmlformats.org/officeDocument/2006/relationships/hyperlink" Target="https://podminky.urs.cz/item/CS_URS_2025_01/713111121" TargetMode="External" /><Relationship Id="rId39" Type="http://schemas.openxmlformats.org/officeDocument/2006/relationships/hyperlink" Target="https://podminky.urs.cz/item/CS_URS_2025_01/713111111" TargetMode="External" /><Relationship Id="rId40" Type="http://schemas.openxmlformats.org/officeDocument/2006/relationships/hyperlink" Target="https://podminky.urs.cz/item/CS_URS_2025_01/632481215" TargetMode="External" /><Relationship Id="rId41" Type="http://schemas.openxmlformats.org/officeDocument/2006/relationships/hyperlink" Target="https://podminky.urs.cz/item/CS_URS_2025_01/998713122" TargetMode="External" /><Relationship Id="rId42" Type="http://schemas.openxmlformats.org/officeDocument/2006/relationships/hyperlink" Target="https://podminky.urs.cz/item/CS_URS_2025_01/998741102" TargetMode="External" /><Relationship Id="rId43" Type="http://schemas.openxmlformats.org/officeDocument/2006/relationships/hyperlink" Target="https://podminky.urs.cz/item/CS_URS_2025_01/741810001" TargetMode="External" /><Relationship Id="rId44" Type="http://schemas.openxmlformats.org/officeDocument/2006/relationships/hyperlink" Target="https://podminky.urs.cz/item/CS_URS_2025_01/741112061" TargetMode="External" /><Relationship Id="rId45" Type="http://schemas.openxmlformats.org/officeDocument/2006/relationships/hyperlink" Target="https://podminky.urs.cz/item/CS_URS_2025_01/741313001" TargetMode="External" /><Relationship Id="rId46" Type="http://schemas.openxmlformats.org/officeDocument/2006/relationships/hyperlink" Target="https://podminky.urs.cz/item/CS_URS_2025_01/741310101" TargetMode="External" /><Relationship Id="rId47" Type="http://schemas.openxmlformats.org/officeDocument/2006/relationships/hyperlink" Target="https://podminky.urs.cz/item/CS_URS_2025_01/741122015" TargetMode="External" /><Relationship Id="rId48" Type="http://schemas.openxmlformats.org/officeDocument/2006/relationships/hyperlink" Target="https://podminky.urs.cz/item/CS_URS_2025_01/741122016" TargetMode="External" /><Relationship Id="rId49" Type="http://schemas.openxmlformats.org/officeDocument/2006/relationships/hyperlink" Target="https://podminky.urs.cz/item/CS_URS_2025_01/741330335" TargetMode="External" /><Relationship Id="rId50" Type="http://schemas.openxmlformats.org/officeDocument/2006/relationships/hyperlink" Target="https://podminky.urs.cz/item/CS_URS_2025_01/741372062" TargetMode="External" /><Relationship Id="rId51" Type="http://schemas.openxmlformats.org/officeDocument/2006/relationships/hyperlink" Target="https://podminky.urs.cz/item/CS_URS_2025_01/762332922" TargetMode="External" /><Relationship Id="rId52" Type="http://schemas.openxmlformats.org/officeDocument/2006/relationships/hyperlink" Target="https://podminky.urs.cz/item/CS_URS_2025_01/762343911" TargetMode="External" /><Relationship Id="rId53" Type="http://schemas.openxmlformats.org/officeDocument/2006/relationships/hyperlink" Target="https://podminky.urs.cz/item/CS_URS_2025_01/762841932" TargetMode="External" /><Relationship Id="rId54" Type="http://schemas.openxmlformats.org/officeDocument/2006/relationships/hyperlink" Target="https://podminky.urs.cz/item/CS_URS_2025_01/762511264" TargetMode="External" /><Relationship Id="rId55" Type="http://schemas.openxmlformats.org/officeDocument/2006/relationships/hyperlink" Target="https://podminky.urs.cz/item/CS_URS_2025_01/762332921" TargetMode="External" /><Relationship Id="rId56" Type="http://schemas.openxmlformats.org/officeDocument/2006/relationships/hyperlink" Target="https://podminky.urs.cz/item/CS_URS_2025_01/762332922" TargetMode="External" /><Relationship Id="rId57" Type="http://schemas.openxmlformats.org/officeDocument/2006/relationships/hyperlink" Target="https://podminky.urs.cz/item/CS_URS_2025_01/762395000" TargetMode="External" /><Relationship Id="rId58" Type="http://schemas.openxmlformats.org/officeDocument/2006/relationships/hyperlink" Target="https://podminky.urs.cz/item/CS_URS_2025_01/762083111" TargetMode="External" /><Relationship Id="rId59" Type="http://schemas.openxmlformats.org/officeDocument/2006/relationships/hyperlink" Target="https://podminky.urs.cz/item/CS_URS_2025_01/998762122" TargetMode="External" /><Relationship Id="rId60" Type="http://schemas.openxmlformats.org/officeDocument/2006/relationships/hyperlink" Target="https://podminky.urs.cz/item/CS_URS_2025_01/998763332" TargetMode="External" /><Relationship Id="rId61" Type="http://schemas.openxmlformats.org/officeDocument/2006/relationships/hyperlink" Target="https://podminky.urs.cz/item/CS_URS_2025_01/763131431" TargetMode="External" /><Relationship Id="rId62" Type="http://schemas.openxmlformats.org/officeDocument/2006/relationships/hyperlink" Target="https://podminky.urs.cz/item/CS_URS_2025_01/763131714" TargetMode="External" /><Relationship Id="rId63" Type="http://schemas.openxmlformats.org/officeDocument/2006/relationships/hyperlink" Target="https://podminky.urs.cz/item/CS_URS_2025_01/763111429" TargetMode="External" /><Relationship Id="rId64" Type="http://schemas.openxmlformats.org/officeDocument/2006/relationships/hyperlink" Target="https://podminky.urs.cz/item/CS_URS_2025_01/763111717" TargetMode="External" /><Relationship Id="rId65" Type="http://schemas.openxmlformats.org/officeDocument/2006/relationships/hyperlink" Target="https://podminky.urs.cz/item/CS_URS_2025_01/763181311" TargetMode="External" /><Relationship Id="rId66" Type="http://schemas.openxmlformats.org/officeDocument/2006/relationships/hyperlink" Target="https://podminky.urs.cz/item/CS_URS_2025_01/763181411" TargetMode="External" /><Relationship Id="rId67" Type="http://schemas.openxmlformats.org/officeDocument/2006/relationships/hyperlink" Target="https://podminky.urs.cz/item/CS_URS_2025_01/763131751" TargetMode="External" /><Relationship Id="rId68" Type="http://schemas.openxmlformats.org/officeDocument/2006/relationships/hyperlink" Target="https://podminky.urs.cz/item/CS_URS_2025_01/763251211" TargetMode="External" /><Relationship Id="rId69" Type="http://schemas.openxmlformats.org/officeDocument/2006/relationships/hyperlink" Target="https://podminky.urs.cz/item/CS_URS_2025_01/713121111" TargetMode="External" /><Relationship Id="rId70" Type="http://schemas.openxmlformats.org/officeDocument/2006/relationships/hyperlink" Target="https://podminky.urs.cz/item/CS_URS_2025_01/764216605" TargetMode="External" /><Relationship Id="rId71" Type="http://schemas.openxmlformats.org/officeDocument/2006/relationships/hyperlink" Target="https://podminky.urs.cz/item/CS_URS_2025_01/764216665" TargetMode="External" /><Relationship Id="rId72" Type="http://schemas.openxmlformats.org/officeDocument/2006/relationships/hyperlink" Target="https://podminky.urs.cz/item/CS_URS_2025_01/998764103" TargetMode="External" /><Relationship Id="rId73" Type="http://schemas.openxmlformats.org/officeDocument/2006/relationships/hyperlink" Target="https://podminky.urs.cz/item/CS_URS_2025_01/766694116" TargetMode="External" /><Relationship Id="rId74" Type="http://schemas.openxmlformats.org/officeDocument/2006/relationships/hyperlink" Target="https://podminky.urs.cz/item/CS_URS_2025_01/998766122" TargetMode="External" /><Relationship Id="rId75" Type="http://schemas.openxmlformats.org/officeDocument/2006/relationships/hyperlink" Target="https://podminky.urs.cz/item/CS_URS_2025_01/766660162" TargetMode="External" /><Relationship Id="rId76" Type="http://schemas.openxmlformats.org/officeDocument/2006/relationships/hyperlink" Target="https://podminky.urs.cz/item/CS_URS_2025_01/766660022" TargetMode="External" /><Relationship Id="rId77" Type="http://schemas.openxmlformats.org/officeDocument/2006/relationships/hyperlink" Target="https://podminky.urs.cz/item/CS_URS_2025_01/766660728" TargetMode="External" /><Relationship Id="rId78" Type="http://schemas.openxmlformats.org/officeDocument/2006/relationships/hyperlink" Target="https://podminky.urs.cz/item/CS_URS_2025_01/766660729" TargetMode="External" /><Relationship Id="rId79" Type="http://schemas.openxmlformats.org/officeDocument/2006/relationships/hyperlink" Target="https://podminky.urs.cz/item/CS_URS_2025_01/766622131" TargetMode="External" /><Relationship Id="rId80" Type="http://schemas.openxmlformats.org/officeDocument/2006/relationships/hyperlink" Target="https://podminky.urs.cz/item/CS_URS_2025_01/766629651" TargetMode="External" /><Relationship Id="rId81" Type="http://schemas.openxmlformats.org/officeDocument/2006/relationships/hyperlink" Target="https://podminky.urs.cz/item/CS_URS_2025_01/775413401" TargetMode="External" /><Relationship Id="rId82" Type="http://schemas.openxmlformats.org/officeDocument/2006/relationships/hyperlink" Target="https://podminky.urs.cz/item/CS_URS_2025_01/776141111" TargetMode="External" /><Relationship Id="rId83" Type="http://schemas.openxmlformats.org/officeDocument/2006/relationships/hyperlink" Target="https://podminky.urs.cz/item/CS_URS_2025_01/776111311" TargetMode="External" /><Relationship Id="rId84" Type="http://schemas.openxmlformats.org/officeDocument/2006/relationships/hyperlink" Target="https://podminky.urs.cz/item/CS_URS_2025_01/776121112" TargetMode="External" /><Relationship Id="rId85" Type="http://schemas.openxmlformats.org/officeDocument/2006/relationships/hyperlink" Target="https://podminky.urs.cz/item/CS_URS_2025_01/776231111" TargetMode="External" /><Relationship Id="rId86" Type="http://schemas.openxmlformats.org/officeDocument/2006/relationships/hyperlink" Target="https://podminky.urs.cz/item/CS_URS_2025_01/998776122" TargetMode="External" /><Relationship Id="rId87" Type="http://schemas.openxmlformats.org/officeDocument/2006/relationships/hyperlink" Target="https://podminky.urs.cz/item/CS_URS_2025_01/784111001" TargetMode="External" /><Relationship Id="rId88" Type="http://schemas.openxmlformats.org/officeDocument/2006/relationships/hyperlink" Target="https://podminky.urs.cz/item/CS_URS_2025_01/784161001" TargetMode="External" /><Relationship Id="rId89" Type="http://schemas.openxmlformats.org/officeDocument/2006/relationships/hyperlink" Target="https://podminky.urs.cz/item/CS_URS_2025_01/784171101" TargetMode="External" /><Relationship Id="rId90" Type="http://schemas.openxmlformats.org/officeDocument/2006/relationships/hyperlink" Target="https://podminky.urs.cz/item/CS_URS_2025_01/784181101" TargetMode="External" /><Relationship Id="rId91" Type="http://schemas.openxmlformats.org/officeDocument/2006/relationships/hyperlink" Target="https://podminky.urs.cz/item/CS_URS_2025_01/784211101" TargetMode="External" /><Relationship Id="rId9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2325101" TargetMode="External" /><Relationship Id="rId2" Type="http://schemas.openxmlformats.org/officeDocument/2006/relationships/hyperlink" Target="https://podminky.urs.cz/item/CS_URS_2025_01/611325222" TargetMode="External" /><Relationship Id="rId3" Type="http://schemas.openxmlformats.org/officeDocument/2006/relationships/hyperlink" Target="https://podminky.urs.cz/item/CS_URS_2025_01/974031142" TargetMode="External" /><Relationship Id="rId4" Type="http://schemas.openxmlformats.org/officeDocument/2006/relationships/hyperlink" Target="https://podminky.urs.cz/item/CS_URS_2025_01/997013213" TargetMode="External" /><Relationship Id="rId5" Type="http://schemas.openxmlformats.org/officeDocument/2006/relationships/hyperlink" Target="https://podminky.urs.cz/item/CS_URS_2025_01/997013501" TargetMode="External" /><Relationship Id="rId6" Type="http://schemas.openxmlformats.org/officeDocument/2006/relationships/hyperlink" Target="https://podminky.urs.cz/item/CS_URS_2025_01/997013509" TargetMode="External" /><Relationship Id="rId7" Type="http://schemas.openxmlformats.org/officeDocument/2006/relationships/hyperlink" Target="https://podminky.urs.cz/item/CS_URS_2025_01/997013631" TargetMode="External" /><Relationship Id="rId8" Type="http://schemas.openxmlformats.org/officeDocument/2006/relationships/hyperlink" Target="https://podminky.urs.cz/item/CS_URS_2025_01/998721122" TargetMode="External" /><Relationship Id="rId9" Type="http://schemas.openxmlformats.org/officeDocument/2006/relationships/hyperlink" Target="https://podminky.urs.cz/item/CS_URS_2025_01/721174042" TargetMode="External" /><Relationship Id="rId10" Type="http://schemas.openxmlformats.org/officeDocument/2006/relationships/hyperlink" Target="https://podminky.urs.cz/item/CS_URS_2025_01/721174043" TargetMode="External" /><Relationship Id="rId11" Type="http://schemas.openxmlformats.org/officeDocument/2006/relationships/hyperlink" Target="https://podminky.urs.cz/item/CS_URS_2025_01/721194104" TargetMode="External" /><Relationship Id="rId12" Type="http://schemas.openxmlformats.org/officeDocument/2006/relationships/hyperlink" Target="https://podminky.urs.cz/item/CS_URS_2025_01/721194105" TargetMode="External" /><Relationship Id="rId13" Type="http://schemas.openxmlformats.org/officeDocument/2006/relationships/hyperlink" Target="https://podminky.urs.cz/item/CS_URS_2025_01/721229111" TargetMode="External" /><Relationship Id="rId14" Type="http://schemas.openxmlformats.org/officeDocument/2006/relationships/hyperlink" Target="https://podminky.urs.cz/item/CS_URS_2025_01/721290111" TargetMode="External" /><Relationship Id="rId15" Type="http://schemas.openxmlformats.org/officeDocument/2006/relationships/hyperlink" Target="https://podminky.urs.cz/item/CS_URS_2025_01/998722122" TargetMode="External" /><Relationship Id="rId16" Type="http://schemas.openxmlformats.org/officeDocument/2006/relationships/hyperlink" Target="https://podminky.urs.cz/item/CS_URS_2025_01/722130145" TargetMode="External" /><Relationship Id="rId17" Type="http://schemas.openxmlformats.org/officeDocument/2006/relationships/hyperlink" Target="https://podminky.urs.cz/item/CS_URS_2025_01/722232046" TargetMode="External" /><Relationship Id="rId18" Type="http://schemas.openxmlformats.org/officeDocument/2006/relationships/hyperlink" Target="https://podminky.urs.cz/item/CS_URS_2025_01/722229104" TargetMode="External" /><Relationship Id="rId19" Type="http://schemas.openxmlformats.org/officeDocument/2006/relationships/hyperlink" Target="https://podminky.urs.cz/item/CS_URS_2025_01/722174022" TargetMode="External" /><Relationship Id="rId20" Type="http://schemas.openxmlformats.org/officeDocument/2006/relationships/hyperlink" Target="https://podminky.urs.cz/item/CS_URS_2025_01/722220152" TargetMode="External" /><Relationship Id="rId21" Type="http://schemas.openxmlformats.org/officeDocument/2006/relationships/hyperlink" Target="https://podminky.urs.cz/item/CS_URS_2025_01/722290226" TargetMode="External" /><Relationship Id="rId22" Type="http://schemas.openxmlformats.org/officeDocument/2006/relationships/hyperlink" Target="https://podminky.urs.cz/item/CS_URS_2025_01/722290246" TargetMode="External" /><Relationship Id="rId23" Type="http://schemas.openxmlformats.org/officeDocument/2006/relationships/hyperlink" Target="https://podminky.urs.cz/item/CS_URS_2025_01/722290234" TargetMode="External" /><Relationship Id="rId24" Type="http://schemas.openxmlformats.org/officeDocument/2006/relationships/hyperlink" Target="https://podminky.urs.cz/item/CS_URS_2025_01/722181111" TargetMode="External" /><Relationship Id="rId25" Type="http://schemas.openxmlformats.org/officeDocument/2006/relationships/hyperlink" Target="https://podminky.urs.cz/item/CS_URS_2025_01/722181231" TargetMode="External" /><Relationship Id="rId2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1325222" TargetMode="External" /><Relationship Id="rId2" Type="http://schemas.openxmlformats.org/officeDocument/2006/relationships/hyperlink" Target="https://podminky.urs.cz/item/CS_URS_2025_01/733110806" TargetMode="External" /><Relationship Id="rId3" Type="http://schemas.openxmlformats.org/officeDocument/2006/relationships/hyperlink" Target="https://podminky.urs.cz/item/CS_URS_2025_01/733122223" TargetMode="External" /><Relationship Id="rId4" Type="http://schemas.openxmlformats.org/officeDocument/2006/relationships/hyperlink" Target="https://podminky.urs.cz/item/CS_URS_2025_01/998733122" TargetMode="External" /><Relationship Id="rId5" Type="http://schemas.openxmlformats.org/officeDocument/2006/relationships/hyperlink" Target="https://podminky.urs.cz/item/CS_URS_2025_01/783624651" TargetMode="External" /><Relationship Id="rId6" Type="http://schemas.openxmlformats.org/officeDocument/2006/relationships/hyperlink" Target="https://podminky.urs.cz/item/CS_URS_2025_01/783627602" TargetMode="External" /><Relationship Id="rId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34503000" TargetMode="External" /><Relationship Id="rId3" Type="http://schemas.openxmlformats.org/officeDocument/2006/relationships/hyperlink" Target="https://podminky.urs.cz/item/CS_URS_2025_01/094104000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20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1" t="s">
        <v>7</v>
      </c>
      <c r="BT2" s="21" t="s">
        <v>8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7</v>
      </c>
      <c r="BT3" s="21" t="s">
        <v>9</v>
      </c>
    </row>
    <row r="4" s="1" customFormat="1" ht="24.96" customHeight="1">
      <c r="B4" s="24"/>
      <c r="D4" s="25" t="s">
        <v>10</v>
      </c>
      <c r="AR4" s="24"/>
      <c r="AS4" s="26" t="s">
        <v>11</v>
      </c>
      <c r="BE4" s="27" t="s">
        <v>12</v>
      </c>
      <c r="BS4" s="21" t="s">
        <v>13</v>
      </c>
    </row>
    <row r="5" s="1" customFormat="1" ht="12" customHeight="1">
      <c r="B5" s="24"/>
      <c r="D5" s="28" t="s">
        <v>14</v>
      </c>
      <c r="K5" s="29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4"/>
      <c r="BE5" s="30" t="s">
        <v>16</v>
      </c>
      <c r="BS5" s="21" t="s">
        <v>7</v>
      </c>
    </row>
    <row r="6" s="1" customFormat="1" ht="36.96" customHeight="1">
      <c r="B6" s="24"/>
      <c r="D6" s="31" t="s">
        <v>17</v>
      </c>
      <c r="K6" s="32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4"/>
      <c r="BE6" s="33"/>
      <c r="BS6" s="21" t="s">
        <v>7</v>
      </c>
    </row>
    <row r="7" s="1" customFormat="1" ht="12" customHeight="1">
      <c r="B7" s="24"/>
      <c r="D7" s="34" t="s">
        <v>19</v>
      </c>
      <c r="K7" s="29" t="s">
        <v>20</v>
      </c>
      <c r="AK7" s="34" t="s">
        <v>21</v>
      </c>
      <c r="AN7" s="29" t="s">
        <v>22</v>
      </c>
      <c r="AR7" s="24"/>
      <c r="BE7" s="33"/>
      <c r="BS7" s="21" t="s">
        <v>7</v>
      </c>
    </row>
    <row r="8" s="1" customFormat="1" ht="12" customHeight="1">
      <c r="B8" s="24"/>
      <c r="D8" s="34" t="s">
        <v>23</v>
      </c>
      <c r="K8" s="29" t="s">
        <v>24</v>
      </c>
      <c r="AK8" s="34" t="s">
        <v>25</v>
      </c>
      <c r="AN8" s="35" t="s">
        <v>26</v>
      </c>
      <c r="AR8" s="24"/>
      <c r="BE8" s="33"/>
      <c r="BS8" s="21" t="s">
        <v>7</v>
      </c>
    </row>
    <row r="9" s="1" customFormat="1" ht="14.4" customHeight="1">
      <c r="B9" s="24"/>
      <c r="AR9" s="24"/>
      <c r="BE9" s="33"/>
      <c r="BS9" s="21" t="s">
        <v>7</v>
      </c>
    </row>
    <row r="10" s="1" customFormat="1" ht="12" customHeight="1">
      <c r="B10" s="24"/>
      <c r="D10" s="34" t="s">
        <v>27</v>
      </c>
      <c r="AK10" s="34" t="s">
        <v>28</v>
      </c>
      <c r="AN10" s="29" t="s">
        <v>3</v>
      </c>
      <c r="AR10" s="24"/>
      <c r="BE10" s="33"/>
      <c r="BS10" s="21" t="s">
        <v>7</v>
      </c>
    </row>
    <row r="11" s="1" customFormat="1" ht="18.48" customHeight="1">
      <c r="B11" s="24"/>
      <c r="E11" s="29" t="s">
        <v>24</v>
      </c>
      <c r="AK11" s="34" t="s">
        <v>29</v>
      </c>
      <c r="AN11" s="29" t="s">
        <v>3</v>
      </c>
      <c r="AR11" s="24"/>
      <c r="BE11" s="33"/>
      <c r="BS11" s="21" t="s">
        <v>7</v>
      </c>
    </row>
    <row r="12" s="1" customFormat="1" ht="6.96" customHeight="1">
      <c r="B12" s="24"/>
      <c r="AR12" s="24"/>
      <c r="BE12" s="33"/>
      <c r="BS12" s="21" t="s">
        <v>7</v>
      </c>
    </row>
    <row r="13" s="1" customFormat="1" ht="12" customHeight="1">
      <c r="B13" s="24"/>
      <c r="D13" s="34" t="s">
        <v>30</v>
      </c>
      <c r="AK13" s="34" t="s">
        <v>28</v>
      </c>
      <c r="AN13" s="36" t="s">
        <v>31</v>
      </c>
      <c r="AR13" s="24"/>
      <c r="BE13" s="33"/>
      <c r="BS13" s="21" t="s">
        <v>7</v>
      </c>
    </row>
    <row r="14">
      <c r="B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N14" s="36" t="s">
        <v>31</v>
      </c>
      <c r="AR14" s="24"/>
      <c r="BE14" s="33"/>
      <c r="BS14" s="21" t="s">
        <v>7</v>
      </c>
    </row>
    <row r="15" s="1" customFormat="1" ht="6.96" customHeight="1">
      <c r="B15" s="24"/>
      <c r="AR15" s="24"/>
      <c r="BE15" s="33"/>
      <c r="BS15" s="21" t="s">
        <v>4</v>
      </c>
    </row>
    <row r="16" s="1" customFormat="1" ht="12" customHeight="1">
      <c r="B16" s="24"/>
      <c r="D16" s="34" t="s">
        <v>32</v>
      </c>
      <c r="AK16" s="34" t="s">
        <v>28</v>
      </c>
      <c r="AN16" s="29" t="s">
        <v>3</v>
      </c>
      <c r="AR16" s="24"/>
      <c r="BE16" s="33"/>
      <c r="BS16" s="21" t="s">
        <v>4</v>
      </c>
    </row>
    <row r="17" s="1" customFormat="1" ht="18.48" customHeight="1">
      <c r="B17" s="24"/>
      <c r="E17" s="29" t="s">
        <v>33</v>
      </c>
      <c r="AK17" s="34" t="s">
        <v>29</v>
      </c>
      <c r="AN17" s="29" t="s">
        <v>3</v>
      </c>
      <c r="AR17" s="24"/>
      <c r="BE17" s="33"/>
      <c r="BS17" s="21" t="s">
        <v>34</v>
      </c>
    </row>
    <row r="18" s="1" customFormat="1" ht="6.96" customHeight="1">
      <c r="B18" s="24"/>
      <c r="AR18" s="24"/>
      <c r="BE18" s="33"/>
      <c r="BS18" s="21" t="s">
        <v>7</v>
      </c>
    </row>
    <row r="19" s="1" customFormat="1" ht="12" customHeight="1">
      <c r="B19" s="24"/>
      <c r="D19" s="34" t="s">
        <v>35</v>
      </c>
      <c r="AK19" s="34" t="s">
        <v>28</v>
      </c>
      <c r="AN19" s="29" t="s">
        <v>3</v>
      </c>
      <c r="AR19" s="24"/>
      <c r="BE19" s="33"/>
      <c r="BS19" s="21" t="s">
        <v>7</v>
      </c>
    </row>
    <row r="20" s="1" customFormat="1" ht="18.48" customHeight="1">
      <c r="B20" s="24"/>
      <c r="E20" s="29" t="s">
        <v>36</v>
      </c>
      <c r="AK20" s="34" t="s">
        <v>29</v>
      </c>
      <c r="AN20" s="29" t="s">
        <v>3</v>
      </c>
      <c r="AR20" s="24"/>
      <c r="BE20" s="33"/>
      <c r="BS20" s="21" t="s">
        <v>4</v>
      </c>
    </row>
    <row r="21" s="1" customFormat="1" ht="6.96" customHeight="1">
      <c r="B21" s="24"/>
      <c r="AR21" s="24"/>
      <c r="BE21" s="33"/>
    </row>
    <row r="22" s="1" customFormat="1" ht="12" customHeight="1">
      <c r="B22" s="24"/>
      <c r="D22" s="34" t="s">
        <v>37</v>
      </c>
      <c r="AR22" s="24"/>
      <c r="BE22" s="33"/>
    </row>
    <row r="23" s="1" customFormat="1" ht="47.25" customHeight="1">
      <c r="B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R23" s="24"/>
      <c r="BE23" s="33"/>
    </row>
    <row r="24" s="1" customFormat="1" ht="6.96" customHeight="1">
      <c r="B24" s="24"/>
      <c r="AR24" s="24"/>
      <c r="BE24" s="33"/>
    </row>
    <row r="25" s="1" customFormat="1" ht="6.96" customHeight="1">
      <c r="B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R25" s="24"/>
      <c r="BE25" s="33"/>
    </row>
    <row r="26" s="2" customFormat="1" ht="25.92" customHeight="1">
      <c r="A26" s="40"/>
      <c r="B26" s="41"/>
      <c r="C26" s="40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0"/>
      <c r="AQ26" s="40"/>
      <c r="AR26" s="41"/>
      <c r="BE26" s="33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1"/>
      <c r="BE27" s="33"/>
    </row>
    <row r="28" s="2" customForma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1"/>
      <c r="BE28" s="33"/>
    </row>
    <row r="29" s="3" customFormat="1" ht="14.4" customHeight="1">
      <c r="A29" s="3"/>
      <c r="B29" s="46"/>
      <c r="C29" s="3"/>
      <c r="D29" s="34" t="s">
        <v>43</v>
      </c>
      <c r="E29" s="3"/>
      <c r="F29" s="34" t="s">
        <v>44</v>
      </c>
      <c r="G29" s="3"/>
      <c r="H29" s="3"/>
      <c r="I29" s="3"/>
      <c r="J29" s="3"/>
      <c r="K29" s="3"/>
      <c r="L29" s="47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8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8">
        <f>ROUND(AV54, 2)</f>
        <v>0</v>
      </c>
      <c r="AL29" s="3"/>
      <c r="AM29" s="3"/>
      <c r="AN29" s="3"/>
      <c r="AO29" s="3"/>
      <c r="AP29" s="3"/>
      <c r="AQ29" s="3"/>
      <c r="AR29" s="46"/>
      <c r="BE29" s="49"/>
    </row>
    <row r="30" s="3" customFormat="1" ht="14.4" customHeight="1">
      <c r="A30" s="3"/>
      <c r="B30" s="46"/>
      <c r="C30" s="3"/>
      <c r="D30" s="3"/>
      <c r="E30" s="3"/>
      <c r="F30" s="34" t="s">
        <v>45</v>
      </c>
      <c r="G30" s="3"/>
      <c r="H30" s="3"/>
      <c r="I30" s="3"/>
      <c r="J30" s="3"/>
      <c r="K30" s="3"/>
      <c r="L30" s="47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8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8">
        <f>ROUND(AW54, 2)</f>
        <v>0</v>
      </c>
      <c r="AL30" s="3"/>
      <c r="AM30" s="3"/>
      <c r="AN30" s="3"/>
      <c r="AO30" s="3"/>
      <c r="AP30" s="3"/>
      <c r="AQ30" s="3"/>
      <c r="AR30" s="46"/>
      <c r="BE30" s="49"/>
    </row>
    <row r="31" hidden="1" s="3" customFormat="1" ht="14.4" customHeight="1">
      <c r="A31" s="3"/>
      <c r="B31" s="46"/>
      <c r="C31" s="3"/>
      <c r="D31" s="3"/>
      <c r="E31" s="3"/>
      <c r="F31" s="34" t="s">
        <v>46</v>
      </c>
      <c r="G31" s="3"/>
      <c r="H31" s="3"/>
      <c r="I31" s="3"/>
      <c r="J31" s="3"/>
      <c r="K31" s="3"/>
      <c r="L31" s="47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6"/>
      <c r="BE31" s="49"/>
    </row>
    <row r="32" hidden="1" s="3" customFormat="1" ht="14.4" customHeight="1">
      <c r="A32" s="3"/>
      <c r="B32" s="46"/>
      <c r="C32" s="3"/>
      <c r="D32" s="3"/>
      <c r="E32" s="3"/>
      <c r="F32" s="34" t="s">
        <v>47</v>
      </c>
      <c r="G32" s="3"/>
      <c r="H32" s="3"/>
      <c r="I32" s="3"/>
      <c r="J32" s="3"/>
      <c r="K32" s="3"/>
      <c r="L32" s="47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6"/>
      <c r="BE32" s="49"/>
    </row>
    <row r="33" hidden="1" s="3" customFormat="1" ht="14.4" customHeight="1">
      <c r="A33" s="3"/>
      <c r="B33" s="46"/>
      <c r="C33" s="3"/>
      <c r="D33" s="3"/>
      <c r="E33" s="3"/>
      <c r="F33" s="34" t="s">
        <v>48</v>
      </c>
      <c r="G33" s="3"/>
      <c r="H33" s="3"/>
      <c r="I33" s="3"/>
      <c r="J33" s="3"/>
      <c r="K33" s="3"/>
      <c r="L33" s="47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8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8">
        <v>0</v>
      </c>
      <c r="AL33" s="3"/>
      <c r="AM33" s="3"/>
      <c r="AN33" s="3"/>
      <c r="AO33" s="3"/>
      <c r="AP33" s="3"/>
      <c r="AQ33" s="3"/>
      <c r="AR33" s="46"/>
      <c r="BE33" s="3"/>
    </row>
    <row r="34" s="2" customFormat="1" ht="6.96" customHeight="1">
      <c r="A34" s="40"/>
      <c r="B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BE34" s="40"/>
    </row>
    <row r="35" s="2" customFormat="1" ht="25.92" customHeight="1">
      <c r="A35" s="40"/>
      <c r="B35" s="41"/>
      <c r="C35" s="50"/>
      <c r="D35" s="51" t="s">
        <v>49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50</v>
      </c>
      <c r="U35" s="52"/>
      <c r="V35" s="52"/>
      <c r="W35" s="52"/>
      <c r="X35" s="54" t="s">
        <v>51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1"/>
      <c r="BE35" s="40"/>
    </row>
    <row r="36" s="2" customFormat="1" ht="6.96" customHeight="1">
      <c r="A36" s="40"/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  <c r="BE36" s="40"/>
    </row>
    <row r="37" s="2" customFormat="1" ht="6.96" customHeight="1">
      <c r="A37" s="40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1"/>
      <c r="BE37" s="40"/>
    </row>
    <row r="41" s="2" customFormat="1" ht="6.96" customHeight="1">
      <c r="A41" s="40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1"/>
      <c r="BE41" s="40"/>
    </row>
    <row r="42" s="2" customFormat="1" ht="24.96" customHeight="1">
      <c r="A42" s="40"/>
      <c r="B42" s="41"/>
      <c r="C42" s="25" t="s">
        <v>52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1"/>
      <c r="BE42" s="40"/>
    </row>
    <row r="43" s="2" customFormat="1" ht="6.96" customHeight="1">
      <c r="A43" s="40"/>
      <c r="B43" s="4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1"/>
      <c r="BE43" s="40"/>
    </row>
    <row r="44" s="4" customFormat="1" ht="12" customHeight="1">
      <c r="A44" s="4"/>
      <c r="B44" s="61"/>
      <c r="C44" s="34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roz55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1"/>
      <c r="BE44" s="4"/>
    </row>
    <row r="45" s="5" customFormat="1" ht="36.96" customHeight="1">
      <c r="A45" s="5"/>
      <c r="B45" s="62"/>
      <c r="C45" s="63" t="s">
        <v>17</v>
      </c>
      <c r="D45" s="5"/>
      <c r="E45" s="5"/>
      <c r="F45" s="5"/>
      <c r="G45" s="5"/>
      <c r="H45" s="5"/>
      <c r="I45" s="5"/>
      <c r="J45" s="5"/>
      <c r="K45" s="5"/>
      <c r="L45" s="64" t="str">
        <f>K6</f>
        <v>ZŠ Vítěztví Mariánské Lázně, odborná učebna v podkroví etapa I - akutalizace rozpočtu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2"/>
      <c r="BE45" s="5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1"/>
      <c r="BE46" s="40"/>
    </row>
    <row r="47" s="2" customFormat="1" ht="12" customHeight="1">
      <c r="A47" s="40"/>
      <c r="B47" s="41"/>
      <c r="C47" s="34" t="s">
        <v>23</v>
      </c>
      <c r="D47" s="40"/>
      <c r="E47" s="40"/>
      <c r="F47" s="40"/>
      <c r="G47" s="40"/>
      <c r="H47" s="40"/>
      <c r="I47" s="40"/>
      <c r="J47" s="40"/>
      <c r="K47" s="40"/>
      <c r="L47" s="65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4" t="s">
        <v>25</v>
      </c>
      <c r="AJ47" s="40"/>
      <c r="AK47" s="40"/>
      <c r="AL47" s="40"/>
      <c r="AM47" s="66" t="str">
        <f>IF(AN8= "","",AN8)</f>
        <v>29. 4. 2025</v>
      </c>
      <c r="AN47" s="66"/>
      <c r="AO47" s="40"/>
      <c r="AP47" s="40"/>
      <c r="AQ47" s="40"/>
      <c r="AR47" s="41"/>
      <c r="B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1"/>
      <c r="BE48" s="40"/>
    </row>
    <row r="49" s="2" customFormat="1" ht="15.15" customHeight="1">
      <c r="A49" s="40"/>
      <c r="B49" s="41"/>
      <c r="C49" s="34" t="s">
        <v>27</v>
      </c>
      <c r="D49" s="40"/>
      <c r="E49" s="40"/>
      <c r="F49" s="40"/>
      <c r="G49" s="40"/>
      <c r="H49" s="40"/>
      <c r="I49" s="40"/>
      <c r="J49" s="40"/>
      <c r="K49" s="40"/>
      <c r="L49" s="4" t="str">
        <f>IF(E11= "","",E11)</f>
        <v xml:space="preserve">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4" t="s">
        <v>32</v>
      </c>
      <c r="AJ49" s="40"/>
      <c r="AK49" s="40"/>
      <c r="AL49" s="40"/>
      <c r="AM49" s="67" t="str">
        <f>IF(E17="","",E17)</f>
        <v>Studio PROKON</v>
      </c>
      <c r="AN49" s="4"/>
      <c r="AO49" s="4"/>
      <c r="AP49" s="4"/>
      <c r="AQ49" s="40"/>
      <c r="AR49" s="41"/>
      <c r="AS49" s="68" t="s">
        <v>53</v>
      </c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1"/>
      <c r="BE49" s="40"/>
    </row>
    <row r="50" s="2" customFormat="1" ht="15.15" customHeight="1">
      <c r="A50" s="40"/>
      <c r="B50" s="41"/>
      <c r="C50" s="34" t="s">
        <v>30</v>
      </c>
      <c r="D50" s="40"/>
      <c r="E50" s="40"/>
      <c r="F50" s="40"/>
      <c r="G50" s="40"/>
      <c r="H50" s="40"/>
      <c r="I50" s="40"/>
      <c r="J50" s="40"/>
      <c r="K50" s="40"/>
      <c r="L50" s="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4" t="s">
        <v>35</v>
      </c>
      <c r="AJ50" s="40"/>
      <c r="AK50" s="40"/>
      <c r="AL50" s="40"/>
      <c r="AM50" s="67" t="str">
        <f>IF(E20="","",E20)</f>
        <v>Ing. Tomáš Hrdlička</v>
      </c>
      <c r="AN50" s="4"/>
      <c r="AO50" s="4"/>
      <c r="AP50" s="4"/>
      <c r="AQ50" s="40"/>
      <c r="AR50" s="41"/>
      <c r="AS50" s="72"/>
      <c r="AT50" s="73"/>
      <c r="AU50" s="74"/>
      <c r="AV50" s="74"/>
      <c r="AW50" s="74"/>
      <c r="AX50" s="74"/>
      <c r="AY50" s="74"/>
      <c r="AZ50" s="74"/>
      <c r="BA50" s="74"/>
      <c r="BB50" s="74"/>
      <c r="BC50" s="74"/>
      <c r="BD50" s="75"/>
      <c r="BE50" s="40"/>
    </row>
    <row r="51" s="2" customFormat="1" ht="10.8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1"/>
      <c r="AS51" s="72"/>
      <c r="AT51" s="73"/>
      <c r="AU51" s="74"/>
      <c r="AV51" s="74"/>
      <c r="AW51" s="74"/>
      <c r="AX51" s="74"/>
      <c r="AY51" s="74"/>
      <c r="AZ51" s="74"/>
      <c r="BA51" s="74"/>
      <c r="BB51" s="74"/>
      <c r="BC51" s="74"/>
      <c r="BD51" s="75"/>
      <c r="BE51" s="40"/>
    </row>
    <row r="52" s="2" customFormat="1" ht="29.28" customHeight="1">
      <c r="A52" s="40"/>
      <c r="B52" s="41"/>
      <c r="C52" s="76" t="s">
        <v>54</v>
      </c>
      <c r="D52" s="77"/>
      <c r="E52" s="77"/>
      <c r="F52" s="77"/>
      <c r="G52" s="77"/>
      <c r="H52" s="78"/>
      <c r="I52" s="79" t="s">
        <v>55</v>
      </c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80" t="s">
        <v>56</v>
      </c>
      <c r="AH52" s="77"/>
      <c r="AI52" s="77"/>
      <c r="AJ52" s="77"/>
      <c r="AK52" s="77"/>
      <c r="AL52" s="77"/>
      <c r="AM52" s="77"/>
      <c r="AN52" s="79" t="s">
        <v>57</v>
      </c>
      <c r="AO52" s="77"/>
      <c r="AP52" s="77"/>
      <c r="AQ52" s="81" t="s">
        <v>58</v>
      </c>
      <c r="AR52" s="41"/>
      <c r="AS52" s="82" t="s">
        <v>59</v>
      </c>
      <c r="AT52" s="83" t="s">
        <v>60</v>
      </c>
      <c r="AU52" s="83" t="s">
        <v>61</v>
      </c>
      <c r="AV52" s="83" t="s">
        <v>62</v>
      </c>
      <c r="AW52" s="83" t="s">
        <v>63</v>
      </c>
      <c r="AX52" s="83" t="s">
        <v>64</v>
      </c>
      <c r="AY52" s="83" t="s">
        <v>65</v>
      </c>
      <c r="AZ52" s="83" t="s">
        <v>66</v>
      </c>
      <c r="BA52" s="83" t="s">
        <v>67</v>
      </c>
      <c r="BB52" s="83" t="s">
        <v>68</v>
      </c>
      <c r="BC52" s="83" t="s">
        <v>69</v>
      </c>
      <c r="BD52" s="84" t="s">
        <v>70</v>
      </c>
      <c r="BE52" s="40"/>
    </row>
    <row r="53" s="2" customFormat="1" ht="10.8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1"/>
      <c r="AS53" s="85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7"/>
      <c r="BE53" s="40"/>
    </row>
    <row r="54" s="6" customFormat="1" ht="32.4" customHeight="1">
      <c r="A54" s="6"/>
      <c r="B54" s="88"/>
      <c r="C54" s="89" t="s">
        <v>71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1">
        <f>ROUND(SUM(AG55:AG58),2)</f>
        <v>0</v>
      </c>
      <c r="AH54" s="91"/>
      <c r="AI54" s="91"/>
      <c r="AJ54" s="91"/>
      <c r="AK54" s="91"/>
      <c r="AL54" s="91"/>
      <c r="AM54" s="91"/>
      <c r="AN54" s="92">
        <f>SUM(AG54,AT54)</f>
        <v>0</v>
      </c>
      <c r="AO54" s="92"/>
      <c r="AP54" s="92"/>
      <c r="AQ54" s="93" t="s">
        <v>3</v>
      </c>
      <c r="AR54" s="88"/>
      <c r="AS54" s="94">
        <f>ROUND(SUM(AS55:AS58),2)</f>
        <v>0</v>
      </c>
      <c r="AT54" s="95">
        <f>ROUND(SUM(AV54:AW54),2)</f>
        <v>0</v>
      </c>
      <c r="AU54" s="96">
        <f>ROUND(SUM(AU55:AU58),5)</f>
        <v>0</v>
      </c>
      <c r="AV54" s="95">
        <f>ROUND(AZ54*L29,2)</f>
        <v>0</v>
      </c>
      <c r="AW54" s="95">
        <f>ROUND(BA54*L30,2)</f>
        <v>0</v>
      </c>
      <c r="AX54" s="95">
        <f>ROUND(BB54*L29,2)</f>
        <v>0</v>
      </c>
      <c r="AY54" s="95">
        <f>ROUND(BC54*L30,2)</f>
        <v>0</v>
      </c>
      <c r="AZ54" s="95">
        <f>ROUND(SUM(AZ55:AZ58),2)</f>
        <v>0</v>
      </c>
      <c r="BA54" s="95">
        <f>ROUND(SUM(BA55:BA58),2)</f>
        <v>0</v>
      </c>
      <c r="BB54" s="95">
        <f>ROUND(SUM(BB55:BB58),2)</f>
        <v>0</v>
      </c>
      <c r="BC54" s="95">
        <f>ROUND(SUM(BC55:BC58),2)</f>
        <v>0</v>
      </c>
      <c r="BD54" s="97">
        <f>ROUND(SUM(BD55:BD58),2)</f>
        <v>0</v>
      </c>
      <c r="BE54" s="6"/>
      <c r="BS54" s="98" t="s">
        <v>72</v>
      </c>
      <c r="BT54" s="98" t="s">
        <v>73</v>
      </c>
      <c r="BU54" s="99" t="s">
        <v>74</v>
      </c>
      <c r="BV54" s="98" t="s">
        <v>75</v>
      </c>
      <c r="BW54" s="98" t="s">
        <v>5</v>
      </c>
      <c r="BX54" s="98" t="s">
        <v>76</v>
      </c>
      <c r="CL54" s="98" t="s">
        <v>20</v>
      </c>
    </row>
    <row r="55" s="7" customFormat="1" ht="16.5" customHeight="1">
      <c r="A55" s="100" t="s">
        <v>77</v>
      </c>
      <c r="B55" s="101"/>
      <c r="C55" s="102"/>
      <c r="D55" s="103" t="s">
        <v>78</v>
      </c>
      <c r="E55" s="103"/>
      <c r="F55" s="103"/>
      <c r="G55" s="103"/>
      <c r="H55" s="103"/>
      <c r="I55" s="104"/>
      <c r="J55" s="103" t="s">
        <v>79</v>
      </c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5">
        <f>'1 - Etapa 1 - bourací a s...'!J30</f>
        <v>0</v>
      </c>
      <c r="AH55" s="104"/>
      <c r="AI55" s="104"/>
      <c r="AJ55" s="104"/>
      <c r="AK55" s="104"/>
      <c r="AL55" s="104"/>
      <c r="AM55" s="104"/>
      <c r="AN55" s="105">
        <f>SUM(AG55,AT55)</f>
        <v>0</v>
      </c>
      <c r="AO55" s="104"/>
      <c r="AP55" s="104"/>
      <c r="AQ55" s="106" t="s">
        <v>80</v>
      </c>
      <c r="AR55" s="101"/>
      <c r="AS55" s="107">
        <v>0</v>
      </c>
      <c r="AT55" s="108">
        <f>ROUND(SUM(AV55:AW55),2)</f>
        <v>0</v>
      </c>
      <c r="AU55" s="109">
        <f>'1 - Etapa 1 - bourací a s...'!P115</f>
        <v>0</v>
      </c>
      <c r="AV55" s="108">
        <f>'1 - Etapa 1 - bourací a s...'!J33</f>
        <v>0</v>
      </c>
      <c r="AW55" s="108">
        <f>'1 - Etapa 1 - bourací a s...'!J34</f>
        <v>0</v>
      </c>
      <c r="AX55" s="108">
        <f>'1 - Etapa 1 - bourací a s...'!J35</f>
        <v>0</v>
      </c>
      <c r="AY55" s="108">
        <f>'1 - Etapa 1 - bourací a s...'!J36</f>
        <v>0</v>
      </c>
      <c r="AZ55" s="108">
        <f>'1 - Etapa 1 - bourací a s...'!F33</f>
        <v>0</v>
      </c>
      <c r="BA55" s="108">
        <f>'1 - Etapa 1 - bourací a s...'!F34</f>
        <v>0</v>
      </c>
      <c r="BB55" s="108">
        <f>'1 - Etapa 1 - bourací a s...'!F35</f>
        <v>0</v>
      </c>
      <c r="BC55" s="108">
        <f>'1 - Etapa 1 - bourací a s...'!F36</f>
        <v>0</v>
      </c>
      <c r="BD55" s="110">
        <f>'1 - Etapa 1 - bourací a s...'!F37</f>
        <v>0</v>
      </c>
      <c r="BE55" s="7"/>
      <c r="BT55" s="111" t="s">
        <v>78</v>
      </c>
      <c r="BV55" s="111" t="s">
        <v>75</v>
      </c>
      <c r="BW55" s="111" t="s">
        <v>81</v>
      </c>
      <c r="BX55" s="111" t="s">
        <v>5</v>
      </c>
      <c r="CL55" s="111" t="s">
        <v>3</v>
      </c>
      <c r="CM55" s="111" t="s">
        <v>82</v>
      </c>
    </row>
    <row r="56" s="7" customFormat="1" ht="24.75" customHeight="1">
      <c r="A56" s="100" t="s">
        <v>77</v>
      </c>
      <c r="B56" s="101"/>
      <c r="C56" s="102"/>
      <c r="D56" s="103" t="s">
        <v>82</v>
      </c>
      <c r="E56" s="103"/>
      <c r="F56" s="103"/>
      <c r="G56" s="103"/>
      <c r="H56" s="103"/>
      <c r="I56" s="104"/>
      <c r="J56" s="103" t="s">
        <v>83</v>
      </c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5">
        <f>'2 - Napojení na vodovod a...'!J30</f>
        <v>0</v>
      </c>
      <c r="AH56" s="104"/>
      <c r="AI56" s="104"/>
      <c r="AJ56" s="104"/>
      <c r="AK56" s="104"/>
      <c r="AL56" s="104"/>
      <c r="AM56" s="104"/>
      <c r="AN56" s="105">
        <f>SUM(AG56,AT56)</f>
        <v>0</v>
      </c>
      <c r="AO56" s="104"/>
      <c r="AP56" s="104"/>
      <c r="AQ56" s="106" t="s">
        <v>80</v>
      </c>
      <c r="AR56" s="101"/>
      <c r="AS56" s="107">
        <v>0</v>
      </c>
      <c r="AT56" s="108">
        <f>ROUND(SUM(AV56:AW56),2)</f>
        <v>0</v>
      </c>
      <c r="AU56" s="109">
        <f>'2 - Napojení na vodovod a...'!P89</f>
        <v>0</v>
      </c>
      <c r="AV56" s="108">
        <f>'2 - Napojení na vodovod a...'!J33</f>
        <v>0</v>
      </c>
      <c r="AW56" s="108">
        <f>'2 - Napojení na vodovod a...'!J34</f>
        <v>0</v>
      </c>
      <c r="AX56" s="108">
        <f>'2 - Napojení na vodovod a...'!J35</f>
        <v>0</v>
      </c>
      <c r="AY56" s="108">
        <f>'2 - Napojení na vodovod a...'!J36</f>
        <v>0</v>
      </c>
      <c r="AZ56" s="108">
        <f>'2 - Napojení na vodovod a...'!F33</f>
        <v>0</v>
      </c>
      <c r="BA56" s="108">
        <f>'2 - Napojení na vodovod a...'!F34</f>
        <v>0</v>
      </c>
      <c r="BB56" s="108">
        <f>'2 - Napojení na vodovod a...'!F35</f>
        <v>0</v>
      </c>
      <c r="BC56" s="108">
        <f>'2 - Napojení na vodovod a...'!F36</f>
        <v>0</v>
      </c>
      <c r="BD56" s="110">
        <f>'2 - Napojení na vodovod a...'!F37</f>
        <v>0</v>
      </c>
      <c r="BE56" s="7"/>
      <c r="BT56" s="111" t="s">
        <v>78</v>
      </c>
      <c r="BV56" s="111" t="s">
        <v>75</v>
      </c>
      <c r="BW56" s="111" t="s">
        <v>84</v>
      </c>
      <c r="BX56" s="111" t="s">
        <v>5</v>
      </c>
      <c r="CL56" s="111" t="s">
        <v>3</v>
      </c>
      <c r="CM56" s="111" t="s">
        <v>82</v>
      </c>
    </row>
    <row r="57" s="7" customFormat="1" ht="16.5" customHeight="1">
      <c r="A57" s="100" t="s">
        <v>77</v>
      </c>
      <c r="B57" s="101"/>
      <c r="C57" s="102"/>
      <c r="D57" s="103" t="s">
        <v>85</v>
      </c>
      <c r="E57" s="103"/>
      <c r="F57" s="103"/>
      <c r="G57" s="103"/>
      <c r="H57" s="103"/>
      <c r="I57" s="104"/>
      <c r="J57" s="103" t="s">
        <v>86</v>
      </c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5">
        <f>'3 - Vytápění'!J30</f>
        <v>0</v>
      </c>
      <c r="AH57" s="104"/>
      <c r="AI57" s="104"/>
      <c r="AJ57" s="104"/>
      <c r="AK57" s="104"/>
      <c r="AL57" s="104"/>
      <c r="AM57" s="104"/>
      <c r="AN57" s="105">
        <f>SUM(AG57,AT57)</f>
        <v>0</v>
      </c>
      <c r="AO57" s="104"/>
      <c r="AP57" s="104"/>
      <c r="AQ57" s="106" t="s">
        <v>80</v>
      </c>
      <c r="AR57" s="101"/>
      <c r="AS57" s="107">
        <v>0</v>
      </c>
      <c r="AT57" s="108">
        <f>ROUND(SUM(AV57:AW57),2)</f>
        <v>0</v>
      </c>
      <c r="AU57" s="109">
        <f>'3 - Vytápění'!P84</f>
        <v>0</v>
      </c>
      <c r="AV57" s="108">
        <f>'3 - Vytápění'!J33</f>
        <v>0</v>
      </c>
      <c r="AW57" s="108">
        <f>'3 - Vytápění'!J34</f>
        <v>0</v>
      </c>
      <c r="AX57" s="108">
        <f>'3 - Vytápění'!J35</f>
        <v>0</v>
      </c>
      <c r="AY57" s="108">
        <f>'3 - Vytápění'!J36</f>
        <v>0</v>
      </c>
      <c r="AZ57" s="108">
        <f>'3 - Vytápění'!F33</f>
        <v>0</v>
      </c>
      <c r="BA57" s="108">
        <f>'3 - Vytápění'!F34</f>
        <v>0</v>
      </c>
      <c r="BB57" s="108">
        <f>'3 - Vytápění'!F35</f>
        <v>0</v>
      </c>
      <c r="BC57" s="108">
        <f>'3 - Vytápění'!F36</f>
        <v>0</v>
      </c>
      <c r="BD57" s="110">
        <f>'3 - Vytápění'!F37</f>
        <v>0</v>
      </c>
      <c r="BE57" s="7"/>
      <c r="BT57" s="111" t="s">
        <v>78</v>
      </c>
      <c r="BV57" s="111" t="s">
        <v>75</v>
      </c>
      <c r="BW57" s="111" t="s">
        <v>87</v>
      </c>
      <c r="BX57" s="111" t="s">
        <v>5</v>
      </c>
      <c r="CL57" s="111" t="s">
        <v>3</v>
      </c>
      <c r="CM57" s="111" t="s">
        <v>82</v>
      </c>
    </row>
    <row r="58" s="7" customFormat="1" ht="16.5" customHeight="1">
      <c r="A58" s="100" t="s">
        <v>77</v>
      </c>
      <c r="B58" s="101"/>
      <c r="C58" s="102"/>
      <c r="D58" s="103" t="s">
        <v>88</v>
      </c>
      <c r="E58" s="103"/>
      <c r="F58" s="103"/>
      <c r="G58" s="103"/>
      <c r="H58" s="103"/>
      <c r="I58" s="104"/>
      <c r="J58" s="103" t="s">
        <v>89</v>
      </c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5">
        <f>'6 - Vedlejší náklady'!J30</f>
        <v>0</v>
      </c>
      <c r="AH58" s="104"/>
      <c r="AI58" s="104"/>
      <c r="AJ58" s="104"/>
      <c r="AK58" s="104"/>
      <c r="AL58" s="104"/>
      <c r="AM58" s="104"/>
      <c r="AN58" s="105">
        <f>SUM(AG58,AT58)</f>
        <v>0</v>
      </c>
      <c r="AO58" s="104"/>
      <c r="AP58" s="104"/>
      <c r="AQ58" s="106" t="s">
        <v>80</v>
      </c>
      <c r="AR58" s="101"/>
      <c r="AS58" s="112">
        <v>0</v>
      </c>
      <c r="AT58" s="113">
        <f>ROUND(SUM(AV58:AW58),2)</f>
        <v>0</v>
      </c>
      <c r="AU58" s="114">
        <f>'6 - Vedlejší náklady'!P82</f>
        <v>0</v>
      </c>
      <c r="AV58" s="113">
        <f>'6 - Vedlejší náklady'!J33</f>
        <v>0</v>
      </c>
      <c r="AW58" s="113">
        <f>'6 - Vedlejší náklady'!J34</f>
        <v>0</v>
      </c>
      <c r="AX58" s="113">
        <f>'6 - Vedlejší náklady'!J35</f>
        <v>0</v>
      </c>
      <c r="AY58" s="113">
        <f>'6 - Vedlejší náklady'!J36</f>
        <v>0</v>
      </c>
      <c r="AZ58" s="113">
        <f>'6 - Vedlejší náklady'!F33</f>
        <v>0</v>
      </c>
      <c r="BA58" s="113">
        <f>'6 - Vedlejší náklady'!F34</f>
        <v>0</v>
      </c>
      <c r="BB58" s="113">
        <f>'6 - Vedlejší náklady'!F35</f>
        <v>0</v>
      </c>
      <c r="BC58" s="113">
        <f>'6 - Vedlejší náklady'!F36</f>
        <v>0</v>
      </c>
      <c r="BD58" s="115">
        <f>'6 - Vedlejší náklady'!F37</f>
        <v>0</v>
      </c>
      <c r="BE58" s="7"/>
      <c r="BT58" s="111" t="s">
        <v>78</v>
      </c>
      <c r="BV58" s="111" t="s">
        <v>75</v>
      </c>
      <c r="BW58" s="111" t="s">
        <v>90</v>
      </c>
      <c r="BX58" s="111" t="s">
        <v>5</v>
      </c>
      <c r="CL58" s="111" t="s">
        <v>3</v>
      </c>
      <c r="CM58" s="111" t="s">
        <v>82</v>
      </c>
    </row>
    <row r="59" s="2" customFormat="1" ht="30" customHeight="1">
      <c r="A59" s="40"/>
      <c r="B59" s="41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1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57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41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1 - Etapa 1 - bourací a s...'!C2" display="/"/>
    <hyperlink ref="A56" location="'2 - Napojení na vodovod a...'!C2" display="/"/>
    <hyperlink ref="A57" location="'3 - Vytápění'!C2" display="/"/>
    <hyperlink ref="A58" location="'6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81</v>
      </c>
      <c r="AZ2" s="116" t="s">
        <v>91</v>
      </c>
      <c r="BA2" s="116" t="s">
        <v>92</v>
      </c>
      <c r="BB2" s="116" t="s">
        <v>93</v>
      </c>
      <c r="BC2" s="116" t="s">
        <v>94</v>
      </c>
      <c r="BD2" s="116" t="s">
        <v>85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82</v>
      </c>
      <c r="AZ3" s="116" t="s">
        <v>95</v>
      </c>
      <c r="BA3" s="116" t="s">
        <v>96</v>
      </c>
      <c r="BB3" s="116" t="s">
        <v>93</v>
      </c>
      <c r="BC3" s="116" t="s">
        <v>97</v>
      </c>
      <c r="BD3" s="116" t="s">
        <v>85</v>
      </c>
    </row>
    <row r="4" s="1" customFormat="1" ht="24.96" customHeight="1">
      <c r="B4" s="24"/>
      <c r="D4" s="25" t="s">
        <v>98</v>
      </c>
      <c r="L4" s="24"/>
      <c r="M4" s="117" t="s">
        <v>11</v>
      </c>
      <c r="AT4" s="21" t="s">
        <v>4</v>
      </c>
      <c r="AZ4" s="116" t="s">
        <v>99</v>
      </c>
      <c r="BA4" s="116" t="s">
        <v>100</v>
      </c>
      <c r="BB4" s="116" t="s">
        <v>93</v>
      </c>
      <c r="BC4" s="116" t="s">
        <v>101</v>
      </c>
      <c r="BD4" s="116" t="s">
        <v>85</v>
      </c>
    </row>
    <row r="5" s="1" customFormat="1" ht="6.96" customHeight="1">
      <c r="B5" s="24"/>
      <c r="L5" s="24"/>
      <c r="AZ5" s="116" t="s">
        <v>102</v>
      </c>
      <c r="BA5" s="116" t="s">
        <v>103</v>
      </c>
      <c r="BB5" s="116" t="s">
        <v>104</v>
      </c>
      <c r="BC5" s="116" t="s">
        <v>105</v>
      </c>
      <c r="BD5" s="116" t="s">
        <v>85</v>
      </c>
    </row>
    <row r="6" s="1" customFormat="1" ht="12" customHeight="1">
      <c r="B6" s="24"/>
      <c r="D6" s="34" t="s">
        <v>17</v>
      </c>
      <c r="L6" s="24"/>
      <c r="AZ6" s="116" t="s">
        <v>106</v>
      </c>
      <c r="BA6" s="116" t="s">
        <v>107</v>
      </c>
      <c r="BB6" s="116" t="s">
        <v>104</v>
      </c>
      <c r="BC6" s="116" t="s">
        <v>108</v>
      </c>
      <c r="BD6" s="116" t="s">
        <v>85</v>
      </c>
    </row>
    <row r="7" s="1" customFormat="1" ht="26.25" customHeight="1">
      <c r="B7" s="24"/>
      <c r="E7" s="118" t="str">
        <f>'Rekapitulace stavby'!K6</f>
        <v>ZŠ Vítěztví Mariánské Lázně, odborná učebna v podkroví etapa I - akutalizace rozpočtu</v>
      </c>
      <c r="F7" s="34"/>
      <c r="G7" s="34"/>
      <c r="H7" s="34"/>
      <c r="L7" s="24"/>
      <c r="AZ7" s="116" t="s">
        <v>109</v>
      </c>
      <c r="BA7" s="116" t="s">
        <v>110</v>
      </c>
      <c r="BB7" s="116" t="s">
        <v>104</v>
      </c>
      <c r="BC7" s="116" t="s">
        <v>108</v>
      </c>
      <c r="BD7" s="116" t="s">
        <v>85</v>
      </c>
    </row>
    <row r="8" s="2" customFormat="1" ht="12" customHeight="1">
      <c r="A8" s="40"/>
      <c r="B8" s="41"/>
      <c r="C8" s="40"/>
      <c r="D8" s="34" t="s">
        <v>111</v>
      </c>
      <c r="E8" s="40"/>
      <c r="F8" s="40"/>
      <c r="G8" s="40"/>
      <c r="H8" s="40"/>
      <c r="I8" s="40"/>
      <c r="J8" s="40"/>
      <c r="K8" s="40"/>
      <c r="L8" s="11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16" t="s">
        <v>112</v>
      </c>
      <c r="BA8" s="116" t="s">
        <v>113</v>
      </c>
      <c r="BB8" s="116" t="s">
        <v>93</v>
      </c>
      <c r="BC8" s="116" t="s">
        <v>114</v>
      </c>
      <c r="BD8" s="116" t="s">
        <v>85</v>
      </c>
    </row>
    <row r="9" s="2" customFormat="1" ht="16.5" customHeight="1">
      <c r="A9" s="40"/>
      <c r="B9" s="41"/>
      <c r="C9" s="40"/>
      <c r="D9" s="40"/>
      <c r="E9" s="64" t="s">
        <v>115</v>
      </c>
      <c r="F9" s="40"/>
      <c r="G9" s="40"/>
      <c r="H9" s="40"/>
      <c r="I9" s="40"/>
      <c r="J9" s="40"/>
      <c r="K9" s="40"/>
      <c r="L9" s="11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16" t="s">
        <v>116</v>
      </c>
      <c r="BA9" s="116" t="s">
        <v>117</v>
      </c>
      <c r="BB9" s="116" t="s">
        <v>93</v>
      </c>
      <c r="BC9" s="116" t="s">
        <v>118</v>
      </c>
      <c r="BD9" s="116" t="s">
        <v>85</v>
      </c>
    </row>
    <row r="10" s="2" customFormat="1">
      <c r="A10" s="40"/>
      <c r="B10" s="41"/>
      <c r="C10" s="40"/>
      <c r="D10" s="40"/>
      <c r="E10" s="40"/>
      <c r="F10" s="40"/>
      <c r="G10" s="40"/>
      <c r="H10" s="40"/>
      <c r="I10" s="40"/>
      <c r="J10" s="40"/>
      <c r="K10" s="40"/>
      <c r="L10" s="11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16" t="s">
        <v>119</v>
      </c>
      <c r="BA10" s="116" t="s">
        <v>120</v>
      </c>
      <c r="BB10" s="116" t="s">
        <v>104</v>
      </c>
      <c r="BC10" s="116" t="s">
        <v>121</v>
      </c>
      <c r="BD10" s="116" t="s">
        <v>85</v>
      </c>
    </row>
    <row r="11" s="2" customFormat="1" ht="12" customHeight="1">
      <c r="A11" s="40"/>
      <c r="B11" s="41"/>
      <c r="C11" s="40"/>
      <c r="D11" s="34" t="s">
        <v>19</v>
      </c>
      <c r="E11" s="40"/>
      <c r="F11" s="29" t="s">
        <v>3</v>
      </c>
      <c r="G11" s="40"/>
      <c r="H11" s="40"/>
      <c r="I11" s="34" t="s">
        <v>21</v>
      </c>
      <c r="J11" s="29" t="s">
        <v>3</v>
      </c>
      <c r="K11" s="40"/>
      <c r="L11" s="11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16" t="s">
        <v>122</v>
      </c>
      <c r="BA11" s="116" t="s">
        <v>123</v>
      </c>
      <c r="BB11" s="116" t="s">
        <v>93</v>
      </c>
      <c r="BC11" s="116" t="s">
        <v>124</v>
      </c>
      <c r="BD11" s="116" t="s">
        <v>85</v>
      </c>
    </row>
    <row r="12" s="2" customFormat="1" ht="12" customHeight="1">
      <c r="A12" s="40"/>
      <c r="B12" s="41"/>
      <c r="C12" s="40"/>
      <c r="D12" s="34" t="s">
        <v>23</v>
      </c>
      <c r="E12" s="40"/>
      <c r="F12" s="29" t="s">
        <v>24</v>
      </c>
      <c r="G12" s="40"/>
      <c r="H12" s="40"/>
      <c r="I12" s="34" t="s">
        <v>25</v>
      </c>
      <c r="J12" s="66" t="str">
        <f>'Rekapitulace stavby'!AN8</f>
        <v>29. 4. 2025</v>
      </c>
      <c r="K12" s="40"/>
      <c r="L12" s="11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16" t="s">
        <v>125</v>
      </c>
      <c r="BA12" s="116" t="s">
        <v>126</v>
      </c>
      <c r="BB12" s="116" t="s">
        <v>93</v>
      </c>
      <c r="BC12" s="116" t="s">
        <v>127</v>
      </c>
      <c r="BD12" s="116" t="s">
        <v>85</v>
      </c>
    </row>
    <row r="13" s="2" customFormat="1" ht="10.8" customHeight="1">
      <c r="A13" s="40"/>
      <c r="B13" s="41"/>
      <c r="C13" s="40"/>
      <c r="D13" s="40"/>
      <c r="E13" s="40"/>
      <c r="F13" s="40"/>
      <c r="G13" s="40"/>
      <c r="H13" s="40"/>
      <c r="I13" s="40"/>
      <c r="J13" s="40"/>
      <c r="K13" s="40"/>
      <c r="L13" s="11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16" t="s">
        <v>128</v>
      </c>
      <c r="BA13" s="116" t="s">
        <v>129</v>
      </c>
      <c r="BB13" s="116" t="s">
        <v>93</v>
      </c>
      <c r="BC13" s="116" t="s">
        <v>130</v>
      </c>
      <c r="BD13" s="116" t="s">
        <v>85</v>
      </c>
    </row>
    <row r="14" s="2" customFormat="1" ht="12" customHeight="1">
      <c r="A14" s="40"/>
      <c r="B14" s="41"/>
      <c r="C14" s="40"/>
      <c r="D14" s="34" t="s">
        <v>27</v>
      </c>
      <c r="E14" s="40"/>
      <c r="F14" s="40"/>
      <c r="G14" s="40"/>
      <c r="H14" s="40"/>
      <c r="I14" s="34" t="s">
        <v>28</v>
      </c>
      <c r="J14" s="29" t="str">
        <f>IF('Rekapitulace stavby'!AN10="","",'Rekapitulace stavby'!AN10)</f>
        <v/>
      </c>
      <c r="K14" s="40"/>
      <c r="L14" s="11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116" t="s">
        <v>131</v>
      </c>
      <c r="BA14" s="116" t="s">
        <v>132</v>
      </c>
      <c r="BB14" s="116" t="s">
        <v>93</v>
      </c>
      <c r="BC14" s="116" t="s">
        <v>133</v>
      </c>
      <c r="BD14" s="116" t="s">
        <v>85</v>
      </c>
    </row>
    <row r="15" s="2" customFormat="1" ht="18" customHeight="1">
      <c r="A15" s="40"/>
      <c r="B15" s="41"/>
      <c r="C15" s="40"/>
      <c r="D15" s="40"/>
      <c r="E15" s="29" t="str">
        <f>IF('Rekapitulace stavby'!E11="","",'Rekapitulace stavby'!E11)</f>
        <v xml:space="preserve"> </v>
      </c>
      <c r="F15" s="40"/>
      <c r="G15" s="40"/>
      <c r="H15" s="40"/>
      <c r="I15" s="34" t="s">
        <v>29</v>
      </c>
      <c r="J15" s="29" t="str">
        <f>IF('Rekapitulace stavby'!AN11="","",'Rekapitulace stavby'!AN11)</f>
        <v/>
      </c>
      <c r="K15" s="40"/>
      <c r="L15" s="11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116" t="s">
        <v>134</v>
      </c>
      <c r="BA15" s="116" t="s">
        <v>135</v>
      </c>
      <c r="BB15" s="116" t="s">
        <v>93</v>
      </c>
      <c r="BC15" s="116" t="s">
        <v>136</v>
      </c>
      <c r="BD15" s="116" t="s">
        <v>85</v>
      </c>
    </row>
    <row r="16" s="2" customFormat="1" ht="6.96" customHeight="1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11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1"/>
      <c r="C17" s="40"/>
      <c r="D17" s="34" t="s">
        <v>30</v>
      </c>
      <c r="E17" s="40"/>
      <c r="F17" s="40"/>
      <c r="G17" s="40"/>
      <c r="H17" s="40"/>
      <c r="I17" s="34" t="s">
        <v>28</v>
      </c>
      <c r="J17" s="35" t="str">
        <f>'Rekapitulace stavby'!AN13</f>
        <v>Vyplň údaj</v>
      </c>
      <c r="K17" s="40"/>
      <c r="L17" s="11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1"/>
      <c r="C18" s="40"/>
      <c r="D18" s="40"/>
      <c r="E18" s="35" t="str">
        <f>'Rekapitulace stavby'!E14</f>
        <v>Vyplň údaj</v>
      </c>
      <c r="F18" s="29"/>
      <c r="G18" s="29"/>
      <c r="H18" s="29"/>
      <c r="I18" s="34" t="s">
        <v>29</v>
      </c>
      <c r="J18" s="35" t="str">
        <f>'Rekapitulace stavby'!AN14</f>
        <v>Vyplň údaj</v>
      </c>
      <c r="K18" s="40"/>
      <c r="L18" s="11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11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1"/>
      <c r="C20" s="40"/>
      <c r="D20" s="34" t="s">
        <v>32</v>
      </c>
      <c r="E20" s="40"/>
      <c r="F20" s="40"/>
      <c r="G20" s="40"/>
      <c r="H20" s="40"/>
      <c r="I20" s="34" t="s">
        <v>28</v>
      </c>
      <c r="J20" s="29" t="s">
        <v>3</v>
      </c>
      <c r="K20" s="40"/>
      <c r="L20" s="11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1"/>
      <c r="C21" s="40"/>
      <c r="D21" s="40"/>
      <c r="E21" s="29" t="s">
        <v>33</v>
      </c>
      <c r="F21" s="40"/>
      <c r="G21" s="40"/>
      <c r="H21" s="40"/>
      <c r="I21" s="34" t="s">
        <v>29</v>
      </c>
      <c r="J21" s="29" t="s">
        <v>3</v>
      </c>
      <c r="K21" s="40"/>
      <c r="L21" s="11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11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1"/>
      <c r="C23" s="40"/>
      <c r="D23" s="34" t="s">
        <v>35</v>
      </c>
      <c r="E23" s="40"/>
      <c r="F23" s="40"/>
      <c r="G23" s="40"/>
      <c r="H23" s="40"/>
      <c r="I23" s="34" t="s">
        <v>28</v>
      </c>
      <c r="J23" s="29" t="s">
        <v>3</v>
      </c>
      <c r="K23" s="40"/>
      <c r="L23" s="11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1"/>
      <c r="C24" s="40"/>
      <c r="D24" s="40"/>
      <c r="E24" s="29" t="s">
        <v>36</v>
      </c>
      <c r="F24" s="40"/>
      <c r="G24" s="40"/>
      <c r="H24" s="40"/>
      <c r="I24" s="34" t="s">
        <v>29</v>
      </c>
      <c r="J24" s="29" t="s">
        <v>3</v>
      </c>
      <c r="K24" s="40"/>
      <c r="L24" s="11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1"/>
      <c r="C25" s="40"/>
      <c r="D25" s="40"/>
      <c r="E25" s="40"/>
      <c r="F25" s="40"/>
      <c r="G25" s="40"/>
      <c r="H25" s="40"/>
      <c r="I25" s="40"/>
      <c r="J25" s="40"/>
      <c r="K25" s="40"/>
      <c r="L25" s="11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1"/>
      <c r="C26" s="40"/>
      <c r="D26" s="34" t="s">
        <v>37</v>
      </c>
      <c r="E26" s="40"/>
      <c r="F26" s="40"/>
      <c r="G26" s="40"/>
      <c r="H26" s="40"/>
      <c r="I26" s="40"/>
      <c r="J26" s="40"/>
      <c r="K26" s="40"/>
      <c r="L26" s="11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20"/>
      <c r="B27" s="121"/>
      <c r="C27" s="120"/>
      <c r="D27" s="120"/>
      <c r="E27" s="38" t="s">
        <v>38</v>
      </c>
      <c r="F27" s="38"/>
      <c r="G27" s="38"/>
      <c r="H27" s="3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11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1"/>
      <c r="C29" s="40"/>
      <c r="D29" s="86"/>
      <c r="E29" s="86"/>
      <c r="F29" s="86"/>
      <c r="G29" s="86"/>
      <c r="H29" s="86"/>
      <c r="I29" s="86"/>
      <c r="J29" s="86"/>
      <c r="K29" s="86"/>
      <c r="L29" s="11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1"/>
      <c r="C30" s="40"/>
      <c r="D30" s="123" t="s">
        <v>39</v>
      </c>
      <c r="E30" s="40"/>
      <c r="F30" s="40"/>
      <c r="G30" s="40"/>
      <c r="H30" s="40"/>
      <c r="I30" s="40"/>
      <c r="J30" s="92">
        <f>ROUND(J115, 2)</f>
        <v>0</v>
      </c>
      <c r="K30" s="40"/>
      <c r="L30" s="11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1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1"/>
      <c r="C32" s="40"/>
      <c r="D32" s="40"/>
      <c r="E32" s="40"/>
      <c r="F32" s="45" t="s">
        <v>41</v>
      </c>
      <c r="G32" s="40"/>
      <c r="H32" s="40"/>
      <c r="I32" s="45" t="s">
        <v>40</v>
      </c>
      <c r="J32" s="45" t="s">
        <v>42</v>
      </c>
      <c r="K32" s="40"/>
      <c r="L32" s="11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1"/>
      <c r="C33" s="40"/>
      <c r="D33" s="124" t="s">
        <v>43</v>
      </c>
      <c r="E33" s="34" t="s">
        <v>44</v>
      </c>
      <c r="F33" s="125">
        <f>ROUND((SUM(BE115:BE501)),  2)</f>
        <v>0</v>
      </c>
      <c r="G33" s="40"/>
      <c r="H33" s="40"/>
      <c r="I33" s="126">
        <v>0.20999999999999999</v>
      </c>
      <c r="J33" s="125">
        <f>ROUND(((SUM(BE115:BE501))*I33),  2)</f>
        <v>0</v>
      </c>
      <c r="K33" s="40"/>
      <c r="L33" s="11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34" t="s">
        <v>45</v>
      </c>
      <c r="F34" s="125">
        <f>ROUND((SUM(BF115:BF501)),  2)</f>
        <v>0</v>
      </c>
      <c r="G34" s="40"/>
      <c r="H34" s="40"/>
      <c r="I34" s="126">
        <v>0.12</v>
      </c>
      <c r="J34" s="125">
        <f>ROUND(((SUM(BF115:BF501))*I34),  2)</f>
        <v>0</v>
      </c>
      <c r="K34" s="40"/>
      <c r="L34" s="11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1"/>
      <c r="C35" s="40"/>
      <c r="D35" s="40"/>
      <c r="E35" s="34" t="s">
        <v>46</v>
      </c>
      <c r="F35" s="125">
        <f>ROUND((SUM(BG115:BG501)),  2)</f>
        <v>0</v>
      </c>
      <c r="G35" s="40"/>
      <c r="H35" s="40"/>
      <c r="I35" s="126">
        <v>0.20999999999999999</v>
      </c>
      <c r="J35" s="125">
        <f>0</f>
        <v>0</v>
      </c>
      <c r="K35" s="40"/>
      <c r="L35" s="11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1"/>
      <c r="C36" s="40"/>
      <c r="D36" s="40"/>
      <c r="E36" s="34" t="s">
        <v>47</v>
      </c>
      <c r="F36" s="125">
        <f>ROUND((SUM(BH115:BH501)),  2)</f>
        <v>0</v>
      </c>
      <c r="G36" s="40"/>
      <c r="H36" s="40"/>
      <c r="I36" s="126">
        <v>0.12</v>
      </c>
      <c r="J36" s="125">
        <f>0</f>
        <v>0</v>
      </c>
      <c r="K36" s="40"/>
      <c r="L36" s="11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48</v>
      </c>
      <c r="F37" s="125">
        <f>ROUND((SUM(BI115:BI501)),  2)</f>
        <v>0</v>
      </c>
      <c r="G37" s="40"/>
      <c r="H37" s="40"/>
      <c r="I37" s="126">
        <v>0</v>
      </c>
      <c r="J37" s="125">
        <f>0</f>
        <v>0</v>
      </c>
      <c r="K37" s="40"/>
      <c r="L37" s="11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11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1"/>
      <c r="C39" s="127"/>
      <c r="D39" s="128" t="s">
        <v>49</v>
      </c>
      <c r="E39" s="78"/>
      <c r="F39" s="78"/>
      <c r="G39" s="129" t="s">
        <v>50</v>
      </c>
      <c r="H39" s="130" t="s">
        <v>51</v>
      </c>
      <c r="I39" s="78"/>
      <c r="J39" s="131">
        <f>SUM(J30:J37)</f>
        <v>0</v>
      </c>
      <c r="K39" s="132"/>
      <c r="L39" s="11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11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11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0"/>
      <c r="E45" s="40"/>
      <c r="F45" s="40"/>
      <c r="G45" s="40"/>
      <c r="H45" s="40"/>
      <c r="I45" s="40"/>
      <c r="J45" s="40"/>
      <c r="K45" s="40"/>
      <c r="L45" s="119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11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17</v>
      </c>
      <c r="D47" s="40"/>
      <c r="E47" s="40"/>
      <c r="F47" s="40"/>
      <c r="G47" s="40"/>
      <c r="H47" s="40"/>
      <c r="I47" s="40"/>
      <c r="J47" s="40"/>
      <c r="K47" s="40"/>
      <c r="L47" s="11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0"/>
      <c r="D48" s="40"/>
      <c r="E48" s="118" t="str">
        <f>E7</f>
        <v>ZŠ Vítěztví Mariánské Lázně, odborná učebna v podkroví etapa I - akutalizace rozpočtu</v>
      </c>
      <c r="F48" s="34"/>
      <c r="G48" s="34"/>
      <c r="H48" s="34"/>
      <c r="I48" s="40"/>
      <c r="J48" s="40"/>
      <c r="K48" s="40"/>
      <c r="L48" s="11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111</v>
      </c>
      <c r="D49" s="40"/>
      <c r="E49" s="40"/>
      <c r="F49" s="40"/>
      <c r="G49" s="40"/>
      <c r="H49" s="40"/>
      <c r="I49" s="40"/>
      <c r="J49" s="40"/>
      <c r="K49" s="40"/>
      <c r="L49" s="11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64" t="str">
        <f>E9</f>
        <v>1 - Etapa 1 - bourací a stavební práce</v>
      </c>
      <c r="F50" s="40"/>
      <c r="G50" s="40"/>
      <c r="H50" s="40"/>
      <c r="I50" s="40"/>
      <c r="J50" s="40"/>
      <c r="K50" s="40"/>
      <c r="L50" s="11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11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0"/>
      <c r="E52" s="40"/>
      <c r="F52" s="29" t="str">
        <f>F12</f>
        <v xml:space="preserve"> </v>
      </c>
      <c r="G52" s="40"/>
      <c r="H52" s="40"/>
      <c r="I52" s="34" t="s">
        <v>25</v>
      </c>
      <c r="J52" s="66" t="str">
        <f>IF(J12="","",J12)</f>
        <v>29. 4. 2025</v>
      </c>
      <c r="K52" s="40"/>
      <c r="L52" s="11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11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27</v>
      </c>
      <c r="D54" s="40"/>
      <c r="E54" s="40"/>
      <c r="F54" s="29" t="str">
        <f>E15</f>
        <v xml:space="preserve"> </v>
      </c>
      <c r="G54" s="40"/>
      <c r="H54" s="40"/>
      <c r="I54" s="34" t="s">
        <v>32</v>
      </c>
      <c r="J54" s="38" t="str">
        <f>E21</f>
        <v>Studio PROKON</v>
      </c>
      <c r="K54" s="40"/>
      <c r="L54" s="11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0"/>
      <c r="E55" s="40"/>
      <c r="F55" s="29" t="str">
        <f>IF(E18="","",E18)</f>
        <v>Vyplň údaj</v>
      </c>
      <c r="G55" s="40"/>
      <c r="H55" s="40"/>
      <c r="I55" s="34" t="s">
        <v>35</v>
      </c>
      <c r="J55" s="38" t="str">
        <f>E24</f>
        <v>Ing. Tomáš Hrdlička</v>
      </c>
      <c r="K55" s="40"/>
      <c r="L55" s="11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0"/>
      <c r="D56" s="40"/>
      <c r="E56" s="40"/>
      <c r="F56" s="40"/>
      <c r="G56" s="40"/>
      <c r="H56" s="40"/>
      <c r="I56" s="40"/>
      <c r="J56" s="40"/>
      <c r="K56" s="40"/>
      <c r="L56" s="11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33" t="s">
        <v>138</v>
      </c>
      <c r="D57" s="127"/>
      <c r="E57" s="127"/>
      <c r="F57" s="127"/>
      <c r="G57" s="127"/>
      <c r="H57" s="127"/>
      <c r="I57" s="127"/>
      <c r="J57" s="134" t="s">
        <v>139</v>
      </c>
      <c r="K57" s="127"/>
      <c r="L57" s="11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11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35" t="s">
        <v>71</v>
      </c>
      <c r="D59" s="40"/>
      <c r="E59" s="40"/>
      <c r="F59" s="40"/>
      <c r="G59" s="40"/>
      <c r="H59" s="40"/>
      <c r="I59" s="40"/>
      <c r="J59" s="92">
        <f>J115</f>
        <v>0</v>
      </c>
      <c r="K59" s="40"/>
      <c r="L59" s="11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21" t="s">
        <v>140</v>
      </c>
    </row>
    <row r="60" s="9" customFormat="1" ht="24.96" customHeight="1">
      <c r="A60" s="9"/>
      <c r="B60" s="136"/>
      <c r="C60" s="9"/>
      <c r="D60" s="137" t="s">
        <v>141</v>
      </c>
      <c r="E60" s="138"/>
      <c r="F60" s="138"/>
      <c r="G60" s="138"/>
      <c r="H60" s="138"/>
      <c r="I60" s="138"/>
      <c r="J60" s="139">
        <f>J116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0"/>
      <c r="C61" s="10"/>
      <c r="D61" s="141" t="s">
        <v>142</v>
      </c>
      <c r="E61" s="142"/>
      <c r="F61" s="142"/>
      <c r="G61" s="142"/>
      <c r="H61" s="142"/>
      <c r="I61" s="142"/>
      <c r="J61" s="143">
        <f>J117</f>
        <v>0</v>
      </c>
      <c r="K61" s="10"/>
      <c r="L61" s="14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0"/>
      <c r="C62" s="10"/>
      <c r="D62" s="141" t="s">
        <v>143</v>
      </c>
      <c r="E62" s="142"/>
      <c r="F62" s="142"/>
      <c r="G62" s="142"/>
      <c r="H62" s="142"/>
      <c r="I62" s="142"/>
      <c r="J62" s="143">
        <f>J121</f>
        <v>0</v>
      </c>
      <c r="K62" s="10"/>
      <c r="L62" s="14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0"/>
      <c r="C63" s="10"/>
      <c r="D63" s="141" t="s">
        <v>144</v>
      </c>
      <c r="E63" s="142"/>
      <c r="F63" s="142"/>
      <c r="G63" s="142"/>
      <c r="H63" s="142"/>
      <c r="I63" s="142"/>
      <c r="J63" s="143">
        <f>J132</f>
        <v>0</v>
      </c>
      <c r="K63" s="10"/>
      <c r="L63" s="14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36"/>
      <c r="C64" s="9"/>
      <c r="D64" s="137" t="s">
        <v>145</v>
      </c>
      <c r="E64" s="138"/>
      <c r="F64" s="138"/>
      <c r="G64" s="138"/>
      <c r="H64" s="138"/>
      <c r="I64" s="138"/>
      <c r="J64" s="139">
        <f>J144</f>
        <v>0</v>
      </c>
      <c r="K64" s="9"/>
      <c r="L64" s="13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0"/>
      <c r="C65" s="10"/>
      <c r="D65" s="141" t="s">
        <v>146</v>
      </c>
      <c r="E65" s="142"/>
      <c r="F65" s="142"/>
      <c r="G65" s="142"/>
      <c r="H65" s="142"/>
      <c r="I65" s="142"/>
      <c r="J65" s="143">
        <f>J145</f>
        <v>0</v>
      </c>
      <c r="K65" s="10"/>
      <c r="L65" s="14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40"/>
      <c r="C66" s="10"/>
      <c r="D66" s="141" t="s">
        <v>147</v>
      </c>
      <c r="E66" s="142"/>
      <c r="F66" s="142"/>
      <c r="G66" s="142"/>
      <c r="H66" s="142"/>
      <c r="I66" s="142"/>
      <c r="J66" s="143">
        <f>J146</f>
        <v>0</v>
      </c>
      <c r="K66" s="10"/>
      <c r="L66" s="14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21.84" customHeight="1">
      <c r="A67" s="10"/>
      <c r="B67" s="140"/>
      <c r="C67" s="10"/>
      <c r="D67" s="141" t="s">
        <v>148</v>
      </c>
      <c r="E67" s="142"/>
      <c r="F67" s="142"/>
      <c r="G67" s="142"/>
      <c r="H67" s="142"/>
      <c r="I67" s="142"/>
      <c r="J67" s="143">
        <f>J165</f>
        <v>0</v>
      </c>
      <c r="K67" s="10"/>
      <c r="L67" s="14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40"/>
      <c r="C68" s="10"/>
      <c r="D68" s="141" t="s">
        <v>149</v>
      </c>
      <c r="E68" s="142"/>
      <c r="F68" s="142"/>
      <c r="G68" s="142"/>
      <c r="H68" s="142"/>
      <c r="I68" s="142"/>
      <c r="J68" s="143">
        <f>J185</f>
        <v>0</v>
      </c>
      <c r="K68" s="10"/>
      <c r="L68" s="14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21.84" customHeight="1">
      <c r="A69" s="10"/>
      <c r="B69" s="140"/>
      <c r="C69" s="10"/>
      <c r="D69" s="141" t="s">
        <v>150</v>
      </c>
      <c r="E69" s="142"/>
      <c r="F69" s="142"/>
      <c r="G69" s="142"/>
      <c r="H69" s="142"/>
      <c r="I69" s="142"/>
      <c r="J69" s="143">
        <f>J186</f>
        <v>0</v>
      </c>
      <c r="K69" s="10"/>
      <c r="L69" s="14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21.84" customHeight="1">
      <c r="A70" s="10"/>
      <c r="B70" s="140"/>
      <c r="C70" s="10"/>
      <c r="D70" s="141" t="s">
        <v>151</v>
      </c>
      <c r="E70" s="142"/>
      <c r="F70" s="142"/>
      <c r="G70" s="142"/>
      <c r="H70" s="142"/>
      <c r="I70" s="142"/>
      <c r="J70" s="143">
        <f>J196</f>
        <v>0</v>
      </c>
      <c r="K70" s="10"/>
      <c r="L70" s="14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21.84" customHeight="1">
      <c r="A71" s="10"/>
      <c r="B71" s="140"/>
      <c r="C71" s="10"/>
      <c r="D71" s="141" t="s">
        <v>152</v>
      </c>
      <c r="E71" s="142"/>
      <c r="F71" s="142"/>
      <c r="G71" s="142"/>
      <c r="H71" s="142"/>
      <c r="I71" s="142"/>
      <c r="J71" s="143">
        <f>J205</f>
        <v>0</v>
      </c>
      <c r="K71" s="10"/>
      <c r="L71" s="14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21.84" customHeight="1">
      <c r="A72" s="10"/>
      <c r="B72" s="140"/>
      <c r="C72" s="10"/>
      <c r="D72" s="141" t="s">
        <v>153</v>
      </c>
      <c r="E72" s="142"/>
      <c r="F72" s="142"/>
      <c r="G72" s="142"/>
      <c r="H72" s="142"/>
      <c r="I72" s="142"/>
      <c r="J72" s="143">
        <f>J211</f>
        <v>0</v>
      </c>
      <c r="K72" s="10"/>
      <c r="L72" s="14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40"/>
      <c r="C73" s="10"/>
      <c r="D73" s="141" t="s">
        <v>154</v>
      </c>
      <c r="E73" s="142"/>
      <c r="F73" s="142"/>
      <c r="G73" s="142"/>
      <c r="H73" s="142"/>
      <c r="I73" s="142"/>
      <c r="J73" s="143">
        <f>J219</f>
        <v>0</v>
      </c>
      <c r="K73" s="10"/>
      <c r="L73" s="14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40"/>
      <c r="C74" s="10"/>
      <c r="D74" s="141" t="s">
        <v>155</v>
      </c>
      <c r="E74" s="142"/>
      <c r="F74" s="142"/>
      <c r="G74" s="142"/>
      <c r="H74" s="142"/>
      <c r="I74" s="142"/>
      <c r="J74" s="143">
        <f>J231</f>
        <v>0</v>
      </c>
      <c r="K74" s="10"/>
      <c r="L74" s="14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0"/>
      <c r="C75" s="10"/>
      <c r="D75" s="141" t="s">
        <v>156</v>
      </c>
      <c r="E75" s="142"/>
      <c r="F75" s="142"/>
      <c r="G75" s="142"/>
      <c r="H75" s="142"/>
      <c r="I75" s="142"/>
      <c r="J75" s="143">
        <f>J236</f>
        <v>0</v>
      </c>
      <c r="K75" s="10"/>
      <c r="L75" s="14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40"/>
      <c r="C76" s="10"/>
      <c r="D76" s="141" t="s">
        <v>157</v>
      </c>
      <c r="E76" s="142"/>
      <c r="F76" s="142"/>
      <c r="G76" s="142"/>
      <c r="H76" s="142"/>
      <c r="I76" s="142"/>
      <c r="J76" s="143">
        <f>J247</f>
        <v>0</v>
      </c>
      <c r="K76" s="10"/>
      <c r="L76" s="14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0"/>
      <c r="C77" s="10"/>
      <c r="D77" s="141" t="s">
        <v>158</v>
      </c>
      <c r="E77" s="142"/>
      <c r="F77" s="142"/>
      <c r="G77" s="142"/>
      <c r="H77" s="142"/>
      <c r="I77" s="142"/>
      <c r="J77" s="143">
        <f>J260</f>
        <v>0</v>
      </c>
      <c r="K77" s="10"/>
      <c r="L77" s="14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36"/>
      <c r="C78" s="9"/>
      <c r="D78" s="137" t="s">
        <v>159</v>
      </c>
      <c r="E78" s="138"/>
      <c r="F78" s="138"/>
      <c r="G78" s="138"/>
      <c r="H78" s="138"/>
      <c r="I78" s="138"/>
      <c r="J78" s="139">
        <f>J263</f>
        <v>0</v>
      </c>
      <c r="K78" s="9"/>
      <c r="L78" s="13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40"/>
      <c r="C79" s="10"/>
      <c r="D79" s="141" t="s">
        <v>160</v>
      </c>
      <c r="E79" s="142"/>
      <c r="F79" s="142"/>
      <c r="G79" s="142"/>
      <c r="H79" s="142"/>
      <c r="I79" s="142"/>
      <c r="J79" s="143">
        <f>J264</f>
        <v>0</v>
      </c>
      <c r="K79" s="10"/>
      <c r="L79" s="14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0"/>
      <c r="C80" s="10"/>
      <c r="D80" s="141" t="s">
        <v>161</v>
      </c>
      <c r="E80" s="142"/>
      <c r="F80" s="142"/>
      <c r="G80" s="142"/>
      <c r="H80" s="142"/>
      <c r="I80" s="142"/>
      <c r="J80" s="143">
        <f>J272</f>
        <v>0</v>
      </c>
      <c r="K80" s="10"/>
      <c r="L80" s="14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40"/>
      <c r="C81" s="10"/>
      <c r="D81" s="141" t="s">
        <v>162</v>
      </c>
      <c r="E81" s="142"/>
      <c r="F81" s="142"/>
      <c r="G81" s="142"/>
      <c r="H81" s="142"/>
      <c r="I81" s="142"/>
      <c r="J81" s="143">
        <f>J288</f>
        <v>0</v>
      </c>
      <c r="K81" s="10"/>
      <c r="L81" s="14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40"/>
      <c r="C82" s="10"/>
      <c r="D82" s="141" t="s">
        <v>163</v>
      </c>
      <c r="E82" s="142"/>
      <c r="F82" s="142"/>
      <c r="G82" s="142"/>
      <c r="H82" s="142"/>
      <c r="I82" s="142"/>
      <c r="J82" s="143">
        <f>J291</f>
        <v>0</v>
      </c>
      <c r="K82" s="10"/>
      <c r="L82" s="14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40"/>
      <c r="C83" s="10"/>
      <c r="D83" s="141" t="s">
        <v>164</v>
      </c>
      <c r="E83" s="142"/>
      <c r="F83" s="142"/>
      <c r="G83" s="142"/>
      <c r="H83" s="142"/>
      <c r="I83" s="142"/>
      <c r="J83" s="143">
        <f>J325</f>
        <v>0</v>
      </c>
      <c r="K83" s="10"/>
      <c r="L83" s="14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40"/>
      <c r="C84" s="10"/>
      <c r="D84" s="141" t="s">
        <v>165</v>
      </c>
      <c r="E84" s="142"/>
      <c r="F84" s="142"/>
      <c r="G84" s="142"/>
      <c r="H84" s="142"/>
      <c r="I84" s="142"/>
      <c r="J84" s="143">
        <f>J365</f>
        <v>0</v>
      </c>
      <c r="K84" s="10"/>
      <c r="L84" s="14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4.88" customHeight="1">
      <c r="A85" s="10"/>
      <c r="B85" s="140"/>
      <c r="C85" s="10"/>
      <c r="D85" s="141" t="s">
        <v>166</v>
      </c>
      <c r="E85" s="142"/>
      <c r="F85" s="142"/>
      <c r="G85" s="142"/>
      <c r="H85" s="142"/>
      <c r="I85" s="142"/>
      <c r="J85" s="143">
        <f>J368</f>
        <v>0</v>
      </c>
      <c r="K85" s="10"/>
      <c r="L85" s="14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4.88" customHeight="1">
      <c r="A86" s="10"/>
      <c r="B86" s="140"/>
      <c r="C86" s="10"/>
      <c r="D86" s="141" t="s">
        <v>167</v>
      </c>
      <c r="E86" s="142"/>
      <c r="F86" s="142"/>
      <c r="G86" s="142"/>
      <c r="H86" s="142"/>
      <c r="I86" s="142"/>
      <c r="J86" s="143">
        <f>J375</f>
        <v>0</v>
      </c>
      <c r="K86" s="10"/>
      <c r="L86" s="14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4.88" customHeight="1">
      <c r="A87" s="10"/>
      <c r="B87" s="140"/>
      <c r="C87" s="10"/>
      <c r="D87" s="141" t="s">
        <v>168</v>
      </c>
      <c r="E87" s="142"/>
      <c r="F87" s="142"/>
      <c r="G87" s="142"/>
      <c r="H87" s="142"/>
      <c r="I87" s="142"/>
      <c r="J87" s="143">
        <f>J389</f>
        <v>0</v>
      </c>
      <c r="K87" s="10"/>
      <c r="L87" s="14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4.88" customHeight="1">
      <c r="A88" s="10"/>
      <c r="B88" s="140"/>
      <c r="C88" s="10"/>
      <c r="D88" s="141" t="s">
        <v>169</v>
      </c>
      <c r="E88" s="142"/>
      <c r="F88" s="142"/>
      <c r="G88" s="142"/>
      <c r="H88" s="142"/>
      <c r="I88" s="142"/>
      <c r="J88" s="143">
        <f>J406</f>
        <v>0</v>
      </c>
      <c r="K88" s="10"/>
      <c r="L88" s="14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40"/>
      <c r="C89" s="10"/>
      <c r="D89" s="141" t="s">
        <v>170</v>
      </c>
      <c r="E89" s="142"/>
      <c r="F89" s="142"/>
      <c r="G89" s="142"/>
      <c r="H89" s="142"/>
      <c r="I89" s="142"/>
      <c r="J89" s="143">
        <f>J415</f>
        <v>0</v>
      </c>
      <c r="K89" s="10"/>
      <c r="L89" s="14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40"/>
      <c r="C90" s="10"/>
      <c r="D90" s="141" t="s">
        <v>171</v>
      </c>
      <c r="E90" s="142"/>
      <c r="F90" s="142"/>
      <c r="G90" s="142"/>
      <c r="H90" s="142"/>
      <c r="I90" s="142"/>
      <c r="J90" s="143">
        <f>J423</f>
        <v>0</v>
      </c>
      <c r="K90" s="10"/>
      <c r="L90" s="14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4.88" customHeight="1">
      <c r="A91" s="10"/>
      <c r="B91" s="140"/>
      <c r="C91" s="10"/>
      <c r="D91" s="141" t="s">
        <v>172</v>
      </c>
      <c r="E91" s="142"/>
      <c r="F91" s="142"/>
      <c r="G91" s="142"/>
      <c r="H91" s="142"/>
      <c r="I91" s="142"/>
      <c r="J91" s="143">
        <f>J433</f>
        <v>0</v>
      </c>
      <c r="K91" s="10"/>
      <c r="L91" s="14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4.88" customHeight="1">
      <c r="A92" s="10"/>
      <c r="B92" s="140"/>
      <c r="C92" s="10"/>
      <c r="D92" s="141" t="s">
        <v>173</v>
      </c>
      <c r="E92" s="142"/>
      <c r="F92" s="142"/>
      <c r="G92" s="142"/>
      <c r="H92" s="142"/>
      <c r="I92" s="142"/>
      <c r="J92" s="143">
        <f>J445</f>
        <v>0</v>
      </c>
      <c r="K92" s="10"/>
      <c r="L92" s="14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40"/>
      <c r="C93" s="10"/>
      <c r="D93" s="141" t="s">
        <v>174</v>
      </c>
      <c r="E93" s="142"/>
      <c r="F93" s="142"/>
      <c r="G93" s="142"/>
      <c r="H93" s="142"/>
      <c r="I93" s="142"/>
      <c r="J93" s="143">
        <f>J457</f>
        <v>0</v>
      </c>
      <c r="K93" s="10"/>
      <c r="L93" s="14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40"/>
      <c r="C94" s="10"/>
      <c r="D94" s="141" t="s">
        <v>175</v>
      </c>
      <c r="E94" s="142"/>
      <c r="F94" s="142"/>
      <c r="G94" s="142"/>
      <c r="H94" s="142"/>
      <c r="I94" s="142"/>
      <c r="J94" s="143">
        <f>J479</f>
        <v>0</v>
      </c>
      <c r="K94" s="10"/>
      <c r="L94" s="14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9" customFormat="1" ht="24.96" customHeight="1">
      <c r="A95" s="9"/>
      <c r="B95" s="136"/>
      <c r="C95" s="9"/>
      <c r="D95" s="137" t="s">
        <v>176</v>
      </c>
      <c r="E95" s="138"/>
      <c r="F95" s="138"/>
      <c r="G95" s="138"/>
      <c r="H95" s="138"/>
      <c r="I95" s="138"/>
      <c r="J95" s="139">
        <f>J499</f>
        <v>0</v>
      </c>
      <c r="K95" s="9"/>
      <c r="L95" s="13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2" customFormat="1" ht="21.84" customHeight="1">
      <c r="A96" s="40"/>
      <c r="B96" s="41"/>
      <c r="C96" s="40"/>
      <c r="D96" s="40"/>
      <c r="E96" s="40"/>
      <c r="F96" s="40"/>
      <c r="G96" s="40"/>
      <c r="H96" s="40"/>
      <c r="I96" s="40"/>
      <c r="J96" s="40"/>
      <c r="K96" s="40"/>
      <c r="L96" s="11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11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101" s="2" customFormat="1" ht="6.96" customHeight="1">
      <c r="A101" s="40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11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24.96" customHeight="1">
      <c r="A102" s="40"/>
      <c r="B102" s="41"/>
      <c r="C102" s="25" t="s">
        <v>177</v>
      </c>
      <c r="D102" s="40"/>
      <c r="E102" s="40"/>
      <c r="F102" s="40"/>
      <c r="G102" s="40"/>
      <c r="H102" s="40"/>
      <c r="I102" s="40"/>
      <c r="J102" s="40"/>
      <c r="K102" s="40"/>
      <c r="L102" s="11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41"/>
      <c r="C103" s="40"/>
      <c r="D103" s="40"/>
      <c r="E103" s="40"/>
      <c r="F103" s="40"/>
      <c r="G103" s="40"/>
      <c r="H103" s="40"/>
      <c r="I103" s="40"/>
      <c r="J103" s="40"/>
      <c r="K103" s="40"/>
      <c r="L103" s="119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2" customHeight="1">
      <c r="A104" s="40"/>
      <c r="B104" s="41"/>
      <c r="C104" s="34" t="s">
        <v>17</v>
      </c>
      <c r="D104" s="40"/>
      <c r="E104" s="40"/>
      <c r="F104" s="40"/>
      <c r="G104" s="40"/>
      <c r="H104" s="40"/>
      <c r="I104" s="40"/>
      <c r="J104" s="40"/>
      <c r="K104" s="40"/>
      <c r="L104" s="119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26.25" customHeight="1">
      <c r="A105" s="40"/>
      <c r="B105" s="41"/>
      <c r="C105" s="40"/>
      <c r="D105" s="40"/>
      <c r="E105" s="118" t="str">
        <f>E7</f>
        <v>ZŠ Vítěztví Mariánské Lázně, odborná učebna v podkroví etapa I - akutalizace rozpočtu</v>
      </c>
      <c r="F105" s="34"/>
      <c r="G105" s="34"/>
      <c r="H105" s="34"/>
      <c r="I105" s="40"/>
      <c r="J105" s="40"/>
      <c r="K105" s="40"/>
      <c r="L105" s="119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12" customHeight="1">
      <c r="A106" s="40"/>
      <c r="B106" s="41"/>
      <c r="C106" s="34" t="s">
        <v>111</v>
      </c>
      <c r="D106" s="40"/>
      <c r="E106" s="40"/>
      <c r="F106" s="40"/>
      <c r="G106" s="40"/>
      <c r="H106" s="40"/>
      <c r="I106" s="40"/>
      <c r="J106" s="40"/>
      <c r="K106" s="40"/>
      <c r="L106" s="119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6.5" customHeight="1">
      <c r="A107" s="40"/>
      <c r="B107" s="41"/>
      <c r="C107" s="40"/>
      <c r="D107" s="40"/>
      <c r="E107" s="64" t="str">
        <f>E9</f>
        <v>1 - Etapa 1 - bourací a stavební práce</v>
      </c>
      <c r="F107" s="40"/>
      <c r="G107" s="40"/>
      <c r="H107" s="40"/>
      <c r="I107" s="40"/>
      <c r="J107" s="40"/>
      <c r="K107" s="40"/>
      <c r="L107" s="119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0"/>
      <c r="D108" s="40"/>
      <c r="E108" s="40"/>
      <c r="F108" s="40"/>
      <c r="G108" s="40"/>
      <c r="H108" s="40"/>
      <c r="I108" s="40"/>
      <c r="J108" s="40"/>
      <c r="K108" s="40"/>
      <c r="L108" s="119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2" customHeight="1">
      <c r="A109" s="40"/>
      <c r="B109" s="41"/>
      <c r="C109" s="34" t="s">
        <v>23</v>
      </c>
      <c r="D109" s="40"/>
      <c r="E109" s="40"/>
      <c r="F109" s="29" t="str">
        <f>F12</f>
        <v xml:space="preserve"> </v>
      </c>
      <c r="G109" s="40"/>
      <c r="H109" s="40"/>
      <c r="I109" s="34" t="s">
        <v>25</v>
      </c>
      <c r="J109" s="66" t="str">
        <f>IF(J12="","",J12)</f>
        <v>29. 4. 2025</v>
      </c>
      <c r="K109" s="40"/>
      <c r="L109" s="119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6.96" customHeight="1">
      <c r="A110" s="40"/>
      <c r="B110" s="41"/>
      <c r="C110" s="40"/>
      <c r="D110" s="40"/>
      <c r="E110" s="40"/>
      <c r="F110" s="40"/>
      <c r="G110" s="40"/>
      <c r="H110" s="40"/>
      <c r="I110" s="40"/>
      <c r="J110" s="40"/>
      <c r="K110" s="40"/>
      <c r="L110" s="119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5.15" customHeight="1">
      <c r="A111" s="40"/>
      <c r="B111" s="41"/>
      <c r="C111" s="34" t="s">
        <v>27</v>
      </c>
      <c r="D111" s="40"/>
      <c r="E111" s="40"/>
      <c r="F111" s="29" t="str">
        <f>E15</f>
        <v xml:space="preserve"> </v>
      </c>
      <c r="G111" s="40"/>
      <c r="H111" s="40"/>
      <c r="I111" s="34" t="s">
        <v>32</v>
      </c>
      <c r="J111" s="38" t="str">
        <f>E21</f>
        <v>Studio PROKON</v>
      </c>
      <c r="K111" s="40"/>
      <c r="L111" s="119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5.15" customHeight="1">
      <c r="A112" s="40"/>
      <c r="B112" s="41"/>
      <c r="C112" s="34" t="s">
        <v>30</v>
      </c>
      <c r="D112" s="40"/>
      <c r="E112" s="40"/>
      <c r="F112" s="29" t="str">
        <f>IF(E18="","",E18)</f>
        <v>Vyplň údaj</v>
      </c>
      <c r="G112" s="40"/>
      <c r="H112" s="40"/>
      <c r="I112" s="34" t="s">
        <v>35</v>
      </c>
      <c r="J112" s="38" t="str">
        <f>E24</f>
        <v>Ing. Tomáš Hrdlička</v>
      </c>
      <c r="K112" s="40"/>
      <c r="L112" s="119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0.32" customHeight="1">
      <c r="A113" s="40"/>
      <c r="B113" s="41"/>
      <c r="C113" s="40"/>
      <c r="D113" s="40"/>
      <c r="E113" s="40"/>
      <c r="F113" s="40"/>
      <c r="G113" s="40"/>
      <c r="H113" s="40"/>
      <c r="I113" s="40"/>
      <c r="J113" s="40"/>
      <c r="K113" s="40"/>
      <c r="L113" s="119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11" customFormat="1" ht="29.28" customHeight="1">
      <c r="A114" s="144"/>
      <c r="B114" s="145"/>
      <c r="C114" s="146" t="s">
        <v>178</v>
      </c>
      <c r="D114" s="147" t="s">
        <v>58</v>
      </c>
      <c r="E114" s="147" t="s">
        <v>54</v>
      </c>
      <c r="F114" s="147" t="s">
        <v>55</v>
      </c>
      <c r="G114" s="147" t="s">
        <v>179</v>
      </c>
      <c r="H114" s="147" t="s">
        <v>180</v>
      </c>
      <c r="I114" s="147" t="s">
        <v>181</v>
      </c>
      <c r="J114" s="147" t="s">
        <v>139</v>
      </c>
      <c r="K114" s="148" t="s">
        <v>182</v>
      </c>
      <c r="L114" s="149"/>
      <c r="M114" s="82" t="s">
        <v>3</v>
      </c>
      <c r="N114" s="83" t="s">
        <v>43</v>
      </c>
      <c r="O114" s="83" t="s">
        <v>183</v>
      </c>
      <c r="P114" s="83" t="s">
        <v>184</v>
      </c>
      <c r="Q114" s="83" t="s">
        <v>185</v>
      </c>
      <c r="R114" s="83" t="s">
        <v>186</v>
      </c>
      <c r="S114" s="83" t="s">
        <v>187</v>
      </c>
      <c r="T114" s="84" t="s">
        <v>188</v>
      </c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</row>
    <row r="115" s="2" customFormat="1" ht="22.8" customHeight="1">
      <c r="A115" s="40"/>
      <c r="B115" s="41"/>
      <c r="C115" s="89" t="s">
        <v>189</v>
      </c>
      <c r="D115" s="40"/>
      <c r="E115" s="40"/>
      <c r="F115" s="40"/>
      <c r="G115" s="40"/>
      <c r="H115" s="40"/>
      <c r="I115" s="40"/>
      <c r="J115" s="150">
        <f>BK115</f>
        <v>0</v>
      </c>
      <c r="K115" s="40"/>
      <c r="L115" s="41"/>
      <c r="M115" s="85"/>
      <c r="N115" s="70"/>
      <c r="O115" s="86"/>
      <c r="P115" s="151">
        <f>P116+P144+P263+P499</f>
        <v>0</v>
      </c>
      <c r="Q115" s="86"/>
      <c r="R115" s="151">
        <f>R116+R144+R263+R499</f>
        <v>14.353371443429801</v>
      </c>
      <c r="S115" s="86"/>
      <c r="T115" s="152">
        <f>T116+T144+T263+T499</f>
        <v>1.6367620800000002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21" t="s">
        <v>72</v>
      </c>
      <c r="AU115" s="21" t="s">
        <v>140</v>
      </c>
      <c r="BK115" s="153">
        <f>BK116+BK144+BK263+BK499</f>
        <v>0</v>
      </c>
    </row>
    <row r="116" s="12" customFormat="1" ht="25.92" customHeight="1">
      <c r="A116" s="12"/>
      <c r="B116" s="154"/>
      <c r="C116" s="12"/>
      <c r="D116" s="155" t="s">
        <v>72</v>
      </c>
      <c r="E116" s="156" t="s">
        <v>190</v>
      </c>
      <c r="F116" s="156" t="s">
        <v>191</v>
      </c>
      <c r="G116" s="12"/>
      <c r="H116" s="12"/>
      <c r="I116" s="157"/>
      <c r="J116" s="158">
        <f>BK116</f>
        <v>0</v>
      </c>
      <c r="K116" s="12"/>
      <c r="L116" s="154"/>
      <c r="M116" s="159"/>
      <c r="N116" s="160"/>
      <c r="O116" s="160"/>
      <c r="P116" s="161">
        <f>P117+P121+P132</f>
        <v>0</v>
      </c>
      <c r="Q116" s="160"/>
      <c r="R116" s="161">
        <f>R117+R121+R132</f>
        <v>0</v>
      </c>
      <c r="S116" s="160"/>
      <c r="T116" s="162">
        <f>T117+T121+T132</f>
        <v>1.6306320000000001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5" t="s">
        <v>78</v>
      </c>
      <c r="AT116" s="163" t="s">
        <v>72</v>
      </c>
      <c r="AU116" s="163" t="s">
        <v>73</v>
      </c>
      <c r="AY116" s="155" t="s">
        <v>192</v>
      </c>
      <c r="BK116" s="164">
        <f>BK117+BK121+BK132</f>
        <v>0</v>
      </c>
    </row>
    <row r="117" s="12" customFormat="1" ht="22.8" customHeight="1">
      <c r="A117" s="12"/>
      <c r="B117" s="154"/>
      <c r="C117" s="12"/>
      <c r="D117" s="155" t="s">
        <v>72</v>
      </c>
      <c r="E117" s="165" t="s">
        <v>193</v>
      </c>
      <c r="F117" s="165" t="s">
        <v>194</v>
      </c>
      <c r="G117" s="12"/>
      <c r="H117" s="12"/>
      <c r="I117" s="157"/>
      <c r="J117" s="166">
        <f>BK117</f>
        <v>0</v>
      </c>
      <c r="K117" s="12"/>
      <c r="L117" s="154"/>
      <c r="M117" s="159"/>
      <c r="N117" s="160"/>
      <c r="O117" s="160"/>
      <c r="P117" s="161">
        <f>SUM(P118:P120)</f>
        <v>0</v>
      </c>
      <c r="Q117" s="160"/>
      <c r="R117" s="161">
        <f>SUM(R118:R120)</f>
        <v>0</v>
      </c>
      <c r="S117" s="160"/>
      <c r="T117" s="162">
        <f>SUM(T118:T120)</f>
        <v>1.0762000000000001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55" t="s">
        <v>78</v>
      </c>
      <c r="AT117" s="163" t="s">
        <v>72</v>
      </c>
      <c r="AU117" s="163" t="s">
        <v>78</v>
      </c>
      <c r="AY117" s="155" t="s">
        <v>192</v>
      </c>
      <c r="BK117" s="164">
        <f>SUM(BK118:BK120)</f>
        <v>0</v>
      </c>
    </row>
    <row r="118" s="2" customFormat="1" ht="49.05" customHeight="1">
      <c r="A118" s="40"/>
      <c r="B118" s="167"/>
      <c r="C118" s="168" t="s">
        <v>78</v>
      </c>
      <c r="D118" s="168" t="s">
        <v>195</v>
      </c>
      <c r="E118" s="169" t="s">
        <v>196</v>
      </c>
      <c r="F118" s="170" t="s">
        <v>197</v>
      </c>
      <c r="G118" s="171" t="s">
        <v>93</v>
      </c>
      <c r="H118" s="172">
        <v>107.62000000000001</v>
      </c>
      <c r="I118" s="173"/>
      <c r="J118" s="174">
        <f>ROUND(I118*H118,2)</f>
        <v>0</v>
      </c>
      <c r="K118" s="170" t="s">
        <v>198</v>
      </c>
      <c r="L118" s="41"/>
      <c r="M118" s="175" t="s">
        <v>3</v>
      </c>
      <c r="N118" s="176" t="s">
        <v>44</v>
      </c>
      <c r="O118" s="74"/>
      <c r="P118" s="177">
        <f>O118*H118</f>
        <v>0</v>
      </c>
      <c r="Q118" s="177">
        <v>0</v>
      </c>
      <c r="R118" s="177">
        <f>Q118*H118</f>
        <v>0</v>
      </c>
      <c r="S118" s="177">
        <v>0.01</v>
      </c>
      <c r="T118" s="178">
        <f>S118*H118</f>
        <v>1.0762000000000001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179" t="s">
        <v>199</v>
      </c>
      <c r="AT118" s="179" t="s">
        <v>195</v>
      </c>
      <c r="AU118" s="179" t="s">
        <v>82</v>
      </c>
      <c r="AY118" s="21" t="s">
        <v>192</v>
      </c>
      <c r="BE118" s="180">
        <f>IF(N118="základní",J118,0)</f>
        <v>0</v>
      </c>
      <c r="BF118" s="180">
        <f>IF(N118="snížená",J118,0)</f>
        <v>0</v>
      </c>
      <c r="BG118" s="180">
        <f>IF(N118="zákl. přenesená",J118,0)</f>
        <v>0</v>
      </c>
      <c r="BH118" s="180">
        <f>IF(N118="sníž. přenesená",J118,0)</f>
        <v>0</v>
      </c>
      <c r="BI118" s="180">
        <f>IF(N118="nulová",J118,0)</f>
        <v>0</v>
      </c>
      <c r="BJ118" s="21" t="s">
        <v>78</v>
      </c>
      <c r="BK118" s="180">
        <f>ROUND(I118*H118,2)</f>
        <v>0</v>
      </c>
      <c r="BL118" s="21" t="s">
        <v>199</v>
      </c>
      <c r="BM118" s="179" t="s">
        <v>200</v>
      </c>
    </row>
    <row r="119" s="2" customFormat="1">
      <c r="A119" s="40"/>
      <c r="B119" s="41"/>
      <c r="C119" s="40"/>
      <c r="D119" s="181" t="s">
        <v>201</v>
      </c>
      <c r="E119" s="40"/>
      <c r="F119" s="182" t="s">
        <v>202</v>
      </c>
      <c r="G119" s="40"/>
      <c r="H119" s="40"/>
      <c r="I119" s="183"/>
      <c r="J119" s="40"/>
      <c r="K119" s="40"/>
      <c r="L119" s="41"/>
      <c r="M119" s="184"/>
      <c r="N119" s="185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201</v>
      </c>
      <c r="AU119" s="21" t="s">
        <v>82</v>
      </c>
    </row>
    <row r="120" s="2" customFormat="1">
      <c r="A120" s="40"/>
      <c r="B120" s="41"/>
      <c r="C120" s="40"/>
      <c r="D120" s="186" t="s">
        <v>203</v>
      </c>
      <c r="E120" s="40"/>
      <c r="F120" s="187" t="s">
        <v>204</v>
      </c>
      <c r="G120" s="40"/>
      <c r="H120" s="40"/>
      <c r="I120" s="183"/>
      <c r="J120" s="40"/>
      <c r="K120" s="40"/>
      <c r="L120" s="41"/>
      <c r="M120" s="184"/>
      <c r="N120" s="185"/>
      <c r="O120" s="74"/>
      <c r="P120" s="74"/>
      <c r="Q120" s="74"/>
      <c r="R120" s="74"/>
      <c r="S120" s="74"/>
      <c r="T120" s="75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21" t="s">
        <v>203</v>
      </c>
      <c r="AU120" s="21" t="s">
        <v>82</v>
      </c>
    </row>
    <row r="121" s="12" customFormat="1" ht="22.8" customHeight="1">
      <c r="A121" s="12"/>
      <c r="B121" s="154"/>
      <c r="C121" s="12"/>
      <c r="D121" s="155" t="s">
        <v>72</v>
      </c>
      <c r="E121" s="165" t="s">
        <v>205</v>
      </c>
      <c r="F121" s="165" t="s">
        <v>206</v>
      </c>
      <c r="G121" s="12"/>
      <c r="H121" s="12"/>
      <c r="I121" s="157"/>
      <c r="J121" s="166">
        <f>BK121</f>
        <v>0</v>
      </c>
      <c r="K121" s="12"/>
      <c r="L121" s="154"/>
      <c r="M121" s="159"/>
      <c r="N121" s="160"/>
      <c r="O121" s="160"/>
      <c r="P121" s="161">
        <f>SUM(P122:P131)</f>
        <v>0</v>
      </c>
      <c r="Q121" s="160"/>
      <c r="R121" s="161">
        <f>SUM(R122:R131)</f>
        <v>0</v>
      </c>
      <c r="S121" s="160"/>
      <c r="T121" s="162">
        <f>SUM(T122:T131)</f>
        <v>0.55443200000000004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5" t="s">
        <v>78</v>
      </c>
      <c r="AT121" s="163" t="s">
        <v>72</v>
      </c>
      <c r="AU121" s="163" t="s">
        <v>78</v>
      </c>
      <c r="AY121" s="155" t="s">
        <v>192</v>
      </c>
      <c r="BK121" s="164">
        <f>SUM(BK122:BK131)</f>
        <v>0</v>
      </c>
    </row>
    <row r="122" s="2" customFormat="1" ht="37.8" customHeight="1">
      <c r="A122" s="40"/>
      <c r="B122" s="167"/>
      <c r="C122" s="168" t="s">
        <v>82</v>
      </c>
      <c r="D122" s="168" t="s">
        <v>195</v>
      </c>
      <c r="E122" s="169" t="s">
        <v>207</v>
      </c>
      <c r="F122" s="170" t="s">
        <v>208</v>
      </c>
      <c r="G122" s="171" t="s">
        <v>93</v>
      </c>
      <c r="H122" s="172">
        <v>2</v>
      </c>
      <c r="I122" s="173"/>
      <c r="J122" s="174">
        <f>ROUND(I122*H122,2)</f>
        <v>0</v>
      </c>
      <c r="K122" s="170" t="s">
        <v>198</v>
      </c>
      <c r="L122" s="41"/>
      <c r="M122" s="175" t="s">
        <v>3</v>
      </c>
      <c r="N122" s="176" t="s">
        <v>44</v>
      </c>
      <c r="O122" s="74"/>
      <c r="P122" s="177">
        <f>O122*H122</f>
        <v>0</v>
      </c>
      <c r="Q122" s="177">
        <v>0</v>
      </c>
      <c r="R122" s="177">
        <f>Q122*H122</f>
        <v>0</v>
      </c>
      <c r="S122" s="177">
        <v>0.075999999999999998</v>
      </c>
      <c r="T122" s="178">
        <f>S122*H122</f>
        <v>0.152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179" t="s">
        <v>209</v>
      </c>
      <c r="AT122" s="179" t="s">
        <v>195</v>
      </c>
      <c r="AU122" s="179" t="s">
        <v>82</v>
      </c>
      <c r="AY122" s="21" t="s">
        <v>192</v>
      </c>
      <c r="BE122" s="180">
        <f>IF(N122="základní",J122,0)</f>
        <v>0</v>
      </c>
      <c r="BF122" s="180">
        <f>IF(N122="snížená",J122,0)</f>
        <v>0</v>
      </c>
      <c r="BG122" s="180">
        <f>IF(N122="zákl. přenesená",J122,0)</f>
        <v>0</v>
      </c>
      <c r="BH122" s="180">
        <f>IF(N122="sníž. přenesená",J122,0)</f>
        <v>0</v>
      </c>
      <c r="BI122" s="180">
        <f>IF(N122="nulová",J122,0)</f>
        <v>0</v>
      </c>
      <c r="BJ122" s="21" t="s">
        <v>78</v>
      </c>
      <c r="BK122" s="180">
        <f>ROUND(I122*H122,2)</f>
        <v>0</v>
      </c>
      <c r="BL122" s="21" t="s">
        <v>209</v>
      </c>
      <c r="BM122" s="179" t="s">
        <v>210</v>
      </c>
    </row>
    <row r="123" s="2" customFormat="1">
      <c r="A123" s="40"/>
      <c r="B123" s="41"/>
      <c r="C123" s="40"/>
      <c r="D123" s="181" t="s">
        <v>201</v>
      </c>
      <c r="E123" s="40"/>
      <c r="F123" s="182" t="s">
        <v>211</v>
      </c>
      <c r="G123" s="40"/>
      <c r="H123" s="40"/>
      <c r="I123" s="183"/>
      <c r="J123" s="40"/>
      <c r="K123" s="40"/>
      <c r="L123" s="41"/>
      <c r="M123" s="184"/>
      <c r="N123" s="185"/>
      <c r="O123" s="74"/>
      <c r="P123" s="74"/>
      <c r="Q123" s="74"/>
      <c r="R123" s="74"/>
      <c r="S123" s="74"/>
      <c r="T123" s="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21" t="s">
        <v>201</v>
      </c>
      <c r="AU123" s="21" t="s">
        <v>82</v>
      </c>
    </row>
    <row r="124" s="2" customFormat="1">
      <c r="A124" s="40"/>
      <c r="B124" s="41"/>
      <c r="C124" s="40"/>
      <c r="D124" s="186" t="s">
        <v>203</v>
      </c>
      <c r="E124" s="40"/>
      <c r="F124" s="187" t="s">
        <v>212</v>
      </c>
      <c r="G124" s="40"/>
      <c r="H124" s="40"/>
      <c r="I124" s="183"/>
      <c r="J124" s="40"/>
      <c r="K124" s="40"/>
      <c r="L124" s="41"/>
      <c r="M124" s="184"/>
      <c r="N124" s="185"/>
      <c r="O124" s="74"/>
      <c r="P124" s="74"/>
      <c r="Q124" s="74"/>
      <c r="R124" s="74"/>
      <c r="S124" s="74"/>
      <c r="T124" s="75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21" t="s">
        <v>203</v>
      </c>
      <c r="AU124" s="21" t="s">
        <v>82</v>
      </c>
    </row>
    <row r="125" s="13" customFormat="1">
      <c r="A125" s="13"/>
      <c r="B125" s="188"/>
      <c r="C125" s="13"/>
      <c r="D125" s="186" t="s">
        <v>213</v>
      </c>
      <c r="E125" s="189" t="s">
        <v>3</v>
      </c>
      <c r="F125" s="190" t="s">
        <v>214</v>
      </c>
      <c r="G125" s="13"/>
      <c r="H125" s="191">
        <v>2</v>
      </c>
      <c r="I125" s="192"/>
      <c r="J125" s="13"/>
      <c r="K125" s="13"/>
      <c r="L125" s="188"/>
      <c r="M125" s="193"/>
      <c r="N125" s="194"/>
      <c r="O125" s="194"/>
      <c r="P125" s="194"/>
      <c r="Q125" s="194"/>
      <c r="R125" s="194"/>
      <c r="S125" s="194"/>
      <c r="T125" s="19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9" t="s">
        <v>213</v>
      </c>
      <c r="AU125" s="189" t="s">
        <v>82</v>
      </c>
      <c r="AV125" s="13" t="s">
        <v>82</v>
      </c>
      <c r="AW125" s="13" t="s">
        <v>34</v>
      </c>
      <c r="AX125" s="13" t="s">
        <v>78</v>
      </c>
      <c r="AY125" s="189" t="s">
        <v>192</v>
      </c>
    </row>
    <row r="126" s="2" customFormat="1" ht="37.8" customHeight="1">
      <c r="A126" s="40"/>
      <c r="B126" s="167"/>
      <c r="C126" s="168" t="s">
        <v>85</v>
      </c>
      <c r="D126" s="168" t="s">
        <v>195</v>
      </c>
      <c r="E126" s="169" t="s">
        <v>215</v>
      </c>
      <c r="F126" s="170" t="s">
        <v>216</v>
      </c>
      <c r="G126" s="171" t="s">
        <v>93</v>
      </c>
      <c r="H126" s="172">
        <v>6.2880000000000003</v>
      </c>
      <c r="I126" s="173"/>
      <c r="J126" s="174">
        <f>ROUND(I126*H126,2)</f>
        <v>0</v>
      </c>
      <c r="K126" s="170" t="s">
        <v>217</v>
      </c>
      <c r="L126" s="41"/>
      <c r="M126" s="175" t="s">
        <v>3</v>
      </c>
      <c r="N126" s="176" t="s">
        <v>44</v>
      </c>
      <c r="O126" s="74"/>
      <c r="P126" s="177">
        <f>O126*H126</f>
        <v>0</v>
      </c>
      <c r="Q126" s="177">
        <v>0</v>
      </c>
      <c r="R126" s="177">
        <f>Q126*H126</f>
        <v>0</v>
      </c>
      <c r="S126" s="177">
        <v>0.050000000000000003</v>
      </c>
      <c r="T126" s="178">
        <f>S126*H126</f>
        <v>0.31440000000000001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79" t="s">
        <v>209</v>
      </c>
      <c r="AT126" s="179" t="s">
        <v>195</v>
      </c>
      <c r="AU126" s="179" t="s">
        <v>82</v>
      </c>
      <c r="AY126" s="21" t="s">
        <v>192</v>
      </c>
      <c r="BE126" s="180">
        <f>IF(N126="základní",J126,0)</f>
        <v>0</v>
      </c>
      <c r="BF126" s="180">
        <f>IF(N126="snížená",J126,0)</f>
        <v>0</v>
      </c>
      <c r="BG126" s="180">
        <f>IF(N126="zákl. přenesená",J126,0)</f>
        <v>0</v>
      </c>
      <c r="BH126" s="180">
        <f>IF(N126="sníž. přenesená",J126,0)</f>
        <v>0</v>
      </c>
      <c r="BI126" s="180">
        <f>IF(N126="nulová",J126,0)</f>
        <v>0</v>
      </c>
      <c r="BJ126" s="21" t="s">
        <v>78</v>
      </c>
      <c r="BK126" s="180">
        <f>ROUND(I126*H126,2)</f>
        <v>0</v>
      </c>
      <c r="BL126" s="21" t="s">
        <v>209</v>
      </c>
      <c r="BM126" s="179" t="s">
        <v>218</v>
      </c>
    </row>
    <row r="127" s="2" customFormat="1">
      <c r="A127" s="40"/>
      <c r="B127" s="41"/>
      <c r="C127" s="40"/>
      <c r="D127" s="181" t="s">
        <v>201</v>
      </c>
      <c r="E127" s="40"/>
      <c r="F127" s="182" t="s">
        <v>219</v>
      </c>
      <c r="G127" s="40"/>
      <c r="H127" s="40"/>
      <c r="I127" s="183"/>
      <c r="J127" s="40"/>
      <c r="K127" s="40"/>
      <c r="L127" s="41"/>
      <c r="M127" s="184"/>
      <c r="N127" s="185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201</v>
      </c>
      <c r="AU127" s="21" t="s">
        <v>82</v>
      </c>
    </row>
    <row r="128" s="13" customFormat="1">
      <c r="A128" s="13"/>
      <c r="B128" s="188"/>
      <c r="C128" s="13"/>
      <c r="D128" s="186" t="s">
        <v>213</v>
      </c>
      <c r="E128" s="189" t="s">
        <v>3</v>
      </c>
      <c r="F128" s="190" t="s">
        <v>125</v>
      </c>
      <c r="G128" s="13"/>
      <c r="H128" s="191">
        <v>6.2880000000000003</v>
      </c>
      <c r="I128" s="192"/>
      <c r="J128" s="13"/>
      <c r="K128" s="13"/>
      <c r="L128" s="188"/>
      <c r="M128" s="193"/>
      <c r="N128" s="194"/>
      <c r="O128" s="194"/>
      <c r="P128" s="194"/>
      <c r="Q128" s="194"/>
      <c r="R128" s="194"/>
      <c r="S128" s="194"/>
      <c r="T128" s="19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9" t="s">
        <v>213</v>
      </c>
      <c r="AU128" s="189" t="s">
        <v>82</v>
      </c>
      <c r="AV128" s="13" t="s">
        <v>82</v>
      </c>
      <c r="AW128" s="13" t="s">
        <v>34</v>
      </c>
      <c r="AX128" s="13" t="s">
        <v>78</v>
      </c>
      <c r="AY128" s="189" t="s">
        <v>192</v>
      </c>
    </row>
    <row r="129" s="2" customFormat="1" ht="33" customHeight="1">
      <c r="A129" s="40"/>
      <c r="B129" s="167"/>
      <c r="C129" s="168" t="s">
        <v>199</v>
      </c>
      <c r="D129" s="168" t="s">
        <v>195</v>
      </c>
      <c r="E129" s="169" t="s">
        <v>220</v>
      </c>
      <c r="F129" s="170" t="s">
        <v>221</v>
      </c>
      <c r="G129" s="171" t="s">
        <v>93</v>
      </c>
      <c r="H129" s="172">
        <v>6.2880000000000003</v>
      </c>
      <c r="I129" s="173"/>
      <c r="J129" s="174">
        <f>ROUND(I129*H129,2)</f>
        <v>0</v>
      </c>
      <c r="K129" s="170" t="s">
        <v>217</v>
      </c>
      <c r="L129" s="41"/>
      <c r="M129" s="175" t="s">
        <v>3</v>
      </c>
      <c r="N129" s="176" t="s">
        <v>44</v>
      </c>
      <c r="O129" s="74"/>
      <c r="P129" s="177">
        <f>O129*H129</f>
        <v>0</v>
      </c>
      <c r="Q129" s="177">
        <v>0</v>
      </c>
      <c r="R129" s="177">
        <f>Q129*H129</f>
        <v>0</v>
      </c>
      <c r="S129" s="177">
        <v>0.014</v>
      </c>
      <c r="T129" s="178">
        <f>S129*H129</f>
        <v>0.088031999999999999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179" t="s">
        <v>209</v>
      </c>
      <c r="AT129" s="179" t="s">
        <v>195</v>
      </c>
      <c r="AU129" s="179" t="s">
        <v>82</v>
      </c>
      <c r="AY129" s="21" t="s">
        <v>192</v>
      </c>
      <c r="BE129" s="180">
        <f>IF(N129="základní",J129,0)</f>
        <v>0</v>
      </c>
      <c r="BF129" s="180">
        <f>IF(N129="snížená",J129,0)</f>
        <v>0</v>
      </c>
      <c r="BG129" s="180">
        <f>IF(N129="zákl. přenesená",J129,0)</f>
        <v>0</v>
      </c>
      <c r="BH129" s="180">
        <f>IF(N129="sníž. přenesená",J129,0)</f>
        <v>0</v>
      </c>
      <c r="BI129" s="180">
        <f>IF(N129="nulová",J129,0)</f>
        <v>0</v>
      </c>
      <c r="BJ129" s="21" t="s">
        <v>78</v>
      </c>
      <c r="BK129" s="180">
        <f>ROUND(I129*H129,2)</f>
        <v>0</v>
      </c>
      <c r="BL129" s="21" t="s">
        <v>209</v>
      </c>
      <c r="BM129" s="179" t="s">
        <v>222</v>
      </c>
    </row>
    <row r="130" s="2" customFormat="1">
      <c r="A130" s="40"/>
      <c r="B130" s="41"/>
      <c r="C130" s="40"/>
      <c r="D130" s="181" t="s">
        <v>201</v>
      </c>
      <c r="E130" s="40"/>
      <c r="F130" s="182" t="s">
        <v>223</v>
      </c>
      <c r="G130" s="40"/>
      <c r="H130" s="40"/>
      <c r="I130" s="183"/>
      <c r="J130" s="40"/>
      <c r="K130" s="40"/>
      <c r="L130" s="41"/>
      <c r="M130" s="184"/>
      <c r="N130" s="185"/>
      <c r="O130" s="74"/>
      <c r="P130" s="74"/>
      <c r="Q130" s="74"/>
      <c r="R130" s="74"/>
      <c r="S130" s="74"/>
      <c r="T130" s="75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21" t="s">
        <v>201</v>
      </c>
      <c r="AU130" s="21" t="s">
        <v>82</v>
      </c>
    </row>
    <row r="131" s="13" customFormat="1">
      <c r="A131" s="13"/>
      <c r="B131" s="188"/>
      <c r="C131" s="13"/>
      <c r="D131" s="186" t="s">
        <v>213</v>
      </c>
      <c r="E131" s="189" t="s">
        <v>3</v>
      </c>
      <c r="F131" s="190" t="s">
        <v>125</v>
      </c>
      <c r="G131" s="13"/>
      <c r="H131" s="191">
        <v>6.2880000000000003</v>
      </c>
      <c r="I131" s="192"/>
      <c r="J131" s="13"/>
      <c r="K131" s="13"/>
      <c r="L131" s="188"/>
      <c r="M131" s="193"/>
      <c r="N131" s="194"/>
      <c r="O131" s="194"/>
      <c r="P131" s="194"/>
      <c r="Q131" s="194"/>
      <c r="R131" s="194"/>
      <c r="S131" s="194"/>
      <c r="T131" s="19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9" t="s">
        <v>213</v>
      </c>
      <c r="AU131" s="189" t="s">
        <v>82</v>
      </c>
      <c r="AV131" s="13" t="s">
        <v>82</v>
      </c>
      <c r="AW131" s="13" t="s">
        <v>34</v>
      </c>
      <c r="AX131" s="13" t="s">
        <v>78</v>
      </c>
      <c r="AY131" s="189" t="s">
        <v>192</v>
      </c>
    </row>
    <row r="132" s="12" customFormat="1" ht="22.8" customHeight="1">
      <c r="A132" s="12"/>
      <c r="B132" s="154"/>
      <c r="C132" s="12"/>
      <c r="D132" s="155" t="s">
        <v>72</v>
      </c>
      <c r="E132" s="165" t="s">
        <v>224</v>
      </c>
      <c r="F132" s="165" t="s">
        <v>225</v>
      </c>
      <c r="G132" s="12"/>
      <c r="H132" s="12"/>
      <c r="I132" s="157"/>
      <c r="J132" s="166">
        <f>BK132</f>
        <v>0</v>
      </c>
      <c r="K132" s="12"/>
      <c r="L132" s="154"/>
      <c r="M132" s="159"/>
      <c r="N132" s="160"/>
      <c r="O132" s="160"/>
      <c r="P132" s="161">
        <f>SUM(P133:P143)</f>
        <v>0</v>
      </c>
      <c r="Q132" s="160"/>
      <c r="R132" s="161">
        <f>SUM(R133:R143)</f>
        <v>0</v>
      </c>
      <c r="S132" s="160"/>
      <c r="T132" s="162">
        <f>SUM(T133:T143)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5" t="s">
        <v>78</v>
      </c>
      <c r="AT132" s="163" t="s">
        <v>72</v>
      </c>
      <c r="AU132" s="163" t="s">
        <v>78</v>
      </c>
      <c r="AY132" s="155" t="s">
        <v>192</v>
      </c>
      <c r="BK132" s="164">
        <f>SUM(BK133:BK143)</f>
        <v>0</v>
      </c>
    </row>
    <row r="133" s="2" customFormat="1" ht="37.8" customHeight="1">
      <c r="A133" s="40"/>
      <c r="B133" s="167"/>
      <c r="C133" s="168" t="s">
        <v>226</v>
      </c>
      <c r="D133" s="168" t="s">
        <v>195</v>
      </c>
      <c r="E133" s="169" t="s">
        <v>227</v>
      </c>
      <c r="F133" s="170" t="s">
        <v>228</v>
      </c>
      <c r="G133" s="171" t="s">
        <v>229</v>
      </c>
      <c r="H133" s="172">
        <v>1.637</v>
      </c>
      <c r="I133" s="173"/>
      <c r="J133" s="174">
        <f>ROUND(I133*H133,2)</f>
        <v>0</v>
      </c>
      <c r="K133" s="170" t="s">
        <v>198</v>
      </c>
      <c r="L133" s="41"/>
      <c r="M133" s="175" t="s">
        <v>3</v>
      </c>
      <c r="N133" s="176" t="s">
        <v>44</v>
      </c>
      <c r="O133" s="74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179" t="s">
        <v>199</v>
      </c>
      <c r="AT133" s="179" t="s">
        <v>195</v>
      </c>
      <c r="AU133" s="179" t="s">
        <v>82</v>
      </c>
      <c r="AY133" s="21" t="s">
        <v>192</v>
      </c>
      <c r="BE133" s="180">
        <f>IF(N133="základní",J133,0)</f>
        <v>0</v>
      </c>
      <c r="BF133" s="180">
        <f>IF(N133="snížená",J133,0)</f>
        <v>0</v>
      </c>
      <c r="BG133" s="180">
        <f>IF(N133="zákl. přenesená",J133,0)</f>
        <v>0</v>
      </c>
      <c r="BH133" s="180">
        <f>IF(N133="sníž. přenesená",J133,0)</f>
        <v>0</v>
      </c>
      <c r="BI133" s="180">
        <f>IF(N133="nulová",J133,0)</f>
        <v>0</v>
      </c>
      <c r="BJ133" s="21" t="s">
        <v>78</v>
      </c>
      <c r="BK133" s="180">
        <f>ROUND(I133*H133,2)</f>
        <v>0</v>
      </c>
      <c r="BL133" s="21" t="s">
        <v>199</v>
      </c>
      <c r="BM133" s="179" t="s">
        <v>230</v>
      </c>
    </row>
    <row r="134" s="2" customFormat="1">
      <c r="A134" s="40"/>
      <c r="B134" s="41"/>
      <c r="C134" s="40"/>
      <c r="D134" s="181" t="s">
        <v>201</v>
      </c>
      <c r="E134" s="40"/>
      <c r="F134" s="182" t="s">
        <v>231</v>
      </c>
      <c r="G134" s="40"/>
      <c r="H134" s="40"/>
      <c r="I134" s="183"/>
      <c r="J134" s="40"/>
      <c r="K134" s="40"/>
      <c r="L134" s="41"/>
      <c r="M134" s="184"/>
      <c r="N134" s="185"/>
      <c r="O134" s="74"/>
      <c r="P134" s="74"/>
      <c r="Q134" s="74"/>
      <c r="R134" s="74"/>
      <c r="S134" s="74"/>
      <c r="T134" s="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21" t="s">
        <v>201</v>
      </c>
      <c r="AU134" s="21" t="s">
        <v>82</v>
      </c>
    </row>
    <row r="135" s="2" customFormat="1" ht="33" customHeight="1">
      <c r="A135" s="40"/>
      <c r="B135" s="167"/>
      <c r="C135" s="168" t="s">
        <v>88</v>
      </c>
      <c r="D135" s="168" t="s">
        <v>195</v>
      </c>
      <c r="E135" s="169" t="s">
        <v>232</v>
      </c>
      <c r="F135" s="170" t="s">
        <v>233</v>
      </c>
      <c r="G135" s="171" t="s">
        <v>229</v>
      </c>
      <c r="H135" s="172">
        <v>1.637</v>
      </c>
      <c r="I135" s="173"/>
      <c r="J135" s="174">
        <f>ROUND(I135*H135,2)</f>
        <v>0</v>
      </c>
      <c r="K135" s="170" t="s">
        <v>198</v>
      </c>
      <c r="L135" s="41"/>
      <c r="M135" s="175" t="s">
        <v>3</v>
      </c>
      <c r="N135" s="176" t="s">
        <v>44</v>
      </c>
      <c r="O135" s="74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179" t="s">
        <v>199</v>
      </c>
      <c r="AT135" s="179" t="s">
        <v>195</v>
      </c>
      <c r="AU135" s="179" t="s">
        <v>82</v>
      </c>
      <c r="AY135" s="21" t="s">
        <v>192</v>
      </c>
      <c r="BE135" s="180">
        <f>IF(N135="základní",J135,0)</f>
        <v>0</v>
      </c>
      <c r="BF135" s="180">
        <f>IF(N135="snížená",J135,0)</f>
        <v>0</v>
      </c>
      <c r="BG135" s="180">
        <f>IF(N135="zákl. přenesená",J135,0)</f>
        <v>0</v>
      </c>
      <c r="BH135" s="180">
        <f>IF(N135="sníž. přenesená",J135,0)</f>
        <v>0</v>
      </c>
      <c r="BI135" s="180">
        <f>IF(N135="nulová",J135,0)</f>
        <v>0</v>
      </c>
      <c r="BJ135" s="21" t="s">
        <v>78</v>
      </c>
      <c r="BK135" s="180">
        <f>ROUND(I135*H135,2)</f>
        <v>0</v>
      </c>
      <c r="BL135" s="21" t="s">
        <v>199</v>
      </c>
      <c r="BM135" s="179" t="s">
        <v>234</v>
      </c>
    </row>
    <row r="136" s="2" customFormat="1">
      <c r="A136" s="40"/>
      <c r="B136" s="41"/>
      <c r="C136" s="40"/>
      <c r="D136" s="181" t="s">
        <v>201</v>
      </c>
      <c r="E136" s="40"/>
      <c r="F136" s="182" t="s">
        <v>235</v>
      </c>
      <c r="G136" s="40"/>
      <c r="H136" s="40"/>
      <c r="I136" s="183"/>
      <c r="J136" s="40"/>
      <c r="K136" s="40"/>
      <c r="L136" s="41"/>
      <c r="M136" s="184"/>
      <c r="N136" s="185"/>
      <c r="O136" s="74"/>
      <c r="P136" s="74"/>
      <c r="Q136" s="74"/>
      <c r="R136" s="74"/>
      <c r="S136" s="74"/>
      <c r="T136" s="75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21" t="s">
        <v>201</v>
      </c>
      <c r="AU136" s="21" t="s">
        <v>82</v>
      </c>
    </row>
    <row r="137" s="2" customFormat="1" ht="44.25" customHeight="1">
      <c r="A137" s="40"/>
      <c r="B137" s="167"/>
      <c r="C137" s="168" t="s">
        <v>236</v>
      </c>
      <c r="D137" s="168" t="s">
        <v>195</v>
      </c>
      <c r="E137" s="169" t="s">
        <v>237</v>
      </c>
      <c r="F137" s="170" t="s">
        <v>238</v>
      </c>
      <c r="G137" s="171" t="s">
        <v>229</v>
      </c>
      <c r="H137" s="172">
        <v>39.287999999999997</v>
      </c>
      <c r="I137" s="173"/>
      <c r="J137" s="174">
        <f>ROUND(I137*H137,2)</f>
        <v>0</v>
      </c>
      <c r="K137" s="170" t="s">
        <v>198</v>
      </c>
      <c r="L137" s="41"/>
      <c r="M137" s="175" t="s">
        <v>3</v>
      </c>
      <c r="N137" s="176" t="s">
        <v>44</v>
      </c>
      <c r="O137" s="74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179" t="s">
        <v>199</v>
      </c>
      <c r="AT137" s="179" t="s">
        <v>195</v>
      </c>
      <c r="AU137" s="179" t="s">
        <v>82</v>
      </c>
      <c r="AY137" s="21" t="s">
        <v>192</v>
      </c>
      <c r="BE137" s="180">
        <f>IF(N137="základní",J137,0)</f>
        <v>0</v>
      </c>
      <c r="BF137" s="180">
        <f>IF(N137="snížená",J137,0)</f>
        <v>0</v>
      </c>
      <c r="BG137" s="180">
        <f>IF(N137="zákl. přenesená",J137,0)</f>
        <v>0</v>
      </c>
      <c r="BH137" s="180">
        <f>IF(N137="sníž. přenesená",J137,0)</f>
        <v>0</v>
      </c>
      <c r="BI137" s="180">
        <f>IF(N137="nulová",J137,0)</f>
        <v>0</v>
      </c>
      <c r="BJ137" s="21" t="s">
        <v>78</v>
      </c>
      <c r="BK137" s="180">
        <f>ROUND(I137*H137,2)</f>
        <v>0</v>
      </c>
      <c r="BL137" s="21" t="s">
        <v>199</v>
      </c>
      <c r="BM137" s="179" t="s">
        <v>239</v>
      </c>
    </row>
    <row r="138" s="2" customFormat="1">
      <c r="A138" s="40"/>
      <c r="B138" s="41"/>
      <c r="C138" s="40"/>
      <c r="D138" s="181" t="s">
        <v>201</v>
      </c>
      <c r="E138" s="40"/>
      <c r="F138" s="182" t="s">
        <v>240</v>
      </c>
      <c r="G138" s="40"/>
      <c r="H138" s="40"/>
      <c r="I138" s="183"/>
      <c r="J138" s="40"/>
      <c r="K138" s="40"/>
      <c r="L138" s="41"/>
      <c r="M138" s="184"/>
      <c r="N138" s="185"/>
      <c r="O138" s="74"/>
      <c r="P138" s="74"/>
      <c r="Q138" s="74"/>
      <c r="R138" s="74"/>
      <c r="S138" s="74"/>
      <c r="T138" s="75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21" t="s">
        <v>201</v>
      </c>
      <c r="AU138" s="21" t="s">
        <v>82</v>
      </c>
    </row>
    <row r="139" s="13" customFormat="1">
      <c r="A139" s="13"/>
      <c r="B139" s="188"/>
      <c r="C139" s="13"/>
      <c r="D139" s="186" t="s">
        <v>213</v>
      </c>
      <c r="E139" s="13"/>
      <c r="F139" s="190" t="s">
        <v>241</v>
      </c>
      <c r="G139" s="13"/>
      <c r="H139" s="191">
        <v>39.287999999999997</v>
      </c>
      <c r="I139" s="192"/>
      <c r="J139" s="13"/>
      <c r="K139" s="13"/>
      <c r="L139" s="188"/>
      <c r="M139" s="193"/>
      <c r="N139" s="194"/>
      <c r="O139" s="194"/>
      <c r="P139" s="194"/>
      <c r="Q139" s="194"/>
      <c r="R139" s="194"/>
      <c r="S139" s="194"/>
      <c r="T139" s="19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9" t="s">
        <v>213</v>
      </c>
      <c r="AU139" s="189" t="s">
        <v>82</v>
      </c>
      <c r="AV139" s="13" t="s">
        <v>82</v>
      </c>
      <c r="AW139" s="13" t="s">
        <v>4</v>
      </c>
      <c r="AX139" s="13" t="s">
        <v>78</v>
      </c>
      <c r="AY139" s="189" t="s">
        <v>192</v>
      </c>
    </row>
    <row r="140" s="2" customFormat="1" ht="44.25" customHeight="1">
      <c r="A140" s="40"/>
      <c r="B140" s="167"/>
      <c r="C140" s="168" t="s">
        <v>242</v>
      </c>
      <c r="D140" s="168" t="s">
        <v>195</v>
      </c>
      <c r="E140" s="169" t="s">
        <v>243</v>
      </c>
      <c r="F140" s="170" t="s">
        <v>244</v>
      </c>
      <c r="G140" s="171" t="s">
        <v>229</v>
      </c>
      <c r="H140" s="172">
        <v>0.22900000000000001</v>
      </c>
      <c r="I140" s="173"/>
      <c r="J140" s="174">
        <f>ROUND(I140*H140,2)</f>
        <v>0</v>
      </c>
      <c r="K140" s="170" t="s">
        <v>198</v>
      </c>
      <c r="L140" s="41"/>
      <c r="M140" s="175" t="s">
        <v>3</v>
      </c>
      <c r="N140" s="176" t="s">
        <v>44</v>
      </c>
      <c r="O140" s="74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179" t="s">
        <v>199</v>
      </c>
      <c r="AT140" s="179" t="s">
        <v>195</v>
      </c>
      <c r="AU140" s="179" t="s">
        <v>82</v>
      </c>
      <c r="AY140" s="21" t="s">
        <v>192</v>
      </c>
      <c r="BE140" s="180">
        <f>IF(N140="základní",J140,0)</f>
        <v>0</v>
      </c>
      <c r="BF140" s="180">
        <f>IF(N140="snížená",J140,0)</f>
        <v>0</v>
      </c>
      <c r="BG140" s="180">
        <f>IF(N140="zákl. přenesená",J140,0)</f>
        <v>0</v>
      </c>
      <c r="BH140" s="180">
        <f>IF(N140="sníž. přenesená",J140,0)</f>
        <v>0</v>
      </c>
      <c r="BI140" s="180">
        <f>IF(N140="nulová",J140,0)</f>
        <v>0</v>
      </c>
      <c r="BJ140" s="21" t="s">
        <v>78</v>
      </c>
      <c r="BK140" s="180">
        <f>ROUND(I140*H140,2)</f>
        <v>0</v>
      </c>
      <c r="BL140" s="21" t="s">
        <v>199</v>
      </c>
      <c r="BM140" s="179" t="s">
        <v>245</v>
      </c>
    </row>
    <row r="141" s="2" customFormat="1">
      <c r="A141" s="40"/>
      <c r="B141" s="41"/>
      <c r="C141" s="40"/>
      <c r="D141" s="181" t="s">
        <v>201</v>
      </c>
      <c r="E141" s="40"/>
      <c r="F141" s="182" t="s">
        <v>246</v>
      </c>
      <c r="G141" s="40"/>
      <c r="H141" s="40"/>
      <c r="I141" s="183"/>
      <c r="J141" s="40"/>
      <c r="K141" s="40"/>
      <c r="L141" s="41"/>
      <c r="M141" s="184"/>
      <c r="N141" s="185"/>
      <c r="O141" s="74"/>
      <c r="P141" s="74"/>
      <c r="Q141" s="74"/>
      <c r="R141" s="74"/>
      <c r="S141" s="74"/>
      <c r="T141" s="75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21" t="s">
        <v>201</v>
      </c>
      <c r="AU141" s="21" t="s">
        <v>82</v>
      </c>
    </row>
    <row r="142" s="2" customFormat="1" ht="44.25" customHeight="1">
      <c r="A142" s="40"/>
      <c r="B142" s="167"/>
      <c r="C142" s="168" t="s">
        <v>247</v>
      </c>
      <c r="D142" s="168" t="s">
        <v>195</v>
      </c>
      <c r="E142" s="169" t="s">
        <v>248</v>
      </c>
      <c r="F142" s="170" t="s">
        <v>249</v>
      </c>
      <c r="G142" s="171" t="s">
        <v>229</v>
      </c>
      <c r="H142" s="172">
        <v>1</v>
      </c>
      <c r="I142" s="173"/>
      <c r="J142" s="174">
        <f>ROUND(I142*H142,2)</f>
        <v>0</v>
      </c>
      <c r="K142" s="170" t="s">
        <v>198</v>
      </c>
      <c r="L142" s="41"/>
      <c r="M142" s="175" t="s">
        <v>3</v>
      </c>
      <c r="N142" s="176" t="s">
        <v>44</v>
      </c>
      <c r="O142" s="74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179" t="s">
        <v>199</v>
      </c>
      <c r="AT142" s="179" t="s">
        <v>195</v>
      </c>
      <c r="AU142" s="179" t="s">
        <v>82</v>
      </c>
      <c r="AY142" s="21" t="s">
        <v>192</v>
      </c>
      <c r="BE142" s="180">
        <f>IF(N142="základní",J142,0)</f>
        <v>0</v>
      </c>
      <c r="BF142" s="180">
        <f>IF(N142="snížená",J142,0)</f>
        <v>0</v>
      </c>
      <c r="BG142" s="180">
        <f>IF(N142="zákl. přenesená",J142,0)</f>
        <v>0</v>
      </c>
      <c r="BH142" s="180">
        <f>IF(N142="sníž. přenesená",J142,0)</f>
        <v>0</v>
      </c>
      <c r="BI142" s="180">
        <f>IF(N142="nulová",J142,0)</f>
        <v>0</v>
      </c>
      <c r="BJ142" s="21" t="s">
        <v>78</v>
      </c>
      <c r="BK142" s="180">
        <f>ROUND(I142*H142,2)</f>
        <v>0</v>
      </c>
      <c r="BL142" s="21" t="s">
        <v>199</v>
      </c>
      <c r="BM142" s="179" t="s">
        <v>250</v>
      </c>
    </row>
    <row r="143" s="2" customFormat="1">
      <c r="A143" s="40"/>
      <c r="B143" s="41"/>
      <c r="C143" s="40"/>
      <c r="D143" s="181" t="s">
        <v>201</v>
      </c>
      <c r="E143" s="40"/>
      <c r="F143" s="182" t="s">
        <v>251</v>
      </c>
      <c r="G143" s="40"/>
      <c r="H143" s="40"/>
      <c r="I143" s="183"/>
      <c r="J143" s="40"/>
      <c r="K143" s="40"/>
      <c r="L143" s="41"/>
      <c r="M143" s="184"/>
      <c r="N143" s="185"/>
      <c r="O143" s="74"/>
      <c r="P143" s="74"/>
      <c r="Q143" s="74"/>
      <c r="R143" s="74"/>
      <c r="S143" s="74"/>
      <c r="T143" s="75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21" t="s">
        <v>201</v>
      </c>
      <c r="AU143" s="21" t="s">
        <v>82</v>
      </c>
    </row>
    <row r="144" s="12" customFormat="1" ht="25.92" customHeight="1">
      <c r="A144" s="12"/>
      <c r="B144" s="154"/>
      <c r="C144" s="12"/>
      <c r="D144" s="155" t="s">
        <v>72</v>
      </c>
      <c r="E144" s="156" t="s">
        <v>252</v>
      </c>
      <c r="F144" s="156" t="s">
        <v>253</v>
      </c>
      <c r="G144" s="12"/>
      <c r="H144" s="12"/>
      <c r="I144" s="157"/>
      <c r="J144" s="158">
        <f>BK144</f>
        <v>0</v>
      </c>
      <c r="K144" s="12"/>
      <c r="L144" s="154"/>
      <c r="M144" s="159"/>
      <c r="N144" s="160"/>
      <c r="O144" s="160"/>
      <c r="P144" s="161">
        <f>P145+P236+P247+P260</f>
        <v>0</v>
      </c>
      <c r="Q144" s="160"/>
      <c r="R144" s="161">
        <f>R145+R236+R247+R260</f>
        <v>3.7816468159999994</v>
      </c>
      <c r="S144" s="160"/>
      <c r="T144" s="162">
        <f>T145+T236+T247+T260</f>
        <v>0.0056827799999999993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5" t="s">
        <v>78</v>
      </c>
      <c r="AT144" s="163" t="s">
        <v>72</v>
      </c>
      <c r="AU144" s="163" t="s">
        <v>73</v>
      </c>
      <c r="AY144" s="155" t="s">
        <v>192</v>
      </c>
      <c r="BK144" s="164">
        <f>BK145+BK236+BK247+BK260</f>
        <v>0</v>
      </c>
    </row>
    <row r="145" s="12" customFormat="1" ht="22.8" customHeight="1">
      <c r="A145" s="12"/>
      <c r="B145" s="154"/>
      <c r="C145" s="12"/>
      <c r="D145" s="155" t="s">
        <v>72</v>
      </c>
      <c r="E145" s="165" t="s">
        <v>88</v>
      </c>
      <c r="F145" s="165" t="s">
        <v>254</v>
      </c>
      <c r="G145" s="12"/>
      <c r="H145" s="12"/>
      <c r="I145" s="157"/>
      <c r="J145" s="166">
        <f>BK145</f>
        <v>0</v>
      </c>
      <c r="K145" s="12"/>
      <c r="L145" s="154"/>
      <c r="M145" s="159"/>
      <c r="N145" s="160"/>
      <c r="O145" s="160"/>
      <c r="P145" s="161">
        <f>P146+P185+P219+P231</f>
        <v>0</v>
      </c>
      <c r="Q145" s="160"/>
      <c r="R145" s="161">
        <f>R146+R185+R219+R231</f>
        <v>3.7775360159999996</v>
      </c>
      <c r="S145" s="160"/>
      <c r="T145" s="162">
        <f>T146+T185+T219+T231</f>
        <v>0.0056827799999999993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5" t="s">
        <v>78</v>
      </c>
      <c r="AT145" s="163" t="s">
        <v>72</v>
      </c>
      <c r="AU145" s="163" t="s">
        <v>78</v>
      </c>
      <c r="AY145" s="155" t="s">
        <v>192</v>
      </c>
      <c r="BK145" s="164">
        <f>BK146+BK185+BK219+BK231</f>
        <v>0</v>
      </c>
    </row>
    <row r="146" s="12" customFormat="1" ht="20.88" customHeight="1">
      <c r="A146" s="12"/>
      <c r="B146" s="154"/>
      <c r="C146" s="12"/>
      <c r="D146" s="155" t="s">
        <v>72</v>
      </c>
      <c r="E146" s="165" t="s">
        <v>255</v>
      </c>
      <c r="F146" s="165" t="s">
        <v>256</v>
      </c>
      <c r="G146" s="12"/>
      <c r="H146" s="12"/>
      <c r="I146" s="157"/>
      <c r="J146" s="166">
        <f>BK146</f>
        <v>0</v>
      </c>
      <c r="K146" s="12"/>
      <c r="L146" s="154"/>
      <c r="M146" s="159"/>
      <c r="N146" s="160"/>
      <c r="O146" s="160"/>
      <c r="P146" s="161">
        <f>P147+SUM(P148:P165)</f>
        <v>0</v>
      </c>
      <c r="Q146" s="160"/>
      <c r="R146" s="161">
        <f>R147+SUM(R148:R165)</f>
        <v>0.95789035600000016</v>
      </c>
      <c r="S146" s="160"/>
      <c r="T146" s="162">
        <f>T147+SUM(T148:T165)</f>
        <v>2.3580000000000001E-05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5" t="s">
        <v>78</v>
      </c>
      <c r="AT146" s="163" t="s">
        <v>72</v>
      </c>
      <c r="AU146" s="163" t="s">
        <v>82</v>
      </c>
      <c r="AY146" s="155" t="s">
        <v>192</v>
      </c>
      <c r="BK146" s="164">
        <f>BK147+SUM(BK148:BK165)</f>
        <v>0</v>
      </c>
    </row>
    <row r="147" s="2" customFormat="1" ht="55.5" customHeight="1">
      <c r="A147" s="40"/>
      <c r="B147" s="167"/>
      <c r="C147" s="168" t="s">
        <v>257</v>
      </c>
      <c r="D147" s="168" t="s">
        <v>195</v>
      </c>
      <c r="E147" s="169" t="s">
        <v>258</v>
      </c>
      <c r="F147" s="170" t="s">
        <v>259</v>
      </c>
      <c r="G147" s="171" t="s">
        <v>260</v>
      </c>
      <c r="H147" s="172">
        <v>7.04</v>
      </c>
      <c r="I147" s="173"/>
      <c r="J147" s="174">
        <f>ROUND(I147*H147,2)</f>
        <v>0</v>
      </c>
      <c r="K147" s="170" t="s">
        <v>198</v>
      </c>
      <c r="L147" s="41"/>
      <c r="M147" s="175" t="s">
        <v>3</v>
      </c>
      <c r="N147" s="176" t="s">
        <v>44</v>
      </c>
      <c r="O147" s="74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179" t="s">
        <v>199</v>
      </c>
      <c r="AT147" s="179" t="s">
        <v>195</v>
      </c>
      <c r="AU147" s="179" t="s">
        <v>85</v>
      </c>
      <c r="AY147" s="21" t="s">
        <v>192</v>
      </c>
      <c r="BE147" s="180">
        <f>IF(N147="základní",J147,0)</f>
        <v>0</v>
      </c>
      <c r="BF147" s="180">
        <f>IF(N147="snížená",J147,0)</f>
        <v>0</v>
      </c>
      <c r="BG147" s="180">
        <f>IF(N147="zákl. přenesená",J147,0)</f>
        <v>0</v>
      </c>
      <c r="BH147" s="180">
        <f>IF(N147="sníž. přenesená",J147,0)</f>
        <v>0</v>
      </c>
      <c r="BI147" s="180">
        <f>IF(N147="nulová",J147,0)</f>
        <v>0</v>
      </c>
      <c r="BJ147" s="21" t="s">
        <v>78</v>
      </c>
      <c r="BK147" s="180">
        <f>ROUND(I147*H147,2)</f>
        <v>0</v>
      </c>
      <c r="BL147" s="21" t="s">
        <v>199</v>
      </c>
      <c r="BM147" s="179" t="s">
        <v>261</v>
      </c>
    </row>
    <row r="148" s="2" customFormat="1">
      <c r="A148" s="40"/>
      <c r="B148" s="41"/>
      <c r="C148" s="40"/>
      <c r="D148" s="181" t="s">
        <v>201</v>
      </c>
      <c r="E148" s="40"/>
      <c r="F148" s="182" t="s">
        <v>262</v>
      </c>
      <c r="G148" s="40"/>
      <c r="H148" s="40"/>
      <c r="I148" s="183"/>
      <c r="J148" s="40"/>
      <c r="K148" s="40"/>
      <c r="L148" s="41"/>
      <c r="M148" s="184"/>
      <c r="N148" s="185"/>
      <c r="O148" s="74"/>
      <c r="P148" s="74"/>
      <c r="Q148" s="74"/>
      <c r="R148" s="74"/>
      <c r="S148" s="74"/>
      <c r="T148" s="75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21" t="s">
        <v>201</v>
      </c>
      <c r="AU148" s="21" t="s">
        <v>85</v>
      </c>
    </row>
    <row r="149" s="13" customFormat="1">
      <c r="A149" s="13"/>
      <c r="B149" s="188"/>
      <c r="C149" s="13"/>
      <c r="D149" s="186" t="s">
        <v>213</v>
      </c>
      <c r="E149" s="189" t="s">
        <v>3</v>
      </c>
      <c r="F149" s="190" t="s">
        <v>119</v>
      </c>
      <c r="G149" s="13"/>
      <c r="H149" s="191">
        <v>5.2400000000000002</v>
      </c>
      <c r="I149" s="192"/>
      <c r="J149" s="13"/>
      <c r="K149" s="13"/>
      <c r="L149" s="188"/>
      <c r="M149" s="193"/>
      <c r="N149" s="194"/>
      <c r="O149" s="194"/>
      <c r="P149" s="194"/>
      <c r="Q149" s="194"/>
      <c r="R149" s="194"/>
      <c r="S149" s="194"/>
      <c r="T149" s="19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9" t="s">
        <v>213</v>
      </c>
      <c r="AU149" s="189" t="s">
        <v>85</v>
      </c>
      <c r="AV149" s="13" t="s">
        <v>82</v>
      </c>
      <c r="AW149" s="13" t="s">
        <v>34</v>
      </c>
      <c r="AX149" s="13" t="s">
        <v>73</v>
      </c>
      <c r="AY149" s="189" t="s">
        <v>192</v>
      </c>
    </row>
    <row r="150" s="13" customFormat="1">
      <c r="A150" s="13"/>
      <c r="B150" s="188"/>
      <c r="C150" s="13"/>
      <c r="D150" s="186" t="s">
        <v>213</v>
      </c>
      <c r="E150" s="189" t="s">
        <v>3</v>
      </c>
      <c r="F150" s="190" t="s">
        <v>102</v>
      </c>
      <c r="G150" s="13"/>
      <c r="H150" s="191">
        <v>1.8</v>
      </c>
      <c r="I150" s="192"/>
      <c r="J150" s="13"/>
      <c r="K150" s="13"/>
      <c r="L150" s="188"/>
      <c r="M150" s="193"/>
      <c r="N150" s="194"/>
      <c r="O150" s="194"/>
      <c r="P150" s="194"/>
      <c r="Q150" s="194"/>
      <c r="R150" s="194"/>
      <c r="S150" s="194"/>
      <c r="T150" s="19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9" t="s">
        <v>213</v>
      </c>
      <c r="AU150" s="189" t="s">
        <v>85</v>
      </c>
      <c r="AV150" s="13" t="s">
        <v>82</v>
      </c>
      <c r="AW150" s="13" t="s">
        <v>34</v>
      </c>
      <c r="AX150" s="13" t="s">
        <v>73</v>
      </c>
      <c r="AY150" s="189" t="s">
        <v>192</v>
      </c>
    </row>
    <row r="151" s="14" customFormat="1">
      <c r="A151" s="14"/>
      <c r="B151" s="196"/>
      <c r="C151" s="14"/>
      <c r="D151" s="186" t="s">
        <v>213</v>
      </c>
      <c r="E151" s="197" t="s">
        <v>3</v>
      </c>
      <c r="F151" s="198" t="s">
        <v>263</v>
      </c>
      <c r="G151" s="14"/>
      <c r="H151" s="199">
        <v>7.04</v>
      </c>
      <c r="I151" s="200"/>
      <c r="J151" s="14"/>
      <c r="K151" s="14"/>
      <c r="L151" s="196"/>
      <c r="M151" s="201"/>
      <c r="N151" s="202"/>
      <c r="O151" s="202"/>
      <c r="P151" s="202"/>
      <c r="Q151" s="202"/>
      <c r="R151" s="202"/>
      <c r="S151" s="202"/>
      <c r="T151" s="20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197" t="s">
        <v>213</v>
      </c>
      <c r="AU151" s="197" t="s">
        <v>85</v>
      </c>
      <c r="AV151" s="14" t="s">
        <v>199</v>
      </c>
      <c r="AW151" s="14" t="s">
        <v>34</v>
      </c>
      <c r="AX151" s="14" t="s">
        <v>78</v>
      </c>
      <c r="AY151" s="197" t="s">
        <v>192</v>
      </c>
    </row>
    <row r="152" s="2" customFormat="1" ht="16.5" customHeight="1">
      <c r="A152" s="40"/>
      <c r="B152" s="167"/>
      <c r="C152" s="204" t="s">
        <v>264</v>
      </c>
      <c r="D152" s="204" t="s">
        <v>265</v>
      </c>
      <c r="E152" s="205" t="s">
        <v>266</v>
      </c>
      <c r="F152" s="206" t="s">
        <v>267</v>
      </c>
      <c r="G152" s="207" t="s">
        <v>260</v>
      </c>
      <c r="H152" s="208">
        <v>7.7439999999999998</v>
      </c>
      <c r="I152" s="209"/>
      <c r="J152" s="210">
        <f>ROUND(I152*H152,2)</f>
        <v>0</v>
      </c>
      <c r="K152" s="206" t="s">
        <v>198</v>
      </c>
      <c r="L152" s="211"/>
      <c r="M152" s="212" t="s">
        <v>3</v>
      </c>
      <c r="N152" s="213" t="s">
        <v>44</v>
      </c>
      <c r="O152" s="74"/>
      <c r="P152" s="177">
        <f>O152*H152</f>
        <v>0</v>
      </c>
      <c r="Q152" s="177">
        <v>0.00029999999999999997</v>
      </c>
      <c r="R152" s="177">
        <f>Q152*H152</f>
        <v>0.0023231999999999997</v>
      </c>
      <c r="S152" s="177">
        <v>0</v>
      </c>
      <c r="T152" s="178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179" t="s">
        <v>242</v>
      </c>
      <c r="AT152" s="179" t="s">
        <v>265</v>
      </c>
      <c r="AU152" s="179" t="s">
        <v>85</v>
      </c>
      <c r="AY152" s="21" t="s">
        <v>192</v>
      </c>
      <c r="BE152" s="180">
        <f>IF(N152="základní",J152,0)</f>
        <v>0</v>
      </c>
      <c r="BF152" s="180">
        <f>IF(N152="snížená",J152,0)</f>
        <v>0</v>
      </c>
      <c r="BG152" s="180">
        <f>IF(N152="zákl. přenesená",J152,0)</f>
        <v>0</v>
      </c>
      <c r="BH152" s="180">
        <f>IF(N152="sníž. přenesená",J152,0)</f>
        <v>0</v>
      </c>
      <c r="BI152" s="180">
        <f>IF(N152="nulová",J152,0)</f>
        <v>0</v>
      </c>
      <c r="BJ152" s="21" t="s">
        <v>78</v>
      </c>
      <c r="BK152" s="180">
        <f>ROUND(I152*H152,2)</f>
        <v>0</v>
      </c>
      <c r="BL152" s="21" t="s">
        <v>199</v>
      </c>
      <c r="BM152" s="179" t="s">
        <v>268</v>
      </c>
    </row>
    <row r="153" s="13" customFormat="1">
      <c r="A153" s="13"/>
      <c r="B153" s="188"/>
      <c r="C153" s="13"/>
      <c r="D153" s="186" t="s">
        <v>213</v>
      </c>
      <c r="E153" s="13"/>
      <c r="F153" s="190" t="s">
        <v>269</v>
      </c>
      <c r="G153" s="13"/>
      <c r="H153" s="191">
        <v>7.7439999999999998</v>
      </c>
      <c r="I153" s="192"/>
      <c r="J153" s="13"/>
      <c r="K153" s="13"/>
      <c r="L153" s="188"/>
      <c r="M153" s="193"/>
      <c r="N153" s="194"/>
      <c r="O153" s="194"/>
      <c r="P153" s="194"/>
      <c r="Q153" s="194"/>
      <c r="R153" s="194"/>
      <c r="S153" s="194"/>
      <c r="T153" s="19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9" t="s">
        <v>213</v>
      </c>
      <c r="AU153" s="189" t="s">
        <v>85</v>
      </c>
      <c r="AV153" s="13" t="s">
        <v>82</v>
      </c>
      <c r="AW153" s="13" t="s">
        <v>4</v>
      </c>
      <c r="AX153" s="13" t="s">
        <v>78</v>
      </c>
      <c r="AY153" s="189" t="s">
        <v>192</v>
      </c>
    </row>
    <row r="154" s="2" customFormat="1" ht="44.25" customHeight="1">
      <c r="A154" s="40"/>
      <c r="B154" s="167"/>
      <c r="C154" s="168" t="s">
        <v>9</v>
      </c>
      <c r="D154" s="168" t="s">
        <v>195</v>
      </c>
      <c r="E154" s="169" t="s">
        <v>270</v>
      </c>
      <c r="F154" s="170" t="s">
        <v>271</v>
      </c>
      <c r="G154" s="171" t="s">
        <v>260</v>
      </c>
      <c r="H154" s="172">
        <v>7.04</v>
      </c>
      <c r="I154" s="173"/>
      <c r="J154" s="174">
        <f>ROUND(I154*H154,2)</f>
        <v>0</v>
      </c>
      <c r="K154" s="170" t="s">
        <v>198</v>
      </c>
      <c r="L154" s="41"/>
      <c r="M154" s="175" t="s">
        <v>3</v>
      </c>
      <c r="N154" s="176" t="s">
        <v>44</v>
      </c>
      <c r="O154" s="74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179" t="s">
        <v>199</v>
      </c>
      <c r="AT154" s="179" t="s">
        <v>195</v>
      </c>
      <c r="AU154" s="179" t="s">
        <v>85</v>
      </c>
      <c r="AY154" s="21" t="s">
        <v>192</v>
      </c>
      <c r="BE154" s="180">
        <f>IF(N154="základní",J154,0)</f>
        <v>0</v>
      </c>
      <c r="BF154" s="180">
        <f>IF(N154="snížená",J154,0)</f>
        <v>0</v>
      </c>
      <c r="BG154" s="180">
        <f>IF(N154="zákl. přenesená",J154,0)</f>
        <v>0</v>
      </c>
      <c r="BH154" s="180">
        <f>IF(N154="sníž. přenesená",J154,0)</f>
        <v>0</v>
      </c>
      <c r="BI154" s="180">
        <f>IF(N154="nulová",J154,0)</f>
        <v>0</v>
      </c>
      <c r="BJ154" s="21" t="s">
        <v>78</v>
      </c>
      <c r="BK154" s="180">
        <f>ROUND(I154*H154,2)</f>
        <v>0</v>
      </c>
      <c r="BL154" s="21" t="s">
        <v>199</v>
      </c>
      <c r="BM154" s="179" t="s">
        <v>272</v>
      </c>
    </row>
    <row r="155" s="2" customFormat="1">
      <c r="A155" s="40"/>
      <c r="B155" s="41"/>
      <c r="C155" s="40"/>
      <c r="D155" s="181" t="s">
        <v>201</v>
      </c>
      <c r="E155" s="40"/>
      <c r="F155" s="182" t="s">
        <v>273</v>
      </c>
      <c r="G155" s="40"/>
      <c r="H155" s="40"/>
      <c r="I155" s="183"/>
      <c r="J155" s="40"/>
      <c r="K155" s="40"/>
      <c r="L155" s="41"/>
      <c r="M155" s="184"/>
      <c r="N155" s="185"/>
      <c r="O155" s="74"/>
      <c r="P155" s="74"/>
      <c r="Q155" s="74"/>
      <c r="R155" s="74"/>
      <c r="S155" s="74"/>
      <c r="T155" s="75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21" t="s">
        <v>201</v>
      </c>
      <c r="AU155" s="21" t="s">
        <v>85</v>
      </c>
    </row>
    <row r="156" s="2" customFormat="1" ht="16.5" customHeight="1">
      <c r="A156" s="40"/>
      <c r="B156" s="167"/>
      <c r="C156" s="204" t="s">
        <v>274</v>
      </c>
      <c r="D156" s="204" t="s">
        <v>265</v>
      </c>
      <c r="E156" s="205" t="s">
        <v>275</v>
      </c>
      <c r="F156" s="206" t="s">
        <v>276</v>
      </c>
      <c r="G156" s="207" t="s">
        <v>260</v>
      </c>
      <c r="H156" s="208">
        <v>7.7439999999999998</v>
      </c>
      <c r="I156" s="209"/>
      <c r="J156" s="210">
        <f>ROUND(I156*H156,2)</f>
        <v>0</v>
      </c>
      <c r="K156" s="206" t="s">
        <v>198</v>
      </c>
      <c r="L156" s="211"/>
      <c r="M156" s="212" t="s">
        <v>3</v>
      </c>
      <c r="N156" s="213" t="s">
        <v>44</v>
      </c>
      <c r="O156" s="74"/>
      <c r="P156" s="177">
        <f>O156*H156</f>
        <v>0</v>
      </c>
      <c r="Q156" s="177">
        <v>0.00010000000000000001</v>
      </c>
      <c r="R156" s="177">
        <f>Q156*H156</f>
        <v>0.00077440000000000007</v>
      </c>
      <c r="S156" s="177">
        <v>0</v>
      </c>
      <c r="T156" s="178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179" t="s">
        <v>242</v>
      </c>
      <c r="AT156" s="179" t="s">
        <v>265</v>
      </c>
      <c r="AU156" s="179" t="s">
        <v>85</v>
      </c>
      <c r="AY156" s="21" t="s">
        <v>192</v>
      </c>
      <c r="BE156" s="180">
        <f>IF(N156="základní",J156,0)</f>
        <v>0</v>
      </c>
      <c r="BF156" s="180">
        <f>IF(N156="snížená",J156,0)</f>
        <v>0</v>
      </c>
      <c r="BG156" s="180">
        <f>IF(N156="zákl. přenesená",J156,0)</f>
        <v>0</v>
      </c>
      <c r="BH156" s="180">
        <f>IF(N156="sníž. přenesená",J156,0)</f>
        <v>0</v>
      </c>
      <c r="BI156" s="180">
        <f>IF(N156="nulová",J156,0)</f>
        <v>0</v>
      </c>
      <c r="BJ156" s="21" t="s">
        <v>78</v>
      </c>
      <c r="BK156" s="180">
        <f>ROUND(I156*H156,2)</f>
        <v>0</v>
      </c>
      <c r="BL156" s="21" t="s">
        <v>199</v>
      </c>
      <c r="BM156" s="179" t="s">
        <v>277</v>
      </c>
    </row>
    <row r="157" s="13" customFormat="1">
      <c r="A157" s="13"/>
      <c r="B157" s="188"/>
      <c r="C157" s="13"/>
      <c r="D157" s="186" t="s">
        <v>213</v>
      </c>
      <c r="E157" s="189" t="s">
        <v>3</v>
      </c>
      <c r="F157" s="190" t="s">
        <v>119</v>
      </c>
      <c r="G157" s="13"/>
      <c r="H157" s="191">
        <v>5.2400000000000002</v>
      </c>
      <c r="I157" s="192"/>
      <c r="J157" s="13"/>
      <c r="K157" s="13"/>
      <c r="L157" s="188"/>
      <c r="M157" s="193"/>
      <c r="N157" s="194"/>
      <c r="O157" s="194"/>
      <c r="P157" s="194"/>
      <c r="Q157" s="194"/>
      <c r="R157" s="194"/>
      <c r="S157" s="194"/>
      <c r="T157" s="19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213</v>
      </c>
      <c r="AU157" s="189" t="s">
        <v>85</v>
      </c>
      <c r="AV157" s="13" t="s">
        <v>82</v>
      </c>
      <c r="AW157" s="13" t="s">
        <v>34</v>
      </c>
      <c r="AX157" s="13" t="s">
        <v>73</v>
      </c>
      <c r="AY157" s="189" t="s">
        <v>192</v>
      </c>
    </row>
    <row r="158" s="13" customFormat="1">
      <c r="A158" s="13"/>
      <c r="B158" s="188"/>
      <c r="C158" s="13"/>
      <c r="D158" s="186" t="s">
        <v>213</v>
      </c>
      <c r="E158" s="189" t="s">
        <v>3</v>
      </c>
      <c r="F158" s="190" t="s">
        <v>102</v>
      </c>
      <c r="G158" s="13"/>
      <c r="H158" s="191">
        <v>1.8</v>
      </c>
      <c r="I158" s="192"/>
      <c r="J158" s="13"/>
      <c r="K158" s="13"/>
      <c r="L158" s="188"/>
      <c r="M158" s="193"/>
      <c r="N158" s="194"/>
      <c r="O158" s="194"/>
      <c r="P158" s="194"/>
      <c r="Q158" s="194"/>
      <c r="R158" s="194"/>
      <c r="S158" s="194"/>
      <c r="T158" s="19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9" t="s">
        <v>213</v>
      </c>
      <c r="AU158" s="189" t="s">
        <v>85</v>
      </c>
      <c r="AV158" s="13" t="s">
        <v>82</v>
      </c>
      <c r="AW158" s="13" t="s">
        <v>34</v>
      </c>
      <c r="AX158" s="13" t="s">
        <v>73</v>
      </c>
      <c r="AY158" s="189" t="s">
        <v>192</v>
      </c>
    </row>
    <row r="159" s="14" customFormat="1">
      <c r="A159" s="14"/>
      <c r="B159" s="196"/>
      <c r="C159" s="14"/>
      <c r="D159" s="186" t="s">
        <v>213</v>
      </c>
      <c r="E159" s="197" t="s">
        <v>3</v>
      </c>
      <c r="F159" s="198" t="s">
        <v>263</v>
      </c>
      <c r="G159" s="14"/>
      <c r="H159" s="199">
        <v>7.04</v>
      </c>
      <c r="I159" s="200"/>
      <c r="J159" s="14"/>
      <c r="K159" s="14"/>
      <c r="L159" s="196"/>
      <c r="M159" s="201"/>
      <c r="N159" s="202"/>
      <c r="O159" s="202"/>
      <c r="P159" s="202"/>
      <c r="Q159" s="202"/>
      <c r="R159" s="202"/>
      <c r="S159" s="202"/>
      <c r="T159" s="20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7" t="s">
        <v>213</v>
      </c>
      <c r="AU159" s="197" t="s">
        <v>85</v>
      </c>
      <c r="AV159" s="14" t="s">
        <v>199</v>
      </c>
      <c r="AW159" s="14" t="s">
        <v>34</v>
      </c>
      <c r="AX159" s="14" t="s">
        <v>78</v>
      </c>
      <c r="AY159" s="197" t="s">
        <v>192</v>
      </c>
    </row>
    <row r="160" s="13" customFormat="1">
      <c r="A160" s="13"/>
      <c r="B160" s="188"/>
      <c r="C160" s="13"/>
      <c r="D160" s="186" t="s">
        <v>213</v>
      </c>
      <c r="E160" s="13"/>
      <c r="F160" s="190" t="s">
        <v>269</v>
      </c>
      <c r="G160" s="13"/>
      <c r="H160" s="191">
        <v>7.7439999999999998</v>
      </c>
      <c r="I160" s="192"/>
      <c r="J160" s="13"/>
      <c r="K160" s="13"/>
      <c r="L160" s="188"/>
      <c r="M160" s="193"/>
      <c r="N160" s="194"/>
      <c r="O160" s="194"/>
      <c r="P160" s="194"/>
      <c r="Q160" s="194"/>
      <c r="R160" s="194"/>
      <c r="S160" s="194"/>
      <c r="T160" s="19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9" t="s">
        <v>213</v>
      </c>
      <c r="AU160" s="189" t="s">
        <v>85</v>
      </c>
      <c r="AV160" s="13" t="s">
        <v>82</v>
      </c>
      <c r="AW160" s="13" t="s">
        <v>4</v>
      </c>
      <c r="AX160" s="13" t="s">
        <v>78</v>
      </c>
      <c r="AY160" s="189" t="s">
        <v>192</v>
      </c>
    </row>
    <row r="161" s="2" customFormat="1" ht="37.8" customHeight="1">
      <c r="A161" s="40"/>
      <c r="B161" s="167"/>
      <c r="C161" s="168" t="s">
        <v>278</v>
      </c>
      <c r="D161" s="168" t="s">
        <v>195</v>
      </c>
      <c r="E161" s="169" t="s">
        <v>279</v>
      </c>
      <c r="F161" s="170" t="s">
        <v>280</v>
      </c>
      <c r="G161" s="171" t="s">
        <v>93</v>
      </c>
      <c r="H161" s="172">
        <v>2.3580000000000001</v>
      </c>
      <c r="I161" s="173"/>
      <c r="J161" s="174">
        <f>ROUND(I161*H161,2)</f>
        <v>0</v>
      </c>
      <c r="K161" s="170" t="s">
        <v>198</v>
      </c>
      <c r="L161" s="41"/>
      <c r="M161" s="175" t="s">
        <v>3</v>
      </c>
      <c r="N161" s="176" t="s">
        <v>44</v>
      </c>
      <c r="O161" s="74"/>
      <c r="P161" s="177">
        <f>O161*H161</f>
        <v>0</v>
      </c>
      <c r="Q161" s="177">
        <v>2.1999999999999999E-05</v>
      </c>
      <c r="R161" s="177">
        <f>Q161*H161</f>
        <v>5.1876000000000003E-05</v>
      </c>
      <c r="S161" s="177">
        <v>1.0000000000000001E-05</v>
      </c>
      <c r="T161" s="178">
        <f>S161*H161</f>
        <v>2.3580000000000001E-05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179" t="s">
        <v>199</v>
      </c>
      <c r="AT161" s="179" t="s">
        <v>195</v>
      </c>
      <c r="AU161" s="179" t="s">
        <v>85</v>
      </c>
      <c r="AY161" s="21" t="s">
        <v>192</v>
      </c>
      <c r="BE161" s="180">
        <f>IF(N161="základní",J161,0)</f>
        <v>0</v>
      </c>
      <c r="BF161" s="180">
        <f>IF(N161="snížená",J161,0)</f>
        <v>0</v>
      </c>
      <c r="BG161" s="180">
        <f>IF(N161="zákl. přenesená",J161,0)</f>
        <v>0</v>
      </c>
      <c r="BH161" s="180">
        <f>IF(N161="sníž. přenesená",J161,0)</f>
        <v>0</v>
      </c>
      <c r="BI161" s="180">
        <f>IF(N161="nulová",J161,0)</f>
        <v>0</v>
      </c>
      <c r="BJ161" s="21" t="s">
        <v>78</v>
      </c>
      <c r="BK161" s="180">
        <f>ROUND(I161*H161,2)</f>
        <v>0</v>
      </c>
      <c r="BL161" s="21" t="s">
        <v>199</v>
      </c>
      <c r="BM161" s="179" t="s">
        <v>281</v>
      </c>
    </row>
    <row r="162" s="2" customFormat="1">
      <c r="A162" s="40"/>
      <c r="B162" s="41"/>
      <c r="C162" s="40"/>
      <c r="D162" s="181" t="s">
        <v>201</v>
      </c>
      <c r="E162" s="40"/>
      <c r="F162" s="182" t="s">
        <v>282</v>
      </c>
      <c r="G162" s="40"/>
      <c r="H162" s="40"/>
      <c r="I162" s="183"/>
      <c r="J162" s="40"/>
      <c r="K162" s="40"/>
      <c r="L162" s="41"/>
      <c r="M162" s="184"/>
      <c r="N162" s="185"/>
      <c r="O162" s="74"/>
      <c r="P162" s="74"/>
      <c r="Q162" s="74"/>
      <c r="R162" s="74"/>
      <c r="S162" s="74"/>
      <c r="T162" s="75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21" t="s">
        <v>201</v>
      </c>
      <c r="AU162" s="21" t="s">
        <v>85</v>
      </c>
    </row>
    <row r="163" s="13" customFormat="1">
      <c r="A163" s="13"/>
      <c r="B163" s="188"/>
      <c r="C163" s="13"/>
      <c r="D163" s="186" t="s">
        <v>213</v>
      </c>
      <c r="E163" s="189" t="s">
        <v>3</v>
      </c>
      <c r="F163" s="190" t="s">
        <v>112</v>
      </c>
      <c r="G163" s="13"/>
      <c r="H163" s="191">
        <v>2.3580000000000001</v>
      </c>
      <c r="I163" s="192"/>
      <c r="J163" s="13"/>
      <c r="K163" s="13"/>
      <c r="L163" s="188"/>
      <c r="M163" s="193"/>
      <c r="N163" s="194"/>
      <c r="O163" s="194"/>
      <c r="P163" s="194"/>
      <c r="Q163" s="194"/>
      <c r="R163" s="194"/>
      <c r="S163" s="194"/>
      <c r="T163" s="19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9" t="s">
        <v>213</v>
      </c>
      <c r="AU163" s="189" t="s">
        <v>85</v>
      </c>
      <c r="AV163" s="13" t="s">
        <v>82</v>
      </c>
      <c r="AW163" s="13" t="s">
        <v>34</v>
      </c>
      <c r="AX163" s="13" t="s">
        <v>73</v>
      </c>
      <c r="AY163" s="189" t="s">
        <v>192</v>
      </c>
    </row>
    <row r="164" s="14" customFormat="1">
      <c r="A164" s="14"/>
      <c r="B164" s="196"/>
      <c r="C164" s="14"/>
      <c r="D164" s="186" t="s">
        <v>213</v>
      </c>
      <c r="E164" s="197" t="s">
        <v>3</v>
      </c>
      <c r="F164" s="198" t="s">
        <v>263</v>
      </c>
      <c r="G164" s="14"/>
      <c r="H164" s="199">
        <v>2.3580000000000001</v>
      </c>
      <c r="I164" s="200"/>
      <c r="J164" s="14"/>
      <c r="K164" s="14"/>
      <c r="L164" s="196"/>
      <c r="M164" s="201"/>
      <c r="N164" s="202"/>
      <c r="O164" s="202"/>
      <c r="P164" s="202"/>
      <c r="Q164" s="202"/>
      <c r="R164" s="202"/>
      <c r="S164" s="202"/>
      <c r="T164" s="20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7" t="s">
        <v>213</v>
      </c>
      <c r="AU164" s="197" t="s">
        <v>85</v>
      </c>
      <c r="AV164" s="14" t="s">
        <v>199</v>
      </c>
      <c r="AW164" s="14" t="s">
        <v>34</v>
      </c>
      <c r="AX164" s="14" t="s">
        <v>78</v>
      </c>
      <c r="AY164" s="197" t="s">
        <v>192</v>
      </c>
    </row>
    <row r="165" s="15" customFormat="1" ht="20.88" customHeight="1">
      <c r="A165" s="15"/>
      <c r="B165" s="214"/>
      <c r="C165" s="15"/>
      <c r="D165" s="215" t="s">
        <v>72</v>
      </c>
      <c r="E165" s="215" t="s">
        <v>283</v>
      </c>
      <c r="F165" s="215" t="s">
        <v>284</v>
      </c>
      <c r="G165" s="15"/>
      <c r="H165" s="15"/>
      <c r="I165" s="216"/>
      <c r="J165" s="217">
        <f>BK165</f>
        <v>0</v>
      </c>
      <c r="K165" s="15"/>
      <c r="L165" s="214"/>
      <c r="M165" s="218"/>
      <c r="N165" s="219"/>
      <c r="O165" s="219"/>
      <c r="P165" s="220">
        <f>SUM(P166:P184)</f>
        <v>0</v>
      </c>
      <c r="Q165" s="219"/>
      <c r="R165" s="220">
        <f>SUM(R166:R184)</f>
        <v>0.95474088000000012</v>
      </c>
      <c r="S165" s="219"/>
      <c r="T165" s="221">
        <f>SUM(T166:T184)</f>
        <v>0</v>
      </c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R165" s="215" t="s">
        <v>78</v>
      </c>
      <c r="AT165" s="222" t="s">
        <v>72</v>
      </c>
      <c r="AU165" s="222" t="s">
        <v>85</v>
      </c>
      <c r="AY165" s="215" t="s">
        <v>192</v>
      </c>
      <c r="BK165" s="223">
        <f>SUM(BK166:BK184)</f>
        <v>0</v>
      </c>
    </row>
    <row r="166" s="2" customFormat="1" ht="24.15" customHeight="1">
      <c r="A166" s="40"/>
      <c r="B166" s="167"/>
      <c r="C166" s="168" t="s">
        <v>285</v>
      </c>
      <c r="D166" s="168" t="s">
        <v>195</v>
      </c>
      <c r="E166" s="169" t="s">
        <v>286</v>
      </c>
      <c r="F166" s="170" t="s">
        <v>287</v>
      </c>
      <c r="G166" s="171" t="s">
        <v>93</v>
      </c>
      <c r="H166" s="172">
        <v>6.2880000000000003</v>
      </c>
      <c r="I166" s="173"/>
      <c r="J166" s="174">
        <f>ROUND(I166*H166,2)</f>
        <v>0</v>
      </c>
      <c r="K166" s="170" t="s">
        <v>198</v>
      </c>
      <c r="L166" s="41"/>
      <c r="M166" s="175" t="s">
        <v>3</v>
      </c>
      <c r="N166" s="176" t="s">
        <v>44</v>
      </c>
      <c r="O166" s="74"/>
      <c r="P166" s="177">
        <f>O166*H166</f>
        <v>0</v>
      </c>
      <c r="Q166" s="177">
        <v>0.00025999999999999998</v>
      </c>
      <c r="R166" s="177">
        <f>Q166*H166</f>
        <v>0.00163488</v>
      </c>
      <c r="S166" s="177">
        <v>0</v>
      </c>
      <c r="T166" s="178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179" t="s">
        <v>199</v>
      </c>
      <c r="AT166" s="179" t="s">
        <v>195</v>
      </c>
      <c r="AU166" s="179" t="s">
        <v>199</v>
      </c>
      <c r="AY166" s="21" t="s">
        <v>192</v>
      </c>
      <c r="BE166" s="180">
        <f>IF(N166="základní",J166,0)</f>
        <v>0</v>
      </c>
      <c r="BF166" s="180">
        <f>IF(N166="snížená",J166,0)</f>
        <v>0</v>
      </c>
      <c r="BG166" s="180">
        <f>IF(N166="zákl. přenesená",J166,0)</f>
        <v>0</v>
      </c>
      <c r="BH166" s="180">
        <f>IF(N166="sníž. přenesená",J166,0)</f>
        <v>0</v>
      </c>
      <c r="BI166" s="180">
        <f>IF(N166="nulová",J166,0)</f>
        <v>0</v>
      </c>
      <c r="BJ166" s="21" t="s">
        <v>78</v>
      </c>
      <c r="BK166" s="180">
        <f>ROUND(I166*H166,2)</f>
        <v>0</v>
      </c>
      <c r="BL166" s="21" t="s">
        <v>199</v>
      </c>
      <c r="BM166" s="179" t="s">
        <v>288</v>
      </c>
    </row>
    <row r="167" s="2" customFormat="1">
      <c r="A167" s="40"/>
      <c r="B167" s="41"/>
      <c r="C167" s="40"/>
      <c r="D167" s="181" t="s">
        <v>201</v>
      </c>
      <c r="E167" s="40"/>
      <c r="F167" s="182" t="s">
        <v>289</v>
      </c>
      <c r="G167" s="40"/>
      <c r="H167" s="40"/>
      <c r="I167" s="183"/>
      <c r="J167" s="40"/>
      <c r="K167" s="40"/>
      <c r="L167" s="41"/>
      <c r="M167" s="184"/>
      <c r="N167" s="185"/>
      <c r="O167" s="74"/>
      <c r="P167" s="74"/>
      <c r="Q167" s="74"/>
      <c r="R167" s="74"/>
      <c r="S167" s="74"/>
      <c r="T167" s="75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21" t="s">
        <v>201</v>
      </c>
      <c r="AU167" s="21" t="s">
        <v>199</v>
      </c>
    </row>
    <row r="168" s="13" customFormat="1">
      <c r="A168" s="13"/>
      <c r="B168" s="188"/>
      <c r="C168" s="13"/>
      <c r="D168" s="186" t="s">
        <v>213</v>
      </c>
      <c r="E168" s="189" t="s">
        <v>3</v>
      </c>
      <c r="F168" s="190" t="s">
        <v>125</v>
      </c>
      <c r="G168" s="13"/>
      <c r="H168" s="191">
        <v>6.2880000000000003</v>
      </c>
      <c r="I168" s="192"/>
      <c r="J168" s="13"/>
      <c r="K168" s="13"/>
      <c r="L168" s="188"/>
      <c r="M168" s="193"/>
      <c r="N168" s="194"/>
      <c r="O168" s="194"/>
      <c r="P168" s="194"/>
      <c r="Q168" s="194"/>
      <c r="R168" s="194"/>
      <c r="S168" s="194"/>
      <c r="T168" s="19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9" t="s">
        <v>213</v>
      </c>
      <c r="AU168" s="189" t="s">
        <v>199</v>
      </c>
      <c r="AV168" s="13" t="s">
        <v>82</v>
      </c>
      <c r="AW168" s="13" t="s">
        <v>34</v>
      </c>
      <c r="AX168" s="13" t="s">
        <v>78</v>
      </c>
      <c r="AY168" s="189" t="s">
        <v>192</v>
      </c>
    </row>
    <row r="169" s="2" customFormat="1" ht="24.15" customHeight="1">
      <c r="A169" s="40"/>
      <c r="B169" s="167"/>
      <c r="C169" s="168" t="s">
        <v>209</v>
      </c>
      <c r="D169" s="168" t="s">
        <v>195</v>
      </c>
      <c r="E169" s="169" t="s">
        <v>290</v>
      </c>
      <c r="F169" s="170" t="s">
        <v>291</v>
      </c>
      <c r="G169" s="171" t="s">
        <v>93</v>
      </c>
      <c r="H169" s="172">
        <v>6.2880000000000003</v>
      </c>
      <c r="I169" s="173"/>
      <c r="J169" s="174">
        <f>ROUND(I169*H169,2)</f>
        <v>0</v>
      </c>
      <c r="K169" s="170" t="s">
        <v>198</v>
      </c>
      <c r="L169" s="41"/>
      <c r="M169" s="175" t="s">
        <v>3</v>
      </c>
      <c r="N169" s="176" t="s">
        <v>44</v>
      </c>
      <c r="O169" s="74"/>
      <c r="P169" s="177">
        <f>O169*H169</f>
        <v>0</v>
      </c>
      <c r="Q169" s="177">
        <v>0.0030000000000000001</v>
      </c>
      <c r="R169" s="177">
        <f>Q169*H169</f>
        <v>0.018864000000000002</v>
      </c>
      <c r="S169" s="177">
        <v>0</v>
      </c>
      <c r="T169" s="178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179" t="s">
        <v>199</v>
      </c>
      <c r="AT169" s="179" t="s">
        <v>195</v>
      </c>
      <c r="AU169" s="179" t="s">
        <v>199</v>
      </c>
      <c r="AY169" s="21" t="s">
        <v>192</v>
      </c>
      <c r="BE169" s="180">
        <f>IF(N169="základní",J169,0)</f>
        <v>0</v>
      </c>
      <c r="BF169" s="180">
        <f>IF(N169="snížená",J169,0)</f>
        <v>0</v>
      </c>
      <c r="BG169" s="180">
        <f>IF(N169="zákl. přenesená",J169,0)</f>
        <v>0</v>
      </c>
      <c r="BH169" s="180">
        <f>IF(N169="sníž. přenesená",J169,0)</f>
        <v>0</v>
      </c>
      <c r="BI169" s="180">
        <f>IF(N169="nulová",J169,0)</f>
        <v>0</v>
      </c>
      <c r="BJ169" s="21" t="s">
        <v>78</v>
      </c>
      <c r="BK169" s="180">
        <f>ROUND(I169*H169,2)</f>
        <v>0</v>
      </c>
      <c r="BL169" s="21" t="s">
        <v>199</v>
      </c>
      <c r="BM169" s="179" t="s">
        <v>292</v>
      </c>
    </row>
    <row r="170" s="2" customFormat="1">
      <c r="A170" s="40"/>
      <c r="B170" s="41"/>
      <c r="C170" s="40"/>
      <c r="D170" s="181" t="s">
        <v>201</v>
      </c>
      <c r="E170" s="40"/>
      <c r="F170" s="182" t="s">
        <v>293</v>
      </c>
      <c r="G170" s="40"/>
      <c r="H170" s="40"/>
      <c r="I170" s="183"/>
      <c r="J170" s="40"/>
      <c r="K170" s="40"/>
      <c r="L170" s="41"/>
      <c r="M170" s="184"/>
      <c r="N170" s="185"/>
      <c r="O170" s="74"/>
      <c r="P170" s="74"/>
      <c r="Q170" s="74"/>
      <c r="R170" s="74"/>
      <c r="S170" s="74"/>
      <c r="T170" s="75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21" t="s">
        <v>201</v>
      </c>
      <c r="AU170" s="21" t="s">
        <v>199</v>
      </c>
    </row>
    <row r="171" s="13" customFormat="1">
      <c r="A171" s="13"/>
      <c r="B171" s="188"/>
      <c r="C171" s="13"/>
      <c r="D171" s="186" t="s">
        <v>213</v>
      </c>
      <c r="E171" s="189" t="s">
        <v>3</v>
      </c>
      <c r="F171" s="190" t="s">
        <v>125</v>
      </c>
      <c r="G171" s="13"/>
      <c r="H171" s="191">
        <v>6.2880000000000003</v>
      </c>
      <c r="I171" s="192"/>
      <c r="J171" s="13"/>
      <c r="K171" s="13"/>
      <c r="L171" s="188"/>
      <c r="M171" s="193"/>
      <c r="N171" s="194"/>
      <c r="O171" s="194"/>
      <c r="P171" s="194"/>
      <c r="Q171" s="194"/>
      <c r="R171" s="194"/>
      <c r="S171" s="194"/>
      <c r="T171" s="19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9" t="s">
        <v>213</v>
      </c>
      <c r="AU171" s="189" t="s">
        <v>199</v>
      </c>
      <c r="AV171" s="13" t="s">
        <v>82</v>
      </c>
      <c r="AW171" s="13" t="s">
        <v>34</v>
      </c>
      <c r="AX171" s="13" t="s">
        <v>78</v>
      </c>
      <c r="AY171" s="189" t="s">
        <v>192</v>
      </c>
    </row>
    <row r="172" s="2" customFormat="1" ht="24.15" customHeight="1">
      <c r="A172" s="40"/>
      <c r="B172" s="167"/>
      <c r="C172" s="168" t="s">
        <v>294</v>
      </c>
      <c r="D172" s="168" t="s">
        <v>195</v>
      </c>
      <c r="E172" s="169" t="s">
        <v>295</v>
      </c>
      <c r="F172" s="170" t="s">
        <v>296</v>
      </c>
      <c r="G172" s="171" t="s">
        <v>93</v>
      </c>
      <c r="H172" s="172">
        <v>6.2880000000000003</v>
      </c>
      <c r="I172" s="173"/>
      <c r="J172" s="174">
        <f>ROUND(I172*H172,2)</f>
        <v>0</v>
      </c>
      <c r="K172" s="170" t="s">
        <v>198</v>
      </c>
      <c r="L172" s="41"/>
      <c r="M172" s="175" t="s">
        <v>3</v>
      </c>
      <c r="N172" s="176" t="s">
        <v>44</v>
      </c>
      <c r="O172" s="74"/>
      <c r="P172" s="177">
        <f>O172*H172</f>
        <v>0</v>
      </c>
      <c r="Q172" s="177">
        <v>0.0040000000000000001</v>
      </c>
      <c r="R172" s="177">
        <f>Q172*H172</f>
        <v>0.025152000000000001</v>
      </c>
      <c r="S172" s="177">
        <v>0</v>
      </c>
      <c r="T172" s="178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179" t="s">
        <v>199</v>
      </c>
      <c r="AT172" s="179" t="s">
        <v>195</v>
      </c>
      <c r="AU172" s="179" t="s">
        <v>199</v>
      </c>
      <c r="AY172" s="21" t="s">
        <v>192</v>
      </c>
      <c r="BE172" s="180">
        <f>IF(N172="základní",J172,0)</f>
        <v>0</v>
      </c>
      <c r="BF172" s="180">
        <f>IF(N172="snížená",J172,0)</f>
        <v>0</v>
      </c>
      <c r="BG172" s="180">
        <f>IF(N172="zákl. přenesená",J172,0)</f>
        <v>0</v>
      </c>
      <c r="BH172" s="180">
        <f>IF(N172="sníž. přenesená",J172,0)</f>
        <v>0</v>
      </c>
      <c r="BI172" s="180">
        <f>IF(N172="nulová",J172,0)</f>
        <v>0</v>
      </c>
      <c r="BJ172" s="21" t="s">
        <v>78</v>
      </c>
      <c r="BK172" s="180">
        <f>ROUND(I172*H172,2)</f>
        <v>0</v>
      </c>
      <c r="BL172" s="21" t="s">
        <v>199</v>
      </c>
      <c r="BM172" s="179" t="s">
        <v>297</v>
      </c>
    </row>
    <row r="173" s="2" customFormat="1">
      <c r="A173" s="40"/>
      <c r="B173" s="41"/>
      <c r="C173" s="40"/>
      <c r="D173" s="181" t="s">
        <v>201</v>
      </c>
      <c r="E173" s="40"/>
      <c r="F173" s="182" t="s">
        <v>298</v>
      </c>
      <c r="G173" s="40"/>
      <c r="H173" s="40"/>
      <c r="I173" s="183"/>
      <c r="J173" s="40"/>
      <c r="K173" s="40"/>
      <c r="L173" s="41"/>
      <c r="M173" s="184"/>
      <c r="N173" s="185"/>
      <c r="O173" s="74"/>
      <c r="P173" s="74"/>
      <c r="Q173" s="74"/>
      <c r="R173" s="74"/>
      <c r="S173" s="74"/>
      <c r="T173" s="75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21" t="s">
        <v>201</v>
      </c>
      <c r="AU173" s="21" t="s">
        <v>199</v>
      </c>
    </row>
    <row r="174" s="13" customFormat="1">
      <c r="A174" s="13"/>
      <c r="B174" s="188"/>
      <c r="C174" s="13"/>
      <c r="D174" s="186" t="s">
        <v>213</v>
      </c>
      <c r="E174" s="189" t="s">
        <v>3</v>
      </c>
      <c r="F174" s="190" t="s">
        <v>125</v>
      </c>
      <c r="G174" s="13"/>
      <c r="H174" s="191">
        <v>6.2880000000000003</v>
      </c>
      <c r="I174" s="192"/>
      <c r="J174" s="13"/>
      <c r="K174" s="13"/>
      <c r="L174" s="188"/>
      <c r="M174" s="193"/>
      <c r="N174" s="194"/>
      <c r="O174" s="194"/>
      <c r="P174" s="194"/>
      <c r="Q174" s="194"/>
      <c r="R174" s="194"/>
      <c r="S174" s="194"/>
      <c r="T174" s="19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9" t="s">
        <v>213</v>
      </c>
      <c r="AU174" s="189" t="s">
        <v>199</v>
      </c>
      <c r="AV174" s="13" t="s">
        <v>82</v>
      </c>
      <c r="AW174" s="13" t="s">
        <v>34</v>
      </c>
      <c r="AX174" s="13" t="s">
        <v>78</v>
      </c>
      <c r="AY174" s="189" t="s">
        <v>192</v>
      </c>
    </row>
    <row r="175" s="2" customFormat="1" ht="33" customHeight="1">
      <c r="A175" s="40"/>
      <c r="B175" s="167"/>
      <c r="C175" s="168" t="s">
        <v>299</v>
      </c>
      <c r="D175" s="168" t="s">
        <v>195</v>
      </c>
      <c r="E175" s="169" t="s">
        <v>300</v>
      </c>
      <c r="F175" s="170" t="s">
        <v>301</v>
      </c>
      <c r="G175" s="171" t="s">
        <v>93</v>
      </c>
      <c r="H175" s="172">
        <v>20.202000000000002</v>
      </c>
      <c r="I175" s="173"/>
      <c r="J175" s="174">
        <f>ROUND(I175*H175,2)</f>
        <v>0</v>
      </c>
      <c r="K175" s="170" t="s">
        <v>198</v>
      </c>
      <c r="L175" s="41"/>
      <c r="M175" s="175" t="s">
        <v>3</v>
      </c>
      <c r="N175" s="176" t="s">
        <v>44</v>
      </c>
      <c r="O175" s="74"/>
      <c r="P175" s="177">
        <f>O175*H175</f>
        <v>0</v>
      </c>
      <c r="Q175" s="177">
        <v>0.0030000000000000001</v>
      </c>
      <c r="R175" s="177">
        <f>Q175*H175</f>
        <v>0.060606000000000007</v>
      </c>
      <c r="S175" s="177">
        <v>0</v>
      </c>
      <c r="T175" s="178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179" t="s">
        <v>199</v>
      </c>
      <c r="AT175" s="179" t="s">
        <v>195</v>
      </c>
      <c r="AU175" s="179" t="s">
        <v>199</v>
      </c>
      <c r="AY175" s="21" t="s">
        <v>192</v>
      </c>
      <c r="BE175" s="180">
        <f>IF(N175="základní",J175,0)</f>
        <v>0</v>
      </c>
      <c r="BF175" s="180">
        <f>IF(N175="snížená",J175,0)</f>
        <v>0</v>
      </c>
      <c r="BG175" s="180">
        <f>IF(N175="zákl. přenesená",J175,0)</f>
        <v>0</v>
      </c>
      <c r="BH175" s="180">
        <f>IF(N175="sníž. přenesená",J175,0)</f>
        <v>0</v>
      </c>
      <c r="BI175" s="180">
        <f>IF(N175="nulová",J175,0)</f>
        <v>0</v>
      </c>
      <c r="BJ175" s="21" t="s">
        <v>78</v>
      </c>
      <c r="BK175" s="180">
        <f>ROUND(I175*H175,2)</f>
        <v>0</v>
      </c>
      <c r="BL175" s="21" t="s">
        <v>199</v>
      </c>
      <c r="BM175" s="179" t="s">
        <v>302</v>
      </c>
    </row>
    <row r="176" s="2" customFormat="1">
      <c r="A176" s="40"/>
      <c r="B176" s="41"/>
      <c r="C176" s="40"/>
      <c r="D176" s="181" t="s">
        <v>201</v>
      </c>
      <c r="E176" s="40"/>
      <c r="F176" s="182" t="s">
        <v>303</v>
      </c>
      <c r="G176" s="40"/>
      <c r="H176" s="40"/>
      <c r="I176" s="183"/>
      <c r="J176" s="40"/>
      <c r="K176" s="40"/>
      <c r="L176" s="41"/>
      <c r="M176" s="184"/>
      <c r="N176" s="185"/>
      <c r="O176" s="74"/>
      <c r="P176" s="74"/>
      <c r="Q176" s="74"/>
      <c r="R176" s="74"/>
      <c r="S176" s="74"/>
      <c r="T176" s="75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21" t="s">
        <v>201</v>
      </c>
      <c r="AU176" s="21" t="s">
        <v>199</v>
      </c>
    </row>
    <row r="177" s="13" customFormat="1">
      <c r="A177" s="13"/>
      <c r="B177" s="188"/>
      <c r="C177" s="13"/>
      <c r="D177" s="186" t="s">
        <v>213</v>
      </c>
      <c r="E177" s="189" t="s">
        <v>3</v>
      </c>
      <c r="F177" s="190" t="s">
        <v>116</v>
      </c>
      <c r="G177" s="13"/>
      <c r="H177" s="191">
        <v>20.202000000000002</v>
      </c>
      <c r="I177" s="192"/>
      <c r="J177" s="13"/>
      <c r="K177" s="13"/>
      <c r="L177" s="188"/>
      <c r="M177" s="193"/>
      <c r="N177" s="194"/>
      <c r="O177" s="194"/>
      <c r="P177" s="194"/>
      <c r="Q177" s="194"/>
      <c r="R177" s="194"/>
      <c r="S177" s="194"/>
      <c r="T177" s="19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9" t="s">
        <v>213</v>
      </c>
      <c r="AU177" s="189" t="s">
        <v>199</v>
      </c>
      <c r="AV177" s="13" t="s">
        <v>82</v>
      </c>
      <c r="AW177" s="13" t="s">
        <v>34</v>
      </c>
      <c r="AX177" s="13" t="s">
        <v>73</v>
      </c>
      <c r="AY177" s="189" t="s">
        <v>192</v>
      </c>
    </row>
    <row r="178" s="14" customFormat="1">
      <c r="A178" s="14"/>
      <c r="B178" s="196"/>
      <c r="C178" s="14"/>
      <c r="D178" s="186" t="s">
        <v>213</v>
      </c>
      <c r="E178" s="197" t="s">
        <v>3</v>
      </c>
      <c r="F178" s="198" t="s">
        <v>263</v>
      </c>
      <c r="G178" s="14"/>
      <c r="H178" s="199">
        <v>20.202000000000002</v>
      </c>
      <c r="I178" s="200"/>
      <c r="J178" s="14"/>
      <c r="K178" s="14"/>
      <c r="L178" s="196"/>
      <c r="M178" s="201"/>
      <c r="N178" s="202"/>
      <c r="O178" s="202"/>
      <c r="P178" s="202"/>
      <c r="Q178" s="202"/>
      <c r="R178" s="202"/>
      <c r="S178" s="202"/>
      <c r="T178" s="20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7" t="s">
        <v>213</v>
      </c>
      <c r="AU178" s="197" t="s">
        <v>199</v>
      </c>
      <c r="AV178" s="14" t="s">
        <v>199</v>
      </c>
      <c r="AW178" s="14" t="s">
        <v>34</v>
      </c>
      <c r="AX178" s="14" t="s">
        <v>78</v>
      </c>
      <c r="AY178" s="197" t="s">
        <v>192</v>
      </c>
    </row>
    <row r="179" s="2" customFormat="1" ht="37.8" customHeight="1">
      <c r="A179" s="40"/>
      <c r="B179" s="167"/>
      <c r="C179" s="168" t="s">
        <v>304</v>
      </c>
      <c r="D179" s="168" t="s">
        <v>195</v>
      </c>
      <c r="E179" s="169" t="s">
        <v>305</v>
      </c>
      <c r="F179" s="170" t="s">
        <v>306</v>
      </c>
      <c r="G179" s="171" t="s">
        <v>93</v>
      </c>
      <c r="H179" s="172">
        <v>20.202000000000002</v>
      </c>
      <c r="I179" s="173"/>
      <c r="J179" s="174">
        <f>ROUND(I179*H179,2)</f>
        <v>0</v>
      </c>
      <c r="K179" s="170" t="s">
        <v>198</v>
      </c>
      <c r="L179" s="41"/>
      <c r="M179" s="175" t="s">
        <v>3</v>
      </c>
      <c r="N179" s="176" t="s">
        <v>44</v>
      </c>
      <c r="O179" s="74"/>
      <c r="P179" s="177">
        <f>O179*H179</f>
        <v>0</v>
      </c>
      <c r="Q179" s="177">
        <v>0.021000000000000001</v>
      </c>
      <c r="R179" s="177">
        <f>Q179*H179</f>
        <v>0.42424200000000006</v>
      </c>
      <c r="S179" s="177">
        <v>0</v>
      </c>
      <c r="T179" s="178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179" t="s">
        <v>199</v>
      </c>
      <c r="AT179" s="179" t="s">
        <v>195</v>
      </c>
      <c r="AU179" s="179" t="s">
        <v>199</v>
      </c>
      <c r="AY179" s="21" t="s">
        <v>192</v>
      </c>
      <c r="BE179" s="180">
        <f>IF(N179="základní",J179,0)</f>
        <v>0</v>
      </c>
      <c r="BF179" s="180">
        <f>IF(N179="snížená",J179,0)</f>
        <v>0</v>
      </c>
      <c r="BG179" s="180">
        <f>IF(N179="zákl. přenesená",J179,0)</f>
        <v>0</v>
      </c>
      <c r="BH179" s="180">
        <f>IF(N179="sníž. přenesená",J179,0)</f>
        <v>0</v>
      </c>
      <c r="BI179" s="180">
        <f>IF(N179="nulová",J179,0)</f>
        <v>0</v>
      </c>
      <c r="BJ179" s="21" t="s">
        <v>78</v>
      </c>
      <c r="BK179" s="180">
        <f>ROUND(I179*H179,2)</f>
        <v>0</v>
      </c>
      <c r="BL179" s="21" t="s">
        <v>199</v>
      </c>
      <c r="BM179" s="179" t="s">
        <v>307</v>
      </c>
    </row>
    <row r="180" s="2" customFormat="1">
      <c r="A180" s="40"/>
      <c r="B180" s="41"/>
      <c r="C180" s="40"/>
      <c r="D180" s="181" t="s">
        <v>201</v>
      </c>
      <c r="E180" s="40"/>
      <c r="F180" s="182" t="s">
        <v>308</v>
      </c>
      <c r="G180" s="40"/>
      <c r="H180" s="40"/>
      <c r="I180" s="183"/>
      <c r="J180" s="40"/>
      <c r="K180" s="40"/>
      <c r="L180" s="41"/>
      <c r="M180" s="184"/>
      <c r="N180" s="185"/>
      <c r="O180" s="74"/>
      <c r="P180" s="74"/>
      <c r="Q180" s="74"/>
      <c r="R180" s="74"/>
      <c r="S180" s="74"/>
      <c r="T180" s="75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21" t="s">
        <v>201</v>
      </c>
      <c r="AU180" s="21" t="s">
        <v>199</v>
      </c>
    </row>
    <row r="181" s="13" customFormat="1">
      <c r="A181" s="13"/>
      <c r="B181" s="188"/>
      <c r="C181" s="13"/>
      <c r="D181" s="186" t="s">
        <v>213</v>
      </c>
      <c r="E181" s="189" t="s">
        <v>3</v>
      </c>
      <c r="F181" s="190" t="s">
        <v>116</v>
      </c>
      <c r="G181" s="13"/>
      <c r="H181" s="191">
        <v>20.202000000000002</v>
      </c>
      <c r="I181" s="192"/>
      <c r="J181" s="13"/>
      <c r="K181" s="13"/>
      <c r="L181" s="188"/>
      <c r="M181" s="193"/>
      <c r="N181" s="194"/>
      <c r="O181" s="194"/>
      <c r="P181" s="194"/>
      <c r="Q181" s="194"/>
      <c r="R181" s="194"/>
      <c r="S181" s="194"/>
      <c r="T181" s="19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9" t="s">
        <v>213</v>
      </c>
      <c r="AU181" s="189" t="s">
        <v>199</v>
      </c>
      <c r="AV181" s="13" t="s">
        <v>82</v>
      </c>
      <c r="AW181" s="13" t="s">
        <v>34</v>
      </c>
      <c r="AX181" s="13" t="s">
        <v>78</v>
      </c>
      <c r="AY181" s="189" t="s">
        <v>192</v>
      </c>
    </row>
    <row r="182" s="2" customFormat="1" ht="44.25" customHeight="1">
      <c r="A182" s="40"/>
      <c r="B182" s="167"/>
      <c r="C182" s="168" t="s">
        <v>309</v>
      </c>
      <c r="D182" s="168" t="s">
        <v>195</v>
      </c>
      <c r="E182" s="169" t="s">
        <v>310</v>
      </c>
      <c r="F182" s="170" t="s">
        <v>311</v>
      </c>
      <c r="G182" s="171" t="s">
        <v>93</v>
      </c>
      <c r="H182" s="172">
        <v>40.404000000000003</v>
      </c>
      <c r="I182" s="173"/>
      <c r="J182" s="174">
        <f>ROUND(I182*H182,2)</f>
        <v>0</v>
      </c>
      <c r="K182" s="170" t="s">
        <v>198</v>
      </c>
      <c r="L182" s="41"/>
      <c r="M182" s="175" t="s">
        <v>3</v>
      </c>
      <c r="N182" s="176" t="s">
        <v>44</v>
      </c>
      <c r="O182" s="74"/>
      <c r="P182" s="177">
        <f>O182*H182</f>
        <v>0</v>
      </c>
      <c r="Q182" s="177">
        <v>0.010500000000000001</v>
      </c>
      <c r="R182" s="177">
        <f>Q182*H182</f>
        <v>0.42424200000000006</v>
      </c>
      <c r="S182" s="177">
        <v>0</v>
      </c>
      <c r="T182" s="178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179" t="s">
        <v>199</v>
      </c>
      <c r="AT182" s="179" t="s">
        <v>195</v>
      </c>
      <c r="AU182" s="179" t="s">
        <v>199</v>
      </c>
      <c r="AY182" s="21" t="s">
        <v>192</v>
      </c>
      <c r="BE182" s="180">
        <f>IF(N182="základní",J182,0)</f>
        <v>0</v>
      </c>
      <c r="BF182" s="180">
        <f>IF(N182="snížená",J182,0)</f>
        <v>0</v>
      </c>
      <c r="BG182" s="180">
        <f>IF(N182="zákl. přenesená",J182,0)</f>
        <v>0</v>
      </c>
      <c r="BH182" s="180">
        <f>IF(N182="sníž. přenesená",J182,0)</f>
        <v>0</v>
      </c>
      <c r="BI182" s="180">
        <f>IF(N182="nulová",J182,0)</f>
        <v>0</v>
      </c>
      <c r="BJ182" s="21" t="s">
        <v>78</v>
      </c>
      <c r="BK182" s="180">
        <f>ROUND(I182*H182,2)</f>
        <v>0</v>
      </c>
      <c r="BL182" s="21" t="s">
        <v>199</v>
      </c>
      <c r="BM182" s="179" t="s">
        <v>312</v>
      </c>
    </row>
    <row r="183" s="2" customFormat="1">
      <c r="A183" s="40"/>
      <c r="B183" s="41"/>
      <c r="C183" s="40"/>
      <c r="D183" s="181" t="s">
        <v>201</v>
      </c>
      <c r="E183" s="40"/>
      <c r="F183" s="182" t="s">
        <v>313</v>
      </c>
      <c r="G183" s="40"/>
      <c r="H183" s="40"/>
      <c r="I183" s="183"/>
      <c r="J183" s="40"/>
      <c r="K183" s="40"/>
      <c r="L183" s="41"/>
      <c r="M183" s="184"/>
      <c r="N183" s="185"/>
      <c r="O183" s="74"/>
      <c r="P183" s="74"/>
      <c r="Q183" s="74"/>
      <c r="R183" s="74"/>
      <c r="S183" s="74"/>
      <c r="T183" s="75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21" t="s">
        <v>201</v>
      </c>
      <c r="AU183" s="21" t="s">
        <v>199</v>
      </c>
    </row>
    <row r="184" s="13" customFormat="1">
      <c r="A184" s="13"/>
      <c r="B184" s="188"/>
      <c r="C184" s="13"/>
      <c r="D184" s="186" t="s">
        <v>213</v>
      </c>
      <c r="E184" s="189" t="s">
        <v>3</v>
      </c>
      <c r="F184" s="190" t="s">
        <v>314</v>
      </c>
      <c r="G184" s="13"/>
      <c r="H184" s="191">
        <v>40.404000000000003</v>
      </c>
      <c r="I184" s="192"/>
      <c r="J184" s="13"/>
      <c r="K184" s="13"/>
      <c r="L184" s="188"/>
      <c r="M184" s="193"/>
      <c r="N184" s="194"/>
      <c r="O184" s="194"/>
      <c r="P184" s="194"/>
      <c r="Q184" s="194"/>
      <c r="R184" s="194"/>
      <c r="S184" s="194"/>
      <c r="T184" s="19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9" t="s">
        <v>213</v>
      </c>
      <c r="AU184" s="189" t="s">
        <v>199</v>
      </c>
      <c r="AV184" s="13" t="s">
        <v>82</v>
      </c>
      <c r="AW184" s="13" t="s">
        <v>34</v>
      </c>
      <c r="AX184" s="13" t="s">
        <v>78</v>
      </c>
      <c r="AY184" s="189" t="s">
        <v>192</v>
      </c>
    </row>
    <row r="185" s="12" customFormat="1" ht="20.88" customHeight="1">
      <c r="A185" s="12"/>
      <c r="B185" s="154"/>
      <c r="C185" s="12"/>
      <c r="D185" s="155" t="s">
        <v>72</v>
      </c>
      <c r="E185" s="165" t="s">
        <v>315</v>
      </c>
      <c r="F185" s="165" t="s">
        <v>316</v>
      </c>
      <c r="G185" s="12"/>
      <c r="H185" s="12"/>
      <c r="I185" s="157"/>
      <c r="J185" s="166">
        <f>BK185</f>
        <v>0</v>
      </c>
      <c r="K185" s="12"/>
      <c r="L185" s="154"/>
      <c r="M185" s="159"/>
      <c r="N185" s="160"/>
      <c r="O185" s="160"/>
      <c r="P185" s="161">
        <f>P186+P196+P205+P211</f>
        <v>0</v>
      </c>
      <c r="Q185" s="160"/>
      <c r="R185" s="161">
        <f>R186+R196+R205+R211</f>
        <v>0.43108996000000005</v>
      </c>
      <c r="S185" s="160"/>
      <c r="T185" s="162">
        <f>T186+T196+T205+T211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5" t="s">
        <v>78</v>
      </c>
      <c r="AT185" s="163" t="s">
        <v>72</v>
      </c>
      <c r="AU185" s="163" t="s">
        <v>82</v>
      </c>
      <c r="AY185" s="155" t="s">
        <v>192</v>
      </c>
      <c r="BK185" s="164">
        <f>BK186+BK196+BK205+BK211</f>
        <v>0</v>
      </c>
    </row>
    <row r="186" s="15" customFormat="1" ht="20.88" customHeight="1">
      <c r="A186" s="15"/>
      <c r="B186" s="214"/>
      <c r="C186" s="15"/>
      <c r="D186" s="215" t="s">
        <v>72</v>
      </c>
      <c r="E186" s="215" t="s">
        <v>317</v>
      </c>
      <c r="F186" s="215" t="s">
        <v>318</v>
      </c>
      <c r="G186" s="15"/>
      <c r="H186" s="15"/>
      <c r="I186" s="216"/>
      <c r="J186" s="217">
        <f>BK186</f>
        <v>0</v>
      </c>
      <c r="K186" s="15"/>
      <c r="L186" s="214"/>
      <c r="M186" s="218"/>
      <c r="N186" s="219"/>
      <c r="O186" s="219"/>
      <c r="P186" s="220">
        <f>SUM(P187:P195)</f>
        <v>0</v>
      </c>
      <c r="Q186" s="219"/>
      <c r="R186" s="220">
        <f>SUM(R187:R195)</f>
        <v>0.00106576</v>
      </c>
      <c r="S186" s="219"/>
      <c r="T186" s="221">
        <f>SUM(T187:T195)</f>
        <v>0</v>
      </c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R186" s="215" t="s">
        <v>78</v>
      </c>
      <c r="AT186" s="222" t="s">
        <v>72</v>
      </c>
      <c r="AU186" s="222" t="s">
        <v>85</v>
      </c>
      <c r="AY186" s="215" t="s">
        <v>192</v>
      </c>
      <c r="BK186" s="223">
        <f>SUM(BK187:BK195)</f>
        <v>0</v>
      </c>
    </row>
    <row r="187" s="2" customFormat="1" ht="55.5" customHeight="1">
      <c r="A187" s="40"/>
      <c r="B187" s="167"/>
      <c r="C187" s="168" t="s">
        <v>8</v>
      </c>
      <c r="D187" s="168" t="s">
        <v>195</v>
      </c>
      <c r="E187" s="169" t="s">
        <v>319</v>
      </c>
      <c r="F187" s="170" t="s">
        <v>259</v>
      </c>
      <c r="G187" s="171" t="s">
        <v>260</v>
      </c>
      <c r="H187" s="172">
        <v>7.04</v>
      </c>
      <c r="I187" s="173"/>
      <c r="J187" s="174">
        <f>ROUND(I187*H187,2)</f>
        <v>0</v>
      </c>
      <c r="K187" s="170" t="s">
        <v>198</v>
      </c>
      <c r="L187" s="41"/>
      <c r="M187" s="175" t="s">
        <v>3</v>
      </c>
      <c r="N187" s="176" t="s">
        <v>44</v>
      </c>
      <c r="O187" s="74"/>
      <c r="P187" s="177">
        <f>O187*H187</f>
        <v>0</v>
      </c>
      <c r="Q187" s="177">
        <v>0</v>
      </c>
      <c r="R187" s="177">
        <f>Q187*H187</f>
        <v>0</v>
      </c>
      <c r="S187" s="177">
        <v>0</v>
      </c>
      <c r="T187" s="178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179" t="s">
        <v>199</v>
      </c>
      <c r="AT187" s="179" t="s">
        <v>195</v>
      </c>
      <c r="AU187" s="179" t="s">
        <v>199</v>
      </c>
      <c r="AY187" s="21" t="s">
        <v>192</v>
      </c>
      <c r="BE187" s="180">
        <f>IF(N187="základní",J187,0)</f>
        <v>0</v>
      </c>
      <c r="BF187" s="180">
        <f>IF(N187="snížená",J187,0)</f>
        <v>0</v>
      </c>
      <c r="BG187" s="180">
        <f>IF(N187="zákl. přenesená",J187,0)</f>
        <v>0</v>
      </c>
      <c r="BH187" s="180">
        <f>IF(N187="sníž. přenesená",J187,0)</f>
        <v>0</v>
      </c>
      <c r="BI187" s="180">
        <f>IF(N187="nulová",J187,0)</f>
        <v>0</v>
      </c>
      <c r="BJ187" s="21" t="s">
        <v>78</v>
      </c>
      <c r="BK187" s="180">
        <f>ROUND(I187*H187,2)</f>
        <v>0</v>
      </c>
      <c r="BL187" s="21" t="s">
        <v>199</v>
      </c>
      <c r="BM187" s="179" t="s">
        <v>320</v>
      </c>
    </row>
    <row r="188" s="2" customFormat="1">
      <c r="A188" s="40"/>
      <c r="B188" s="41"/>
      <c r="C188" s="40"/>
      <c r="D188" s="181" t="s">
        <v>201</v>
      </c>
      <c r="E188" s="40"/>
      <c r="F188" s="182" t="s">
        <v>321</v>
      </c>
      <c r="G188" s="40"/>
      <c r="H188" s="40"/>
      <c r="I188" s="183"/>
      <c r="J188" s="40"/>
      <c r="K188" s="40"/>
      <c r="L188" s="41"/>
      <c r="M188" s="184"/>
      <c r="N188" s="185"/>
      <c r="O188" s="74"/>
      <c r="P188" s="74"/>
      <c r="Q188" s="74"/>
      <c r="R188" s="74"/>
      <c r="S188" s="74"/>
      <c r="T188" s="75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21" t="s">
        <v>201</v>
      </c>
      <c r="AU188" s="21" t="s">
        <v>199</v>
      </c>
    </row>
    <row r="189" s="13" customFormat="1">
      <c r="A189" s="13"/>
      <c r="B189" s="188"/>
      <c r="C189" s="13"/>
      <c r="D189" s="186" t="s">
        <v>213</v>
      </c>
      <c r="E189" s="189" t="s">
        <v>3</v>
      </c>
      <c r="F189" s="190" t="s">
        <v>322</v>
      </c>
      <c r="G189" s="13"/>
      <c r="H189" s="191">
        <v>7.04</v>
      </c>
      <c r="I189" s="192"/>
      <c r="J189" s="13"/>
      <c r="K189" s="13"/>
      <c r="L189" s="188"/>
      <c r="M189" s="193"/>
      <c r="N189" s="194"/>
      <c r="O189" s="194"/>
      <c r="P189" s="194"/>
      <c r="Q189" s="194"/>
      <c r="R189" s="194"/>
      <c r="S189" s="194"/>
      <c r="T189" s="19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9" t="s">
        <v>213</v>
      </c>
      <c r="AU189" s="189" t="s">
        <v>199</v>
      </c>
      <c r="AV189" s="13" t="s">
        <v>82</v>
      </c>
      <c r="AW189" s="13" t="s">
        <v>34</v>
      </c>
      <c r="AX189" s="13" t="s">
        <v>78</v>
      </c>
      <c r="AY189" s="189" t="s">
        <v>192</v>
      </c>
    </row>
    <row r="190" s="2" customFormat="1" ht="24.15" customHeight="1">
      <c r="A190" s="40"/>
      <c r="B190" s="167"/>
      <c r="C190" s="204" t="s">
        <v>323</v>
      </c>
      <c r="D190" s="204" t="s">
        <v>265</v>
      </c>
      <c r="E190" s="205" t="s">
        <v>324</v>
      </c>
      <c r="F190" s="206" t="s">
        <v>325</v>
      </c>
      <c r="G190" s="207" t="s">
        <v>260</v>
      </c>
      <c r="H190" s="208">
        <v>7.7439999999999998</v>
      </c>
      <c r="I190" s="209"/>
      <c r="J190" s="210">
        <f>ROUND(I190*H190,2)</f>
        <v>0</v>
      </c>
      <c r="K190" s="206" t="s">
        <v>198</v>
      </c>
      <c r="L190" s="211"/>
      <c r="M190" s="212" t="s">
        <v>3</v>
      </c>
      <c r="N190" s="213" t="s">
        <v>44</v>
      </c>
      <c r="O190" s="74"/>
      <c r="P190" s="177">
        <f>O190*H190</f>
        <v>0</v>
      </c>
      <c r="Q190" s="177">
        <v>4.0000000000000003E-05</v>
      </c>
      <c r="R190" s="177">
        <f>Q190*H190</f>
        <v>0.00030976000000000002</v>
      </c>
      <c r="S190" s="177">
        <v>0</v>
      </c>
      <c r="T190" s="178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179" t="s">
        <v>242</v>
      </c>
      <c r="AT190" s="179" t="s">
        <v>265</v>
      </c>
      <c r="AU190" s="179" t="s">
        <v>199</v>
      </c>
      <c r="AY190" s="21" t="s">
        <v>192</v>
      </c>
      <c r="BE190" s="180">
        <f>IF(N190="základní",J190,0)</f>
        <v>0</v>
      </c>
      <c r="BF190" s="180">
        <f>IF(N190="snížená",J190,0)</f>
        <v>0</v>
      </c>
      <c r="BG190" s="180">
        <f>IF(N190="zákl. přenesená",J190,0)</f>
        <v>0</v>
      </c>
      <c r="BH190" s="180">
        <f>IF(N190="sníž. přenesená",J190,0)</f>
        <v>0</v>
      </c>
      <c r="BI190" s="180">
        <f>IF(N190="nulová",J190,0)</f>
        <v>0</v>
      </c>
      <c r="BJ190" s="21" t="s">
        <v>78</v>
      </c>
      <c r="BK190" s="180">
        <f>ROUND(I190*H190,2)</f>
        <v>0</v>
      </c>
      <c r="BL190" s="21" t="s">
        <v>199</v>
      </c>
      <c r="BM190" s="179" t="s">
        <v>326</v>
      </c>
    </row>
    <row r="191" s="13" customFormat="1">
      <c r="A191" s="13"/>
      <c r="B191" s="188"/>
      <c r="C191" s="13"/>
      <c r="D191" s="186" t="s">
        <v>213</v>
      </c>
      <c r="E191" s="13"/>
      <c r="F191" s="190" t="s">
        <v>269</v>
      </c>
      <c r="G191" s="13"/>
      <c r="H191" s="191">
        <v>7.7439999999999998</v>
      </c>
      <c r="I191" s="192"/>
      <c r="J191" s="13"/>
      <c r="K191" s="13"/>
      <c r="L191" s="188"/>
      <c r="M191" s="193"/>
      <c r="N191" s="194"/>
      <c r="O191" s="194"/>
      <c r="P191" s="194"/>
      <c r="Q191" s="194"/>
      <c r="R191" s="194"/>
      <c r="S191" s="194"/>
      <c r="T191" s="19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9" t="s">
        <v>213</v>
      </c>
      <c r="AU191" s="189" t="s">
        <v>199</v>
      </c>
      <c r="AV191" s="13" t="s">
        <v>82</v>
      </c>
      <c r="AW191" s="13" t="s">
        <v>4</v>
      </c>
      <c r="AX191" s="13" t="s">
        <v>78</v>
      </c>
      <c r="AY191" s="189" t="s">
        <v>192</v>
      </c>
    </row>
    <row r="192" s="2" customFormat="1" ht="24.15" customHeight="1">
      <c r="A192" s="40"/>
      <c r="B192" s="167"/>
      <c r="C192" s="168" t="s">
        <v>327</v>
      </c>
      <c r="D192" s="168" t="s">
        <v>195</v>
      </c>
      <c r="E192" s="169" t="s">
        <v>328</v>
      </c>
      <c r="F192" s="170" t="s">
        <v>329</v>
      </c>
      <c r="G192" s="171" t="s">
        <v>260</v>
      </c>
      <c r="H192" s="172">
        <v>4</v>
      </c>
      <c r="I192" s="173"/>
      <c r="J192" s="174">
        <f>ROUND(I192*H192,2)</f>
        <v>0</v>
      </c>
      <c r="K192" s="170" t="s">
        <v>198</v>
      </c>
      <c r="L192" s="41"/>
      <c r="M192" s="175" t="s">
        <v>3</v>
      </c>
      <c r="N192" s="176" t="s">
        <v>44</v>
      </c>
      <c r="O192" s="74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179" t="s">
        <v>199</v>
      </c>
      <c r="AT192" s="179" t="s">
        <v>195</v>
      </c>
      <c r="AU192" s="179" t="s">
        <v>199</v>
      </c>
      <c r="AY192" s="21" t="s">
        <v>192</v>
      </c>
      <c r="BE192" s="180">
        <f>IF(N192="základní",J192,0)</f>
        <v>0</v>
      </c>
      <c r="BF192" s="180">
        <f>IF(N192="snížená",J192,0)</f>
        <v>0</v>
      </c>
      <c r="BG192" s="180">
        <f>IF(N192="zákl. přenesená",J192,0)</f>
        <v>0</v>
      </c>
      <c r="BH192" s="180">
        <f>IF(N192="sníž. přenesená",J192,0)</f>
        <v>0</v>
      </c>
      <c r="BI192" s="180">
        <f>IF(N192="nulová",J192,0)</f>
        <v>0</v>
      </c>
      <c r="BJ192" s="21" t="s">
        <v>78</v>
      </c>
      <c r="BK192" s="180">
        <f>ROUND(I192*H192,2)</f>
        <v>0</v>
      </c>
      <c r="BL192" s="21" t="s">
        <v>199</v>
      </c>
      <c r="BM192" s="179" t="s">
        <v>330</v>
      </c>
    </row>
    <row r="193" s="2" customFormat="1">
      <c r="A193" s="40"/>
      <c r="B193" s="41"/>
      <c r="C193" s="40"/>
      <c r="D193" s="181" t="s">
        <v>201</v>
      </c>
      <c r="E193" s="40"/>
      <c r="F193" s="182" t="s">
        <v>331</v>
      </c>
      <c r="G193" s="40"/>
      <c r="H193" s="40"/>
      <c r="I193" s="183"/>
      <c r="J193" s="40"/>
      <c r="K193" s="40"/>
      <c r="L193" s="41"/>
      <c r="M193" s="184"/>
      <c r="N193" s="185"/>
      <c r="O193" s="74"/>
      <c r="P193" s="74"/>
      <c r="Q193" s="74"/>
      <c r="R193" s="74"/>
      <c r="S193" s="74"/>
      <c r="T193" s="75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21" t="s">
        <v>201</v>
      </c>
      <c r="AU193" s="21" t="s">
        <v>199</v>
      </c>
    </row>
    <row r="194" s="2" customFormat="1" ht="24.15" customHeight="1">
      <c r="A194" s="40"/>
      <c r="B194" s="167"/>
      <c r="C194" s="204" t="s">
        <v>332</v>
      </c>
      <c r="D194" s="204" t="s">
        <v>265</v>
      </c>
      <c r="E194" s="205" t="s">
        <v>333</v>
      </c>
      <c r="F194" s="206" t="s">
        <v>334</v>
      </c>
      <c r="G194" s="207" t="s">
        <v>260</v>
      </c>
      <c r="H194" s="208">
        <v>4.2000000000000002</v>
      </c>
      <c r="I194" s="209"/>
      <c r="J194" s="210">
        <f>ROUND(I194*H194,2)</f>
        <v>0</v>
      </c>
      <c r="K194" s="206" t="s">
        <v>198</v>
      </c>
      <c r="L194" s="211"/>
      <c r="M194" s="212" t="s">
        <v>3</v>
      </c>
      <c r="N194" s="213" t="s">
        <v>44</v>
      </c>
      <c r="O194" s="74"/>
      <c r="P194" s="177">
        <f>O194*H194</f>
        <v>0</v>
      </c>
      <c r="Q194" s="177">
        <v>0.00018000000000000001</v>
      </c>
      <c r="R194" s="177">
        <f>Q194*H194</f>
        <v>0.00075600000000000005</v>
      </c>
      <c r="S194" s="177">
        <v>0</v>
      </c>
      <c r="T194" s="178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179" t="s">
        <v>242</v>
      </c>
      <c r="AT194" s="179" t="s">
        <v>265</v>
      </c>
      <c r="AU194" s="179" t="s">
        <v>199</v>
      </c>
      <c r="AY194" s="21" t="s">
        <v>192</v>
      </c>
      <c r="BE194" s="180">
        <f>IF(N194="základní",J194,0)</f>
        <v>0</v>
      </c>
      <c r="BF194" s="180">
        <f>IF(N194="snížená",J194,0)</f>
        <v>0</v>
      </c>
      <c r="BG194" s="180">
        <f>IF(N194="zákl. přenesená",J194,0)</f>
        <v>0</v>
      </c>
      <c r="BH194" s="180">
        <f>IF(N194="sníž. přenesená",J194,0)</f>
        <v>0</v>
      </c>
      <c r="BI194" s="180">
        <f>IF(N194="nulová",J194,0)</f>
        <v>0</v>
      </c>
      <c r="BJ194" s="21" t="s">
        <v>78</v>
      </c>
      <c r="BK194" s="180">
        <f>ROUND(I194*H194,2)</f>
        <v>0</v>
      </c>
      <c r="BL194" s="21" t="s">
        <v>199</v>
      </c>
      <c r="BM194" s="179" t="s">
        <v>335</v>
      </c>
    </row>
    <row r="195" s="13" customFormat="1">
      <c r="A195" s="13"/>
      <c r="B195" s="188"/>
      <c r="C195" s="13"/>
      <c r="D195" s="186" t="s">
        <v>213</v>
      </c>
      <c r="E195" s="13"/>
      <c r="F195" s="190" t="s">
        <v>336</v>
      </c>
      <c r="G195" s="13"/>
      <c r="H195" s="191">
        <v>4.2000000000000002</v>
      </c>
      <c r="I195" s="192"/>
      <c r="J195" s="13"/>
      <c r="K195" s="13"/>
      <c r="L195" s="188"/>
      <c r="M195" s="193"/>
      <c r="N195" s="194"/>
      <c r="O195" s="194"/>
      <c r="P195" s="194"/>
      <c r="Q195" s="194"/>
      <c r="R195" s="194"/>
      <c r="S195" s="194"/>
      <c r="T195" s="19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9" t="s">
        <v>213</v>
      </c>
      <c r="AU195" s="189" t="s">
        <v>199</v>
      </c>
      <c r="AV195" s="13" t="s">
        <v>82</v>
      </c>
      <c r="AW195" s="13" t="s">
        <v>4</v>
      </c>
      <c r="AX195" s="13" t="s">
        <v>78</v>
      </c>
      <c r="AY195" s="189" t="s">
        <v>192</v>
      </c>
    </row>
    <row r="196" s="15" customFormat="1" ht="20.88" customHeight="1">
      <c r="A196" s="15"/>
      <c r="B196" s="214"/>
      <c r="C196" s="15"/>
      <c r="D196" s="215" t="s">
        <v>72</v>
      </c>
      <c r="E196" s="215" t="s">
        <v>337</v>
      </c>
      <c r="F196" s="215" t="s">
        <v>338</v>
      </c>
      <c r="G196" s="15"/>
      <c r="H196" s="15"/>
      <c r="I196" s="216"/>
      <c r="J196" s="217">
        <f>BK196</f>
        <v>0</v>
      </c>
      <c r="K196" s="15"/>
      <c r="L196" s="214"/>
      <c r="M196" s="218"/>
      <c r="N196" s="219"/>
      <c r="O196" s="219"/>
      <c r="P196" s="220">
        <f>SUM(P197:P204)</f>
        <v>0</v>
      </c>
      <c r="Q196" s="219"/>
      <c r="R196" s="220">
        <f>SUM(R197:R204)</f>
        <v>0.39068348000000003</v>
      </c>
      <c r="S196" s="219"/>
      <c r="T196" s="221">
        <f>SUM(T197:T204)</f>
        <v>0</v>
      </c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R196" s="215" t="s">
        <v>78</v>
      </c>
      <c r="AT196" s="222" t="s">
        <v>72</v>
      </c>
      <c r="AU196" s="222" t="s">
        <v>85</v>
      </c>
      <c r="AY196" s="215" t="s">
        <v>192</v>
      </c>
      <c r="BK196" s="223">
        <f>SUM(BK197:BK204)</f>
        <v>0</v>
      </c>
    </row>
    <row r="197" s="2" customFormat="1" ht="37.8" customHeight="1">
      <c r="A197" s="40"/>
      <c r="B197" s="167"/>
      <c r="C197" s="168" t="s">
        <v>339</v>
      </c>
      <c r="D197" s="168" t="s">
        <v>195</v>
      </c>
      <c r="E197" s="169" t="s">
        <v>340</v>
      </c>
      <c r="F197" s="170" t="s">
        <v>341</v>
      </c>
      <c r="G197" s="171" t="s">
        <v>93</v>
      </c>
      <c r="H197" s="172">
        <v>13.948</v>
      </c>
      <c r="I197" s="173"/>
      <c r="J197" s="174">
        <f>ROUND(I197*H197,2)</f>
        <v>0</v>
      </c>
      <c r="K197" s="170" t="s">
        <v>198</v>
      </c>
      <c r="L197" s="41"/>
      <c r="M197" s="175" t="s">
        <v>3</v>
      </c>
      <c r="N197" s="176" t="s">
        <v>44</v>
      </c>
      <c r="O197" s="74"/>
      <c r="P197" s="177">
        <f>O197*H197</f>
        <v>0</v>
      </c>
      <c r="Q197" s="177">
        <v>0.023630000000000002</v>
      </c>
      <c r="R197" s="177">
        <f>Q197*H197</f>
        <v>0.32959124000000001</v>
      </c>
      <c r="S197" s="177">
        <v>0</v>
      </c>
      <c r="T197" s="178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179" t="s">
        <v>199</v>
      </c>
      <c r="AT197" s="179" t="s">
        <v>195</v>
      </c>
      <c r="AU197" s="179" t="s">
        <v>199</v>
      </c>
      <c r="AY197" s="21" t="s">
        <v>192</v>
      </c>
      <c r="BE197" s="180">
        <f>IF(N197="základní",J197,0)</f>
        <v>0</v>
      </c>
      <c r="BF197" s="180">
        <f>IF(N197="snížená",J197,0)</f>
        <v>0</v>
      </c>
      <c r="BG197" s="180">
        <f>IF(N197="zákl. přenesená",J197,0)</f>
        <v>0</v>
      </c>
      <c r="BH197" s="180">
        <f>IF(N197="sníž. přenesená",J197,0)</f>
        <v>0</v>
      </c>
      <c r="BI197" s="180">
        <f>IF(N197="nulová",J197,0)</f>
        <v>0</v>
      </c>
      <c r="BJ197" s="21" t="s">
        <v>78</v>
      </c>
      <c r="BK197" s="180">
        <f>ROUND(I197*H197,2)</f>
        <v>0</v>
      </c>
      <c r="BL197" s="21" t="s">
        <v>199</v>
      </c>
      <c r="BM197" s="179" t="s">
        <v>342</v>
      </c>
    </row>
    <row r="198" s="2" customFormat="1">
      <c r="A198" s="40"/>
      <c r="B198" s="41"/>
      <c r="C198" s="40"/>
      <c r="D198" s="181" t="s">
        <v>201</v>
      </c>
      <c r="E198" s="40"/>
      <c r="F198" s="182" t="s">
        <v>343</v>
      </c>
      <c r="G198" s="40"/>
      <c r="H198" s="40"/>
      <c r="I198" s="183"/>
      <c r="J198" s="40"/>
      <c r="K198" s="40"/>
      <c r="L198" s="41"/>
      <c r="M198" s="184"/>
      <c r="N198" s="185"/>
      <c r="O198" s="74"/>
      <c r="P198" s="74"/>
      <c r="Q198" s="74"/>
      <c r="R198" s="74"/>
      <c r="S198" s="74"/>
      <c r="T198" s="75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21" t="s">
        <v>201</v>
      </c>
      <c r="AU198" s="21" t="s">
        <v>199</v>
      </c>
    </row>
    <row r="199" s="2" customFormat="1">
      <c r="A199" s="40"/>
      <c r="B199" s="41"/>
      <c r="C199" s="40"/>
      <c r="D199" s="186" t="s">
        <v>203</v>
      </c>
      <c r="E199" s="40"/>
      <c r="F199" s="187" t="s">
        <v>344</v>
      </c>
      <c r="G199" s="40"/>
      <c r="H199" s="40"/>
      <c r="I199" s="183"/>
      <c r="J199" s="40"/>
      <c r="K199" s="40"/>
      <c r="L199" s="41"/>
      <c r="M199" s="184"/>
      <c r="N199" s="185"/>
      <c r="O199" s="74"/>
      <c r="P199" s="74"/>
      <c r="Q199" s="74"/>
      <c r="R199" s="74"/>
      <c r="S199" s="74"/>
      <c r="T199" s="75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21" t="s">
        <v>203</v>
      </c>
      <c r="AU199" s="21" t="s">
        <v>199</v>
      </c>
    </row>
    <row r="200" s="13" customFormat="1">
      <c r="A200" s="13"/>
      <c r="B200" s="188"/>
      <c r="C200" s="13"/>
      <c r="D200" s="186" t="s">
        <v>213</v>
      </c>
      <c r="E200" s="189" t="s">
        <v>3</v>
      </c>
      <c r="F200" s="190" t="s">
        <v>134</v>
      </c>
      <c r="G200" s="13"/>
      <c r="H200" s="191">
        <v>13.948</v>
      </c>
      <c r="I200" s="192"/>
      <c r="J200" s="13"/>
      <c r="K200" s="13"/>
      <c r="L200" s="188"/>
      <c r="M200" s="193"/>
      <c r="N200" s="194"/>
      <c r="O200" s="194"/>
      <c r="P200" s="194"/>
      <c r="Q200" s="194"/>
      <c r="R200" s="194"/>
      <c r="S200" s="194"/>
      <c r="T200" s="19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9" t="s">
        <v>213</v>
      </c>
      <c r="AU200" s="189" t="s">
        <v>199</v>
      </c>
      <c r="AV200" s="13" t="s">
        <v>82</v>
      </c>
      <c r="AW200" s="13" t="s">
        <v>34</v>
      </c>
      <c r="AX200" s="13" t="s">
        <v>73</v>
      </c>
      <c r="AY200" s="189" t="s">
        <v>192</v>
      </c>
    </row>
    <row r="201" s="14" customFormat="1">
      <c r="A201" s="14"/>
      <c r="B201" s="196"/>
      <c r="C201" s="14"/>
      <c r="D201" s="186" t="s">
        <v>213</v>
      </c>
      <c r="E201" s="197" t="s">
        <v>3</v>
      </c>
      <c r="F201" s="198" t="s">
        <v>263</v>
      </c>
      <c r="G201" s="14"/>
      <c r="H201" s="199">
        <v>13.948</v>
      </c>
      <c r="I201" s="200"/>
      <c r="J201" s="14"/>
      <c r="K201" s="14"/>
      <c r="L201" s="196"/>
      <c r="M201" s="201"/>
      <c r="N201" s="202"/>
      <c r="O201" s="202"/>
      <c r="P201" s="202"/>
      <c r="Q201" s="202"/>
      <c r="R201" s="202"/>
      <c r="S201" s="202"/>
      <c r="T201" s="20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7" t="s">
        <v>213</v>
      </c>
      <c r="AU201" s="197" t="s">
        <v>199</v>
      </c>
      <c r="AV201" s="14" t="s">
        <v>199</v>
      </c>
      <c r="AW201" s="14" t="s">
        <v>34</v>
      </c>
      <c r="AX201" s="14" t="s">
        <v>78</v>
      </c>
      <c r="AY201" s="197" t="s">
        <v>192</v>
      </c>
    </row>
    <row r="202" s="2" customFormat="1" ht="33" customHeight="1">
      <c r="A202" s="40"/>
      <c r="B202" s="167"/>
      <c r="C202" s="168" t="s">
        <v>345</v>
      </c>
      <c r="D202" s="168" t="s">
        <v>195</v>
      </c>
      <c r="E202" s="169" t="s">
        <v>346</v>
      </c>
      <c r="F202" s="170" t="s">
        <v>347</v>
      </c>
      <c r="G202" s="171" t="s">
        <v>93</v>
      </c>
      <c r="H202" s="172">
        <v>13.948</v>
      </c>
      <c r="I202" s="173"/>
      <c r="J202" s="174">
        <f>ROUND(I202*H202,2)</f>
        <v>0</v>
      </c>
      <c r="K202" s="170" t="s">
        <v>198</v>
      </c>
      <c r="L202" s="41"/>
      <c r="M202" s="175" t="s">
        <v>3</v>
      </c>
      <c r="N202" s="176" t="s">
        <v>44</v>
      </c>
      <c r="O202" s="74"/>
      <c r="P202" s="177">
        <f>O202*H202</f>
        <v>0</v>
      </c>
      <c r="Q202" s="177">
        <v>0.0043800000000000002</v>
      </c>
      <c r="R202" s="177">
        <f>Q202*H202</f>
        <v>0.061092240000000006</v>
      </c>
      <c r="S202" s="177">
        <v>0</v>
      </c>
      <c r="T202" s="178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179" t="s">
        <v>199</v>
      </c>
      <c r="AT202" s="179" t="s">
        <v>195</v>
      </c>
      <c r="AU202" s="179" t="s">
        <v>199</v>
      </c>
      <c r="AY202" s="21" t="s">
        <v>192</v>
      </c>
      <c r="BE202" s="180">
        <f>IF(N202="základní",J202,0)</f>
        <v>0</v>
      </c>
      <c r="BF202" s="180">
        <f>IF(N202="snížená",J202,0)</f>
        <v>0</v>
      </c>
      <c r="BG202" s="180">
        <f>IF(N202="zákl. přenesená",J202,0)</f>
        <v>0</v>
      </c>
      <c r="BH202" s="180">
        <f>IF(N202="sníž. přenesená",J202,0)</f>
        <v>0</v>
      </c>
      <c r="BI202" s="180">
        <f>IF(N202="nulová",J202,0)</f>
        <v>0</v>
      </c>
      <c r="BJ202" s="21" t="s">
        <v>78</v>
      </c>
      <c r="BK202" s="180">
        <f>ROUND(I202*H202,2)</f>
        <v>0</v>
      </c>
      <c r="BL202" s="21" t="s">
        <v>199</v>
      </c>
      <c r="BM202" s="179" t="s">
        <v>348</v>
      </c>
    </row>
    <row r="203" s="2" customFormat="1">
      <c r="A203" s="40"/>
      <c r="B203" s="41"/>
      <c r="C203" s="40"/>
      <c r="D203" s="181" t="s">
        <v>201</v>
      </c>
      <c r="E203" s="40"/>
      <c r="F203" s="182" t="s">
        <v>349</v>
      </c>
      <c r="G203" s="40"/>
      <c r="H203" s="40"/>
      <c r="I203" s="183"/>
      <c r="J203" s="40"/>
      <c r="K203" s="40"/>
      <c r="L203" s="41"/>
      <c r="M203" s="184"/>
      <c r="N203" s="185"/>
      <c r="O203" s="74"/>
      <c r="P203" s="74"/>
      <c r="Q203" s="74"/>
      <c r="R203" s="74"/>
      <c r="S203" s="74"/>
      <c r="T203" s="75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21" t="s">
        <v>201</v>
      </c>
      <c r="AU203" s="21" t="s">
        <v>199</v>
      </c>
    </row>
    <row r="204" s="13" customFormat="1">
      <c r="A204" s="13"/>
      <c r="B204" s="188"/>
      <c r="C204" s="13"/>
      <c r="D204" s="186" t="s">
        <v>213</v>
      </c>
      <c r="E204" s="189" t="s">
        <v>3</v>
      </c>
      <c r="F204" s="190" t="s">
        <v>134</v>
      </c>
      <c r="G204" s="13"/>
      <c r="H204" s="191">
        <v>13.948</v>
      </c>
      <c r="I204" s="192"/>
      <c r="J204" s="13"/>
      <c r="K204" s="13"/>
      <c r="L204" s="188"/>
      <c r="M204" s="193"/>
      <c r="N204" s="194"/>
      <c r="O204" s="194"/>
      <c r="P204" s="194"/>
      <c r="Q204" s="194"/>
      <c r="R204" s="194"/>
      <c r="S204" s="194"/>
      <c r="T204" s="19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9" t="s">
        <v>213</v>
      </c>
      <c r="AU204" s="189" t="s">
        <v>199</v>
      </c>
      <c r="AV204" s="13" t="s">
        <v>82</v>
      </c>
      <c r="AW204" s="13" t="s">
        <v>34</v>
      </c>
      <c r="AX204" s="13" t="s">
        <v>78</v>
      </c>
      <c r="AY204" s="189" t="s">
        <v>192</v>
      </c>
    </row>
    <row r="205" s="15" customFormat="1" ht="20.88" customHeight="1">
      <c r="A205" s="15"/>
      <c r="B205" s="214"/>
      <c r="C205" s="15"/>
      <c r="D205" s="215" t="s">
        <v>72</v>
      </c>
      <c r="E205" s="215" t="s">
        <v>350</v>
      </c>
      <c r="F205" s="215" t="s">
        <v>351</v>
      </c>
      <c r="G205" s="15"/>
      <c r="H205" s="15"/>
      <c r="I205" s="216"/>
      <c r="J205" s="217">
        <f>BK205</f>
        <v>0</v>
      </c>
      <c r="K205" s="15"/>
      <c r="L205" s="214"/>
      <c r="M205" s="218"/>
      <c r="N205" s="219"/>
      <c r="O205" s="219"/>
      <c r="P205" s="220">
        <f>SUM(P206:P210)</f>
        <v>0</v>
      </c>
      <c r="Q205" s="219"/>
      <c r="R205" s="220">
        <f>SUM(R206:R210)</f>
        <v>0.00389376</v>
      </c>
      <c r="S205" s="219"/>
      <c r="T205" s="221">
        <f>SUM(T206:T210)</f>
        <v>0</v>
      </c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R205" s="215" t="s">
        <v>78</v>
      </c>
      <c r="AT205" s="222" t="s">
        <v>72</v>
      </c>
      <c r="AU205" s="222" t="s">
        <v>85</v>
      </c>
      <c r="AY205" s="215" t="s">
        <v>192</v>
      </c>
      <c r="BK205" s="223">
        <f>SUM(BK206:BK210)</f>
        <v>0</v>
      </c>
    </row>
    <row r="206" s="2" customFormat="1" ht="55.5" customHeight="1">
      <c r="A206" s="40"/>
      <c r="B206" s="167"/>
      <c r="C206" s="168" t="s">
        <v>352</v>
      </c>
      <c r="D206" s="168" t="s">
        <v>195</v>
      </c>
      <c r="E206" s="169" t="s">
        <v>353</v>
      </c>
      <c r="F206" s="170" t="s">
        <v>354</v>
      </c>
      <c r="G206" s="171" t="s">
        <v>260</v>
      </c>
      <c r="H206" s="172">
        <v>1.9199999999999999</v>
      </c>
      <c r="I206" s="173"/>
      <c r="J206" s="174">
        <f>ROUND(I206*H206,2)</f>
        <v>0</v>
      </c>
      <c r="K206" s="170" t="s">
        <v>198</v>
      </c>
      <c r="L206" s="41"/>
      <c r="M206" s="175" t="s">
        <v>3</v>
      </c>
      <c r="N206" s="176" t="s">
        <v>44</v>
      </c>
      <c r="O206" s="74"/>
      <c r="P206" s="177">
        <f>O206*H206</f>
        <v>0</v>
      </c>
      <c r="Q206" s="177">
        <v>0.001758</v>
      </c>
      <c r="R206" s="177">
        <f>Q206*H206</f>
        <v>0.00337536</v>
      </c>
      <c r="S206" s="177">
        <v>0</v>
      </c>
      <c r="T206" s="178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179" t="s">
        <v>199</v>
      </c>
      <c r="AT206" s="179" t="s">
        <v>195</v>
      </c>
      <c r="AU206" s="179" t="s">
        <v>199</v>
      </c>
      <c r="AY206" s="21" t="s">
        <v>192</v>
      </c>
      <c r="BE206" s="180">
        <f>IF(N206="základní",J206,0)</f>
        <v>0</v>
      </c>
      <c r="BF206" s="180">
        <f>IF(N206="snížená",J206,0)</f>
        <v>0</v>
      </c>
      <c r="BG206" s="180">
        <f>IF(N206="zákl. přenesená",J206,0)</f>
        <v>0</v>
      </c>
      <c r="BH206" s="180">
        <f>IF(N206="sníž. přenesená",J206,0)</f>
        <v>0</v>
      </c>
      <c r="BI206" s="180">
        <f>IF(N206="nulová",J206,0)</f>
        <v>0</v>
      </c>
      <c r="BJ206" s="21" t="s">
        <v>78</v>
      </c>
      <c r="BK206" s="180">
        <f>ROUND(I206*H206,2)</f>
        <v>0</v>
      </c>
      <c r="BL206" s="21" t="s">
        <v>199</v>
      </c>
      <c r="BM206" s="179" t="s">
        <v>355</v>
      </c>
    </row>
    <row r="207" s="2" customFormat="1">
      <c r="A207" s="40"/>
      <c r="B207" s="41"/>
      <c r="C207" s="40"/>
      <c r="D207" s="181" t="s">
        <v>201</v>
      </c>
      <c r="E207" s="40"/>
      <c r="F207" s="182" t="s">
        <v>356</v>
      </c>
      <c r="G207" s="40"/>
      <c r="H207" s="40"/>
      <c r="I207" s="183"/>
      <c r="J207" s="40"/>
      <c r="K207" s="40"/>
      <c r="L207" s="41"/>
      <c r="M207" s="184"/>
      <c r="N207" s="185"/>
      <c r="O207" s="74"/>
      <c r="P207" s="74"/>
      <c r="Q207" s="74"/>
      <c r="R207" s="74"/>
      <c r="S207" s="74"/>
      <c r="T207" s="75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21" t="s">
        <v>201</v>
      </c>
      <c r="AU207" s="21" t="s">
        <v>199</v>
      </c>
    </row>
    <row r="208" s="13" customFormat="1">
      <c r="A208" s="13"/>
      <c r="B208" s="188"/>
      <c r="C208" s="13"/>
      <c r="D208" s="186" t="s">
        <v>213</v>
      </c>
      <c r="E208" s="189" t="s">
        <v>3</v>
      </c>
      <c r="F208" s="190" t="s">
        <v>122</v>
      </c>
      <c r="G208" s="13"/>
      <c r="H208" s="191">
        <v>1.9199999999999999</v>
      </c>
      <c r="I208" s="192"/>
      <c r="J208" s="13"/>
      <c r="K208" s="13"/>
      <c r="L208" s="188"/>
      <c r="M208" s="193"/>
      <c r="N208" s="194"/>
      <c r="O208" s="194"/>
      <c r="P208" s="194"/>
      <c r="Q208" s="194"/>
      <c r="R208" s="194"/>
      <c r="S208" s="194"/>
      <c r="T208" s="19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9" t="s">
        <v>213</v>
      </c>
      <c r="AU208" s="189" t="s">
        <v>199</v>
      </c>
      <c r="AV208" s="13" t="s">
        <v>82</v>
      </c>
      <c r="AW208" s="13" t="s">
        <v>34</v>
      </c>
      <c r="AX208" s="13" t="s">
        <v>78</v>
      </c>
      <c r="AY208" s="189" t="s">
        <v>192</v>
      </c>
    </row>
    <row r="209" s="2" customFormat="1" ht="24.15" customHeight="1">
      <c r="A209" s="40"/>
      <c r="B209" s="167"/>
      <c r="C209" s="204" t="s">
        <v>357</v>
      </c>
      <c r="D209" s="204" t="s">
        <v>265</v>
      </c>
      <c r="E209" s="205" t="s">
        <v>358</v>
      </c>
      <c r="F209" s="206" t="s">
        <v>359</v>
      </c>
      <c r="G209" s="207" t="s">
        <v>93</v>
      </c>
      <c r="H209" s="208">
        <v>0.57599999999999996</v>
      </c>
      <c r="I209" s="209"/>
      <c r="J209" s="210">
        <f>ROUND(I209*H209,2)</f>
        <v>0</v>
      </c>
      <c r="K209" s="206" t="s">
        <v>198</v>
      </c>
      <c r="L209" s="211"/>
      <c r="M209" s="212" t="s">
        <v>3</v>
      </c>
      <c r="N209" s="213" t="s">
        <v>44</v>
      </c>
      <c r="O209" s="74"/>
      <c r="P209" s="177">
        <f>O209*H209</f>
        <v>0</v>
      </c>
      <c r="Q209" s="177">
        <v>0.00089999999999999998</v>
      </c>
      <c r="R209" s="177">
        <f>Q209*H209</f>
        <v>0.00051839999999999992</v>
      </c>
      <c r="S209" s="177">
        <v>0</v>
      </c>
      <c r="T209" s="178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179" t="s">
        <v>242</v>
      </c>
      <c r="AT209" s="179" t="s">
        <v>265</v>
      </c>
      <c r="AU209" s="179" t="s">
        <v>199</v>
      </c>
      <c r="AY209" s="21" t="s">
        <v>192</v>
      </c>
      <c r="BE209" s="180">
        <f>IF(N209="základní",J209,0)</f>
        <v>0</v>
      </c>
      <c r="BF209" s="180">
        <f>IF(N209="snížená",J209,0)</f>
        <v>0</v>
      </c>
      <c r="BG209" s="180">
        <f>IF(N209="zákl. přenesená",J209,0)</f>
        <v>0</v>
      </c>
      <c r="BH209" s="180">
        <f>IF(N209="sníž. přenesená",J209,0)</f>
        <v>0</v>
      </c>
      <c r="BI209" s="180">
        <f>IF(N209="nulová",J209,0)</f>
        <v>0</v>
      </c>
      <c r="BJ209" s="21" t="s">
        <v>78</v>
      </c>
      <c r="BK209" s="180">
        <f>ROUND(I209*H209,2)</f>
        <v>0</v>
      </c>
      <c r="BL209" s="21" t="s">
        <v>199</v>
      </c>
      <c r="BM209" s="179" t="s">
        <v>360</v>
      </c>
    </row>
    <row r="210" s="13" customFormat="1">
      <c r="A210" s="13"/>
      <c r="B210" s="188"/>
      <c r="C210" s="13"/>
      <c r="D210" s="186" t="s">
        <v>213</v>
      </c>
      <c r="E210" s="13"/>
      <c r="F210" s="190" t="s">
        <v>361</v>
      </c>
      <c r="G210" s="13"/>
      <c r="H210" s="191">
        <v>0.57599999999999996</v>
      </c>
      <c r="I210" s="192"/>
      <c r="J210" s="13"/>
      <c r="K210" s="13"/>
      <c r="L210" s="188"/>
      <c r="M210" s="193"/>
      <c r="N210" s="194"/>
      <c r="O210" s="194"/>
      <c r="P210" s="194"/>
      <c r="Q210" s="194"/>
      <c r="R210" s="194"/>
      <c r="S210" s="194"/>
      <c r="T210" s="19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9" t="s">
        <v>213</v>
      </c>
      <c r="AU210" s="189" t="s">
        <v>199</v>
      </c>
      <c r="AV210" s="13" t="s">
        <v>82</v>
      </c>
      <c r="AW210" s="13" t="s">
        <v>4</v>
      </c>
      <c r="AX210" s="13" t="s">
        <v>78</v>
      </c>
      <c r="AY210" s="189" t="s">
        <v>192</v>
      </c>
    </row>
    <row r="211" s="15" customFormat="1" ht="20.88" customHeight="1">
      <c r="A211" s="15"/>
      <c r="B211" s="214"/>
      <c r="C211" s="15"/>
      <c r="D211" s="215" t="s">
        <v>72</v>
      </c>
      <c r="E211" s="215" t="s">
        <v>362</v>
      </c>
      <c r="F211" s="215" t="s">
        <v>363</v>
      </c>
      <c r="G211" s="15"/>
      <c r="H211" s="15"/>
      <c r="I211" s="216"/>
      <c r="J211" s="217">
        <f>BK211</f>
        <v>0</v>
      </c>
      <c r="K211" s="15"/>
      <c r="L211" s="214"/>
      <c r="M211" s="218"/>
      <c r="N211" s="219"/>
      <c r="O211" s="219"/>
      <c r="P211" s="220">
        <f>SUM(P212:P218)</f>
        <v>0</v>
      </c>
      <c r="Q211" s="219"/>
      <c r="R211" s="220">
        <f>SUM(R212:R218)</f>
        <v>0.035446959999999993</v>
      </c>
      <c r="S211" s="219"/>
      <c r="T211" s="221">
        <f>SUM(T212:T218)</f>
        <v>0</v>
      </c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R211" s="215" t="s">
        <v>78</v>
      </c>
      <c r="AT211" s="222" t="s">
        <v>72</v>
      </c>
      <c r="AU211" s="222" t="s">
        <v>85</v>
      </c>
      <c r="AY211" s="215" t="s">
        <v>192</v>
      </c>
      <c r="BK211" s="223">
        <f>SUM(BK212:BK218)</f>
        <v>0</v>
      </c>
    </row>
    <row r="212" s="2" customFormat="1" ht="24.15" customHeight="1">
      <c r="A212" s="40"/>
      <c r="B212" s="167"/>
      <c r="C212" s="168" t="s">
        <v>364</v>
      </c>
      <c r="D212" s="168" t="s">
        <v>195</v>
      </c>
      <c r="E212" s="169" t="s">
        <v>365</v>
      </c>
      <c r="F212" s="170" t="s">
        <v>366</v>
      </c>
      <c r="G212" s="171" t="s">
        <v>93</v>
      </c>
      <c r="H212" s="172">
        <v>17.547999999999998</v>
      </c>
      <c r="I212" s="173"/>
      <c r="J212" s="174">
        <f>ROUND(I212*H212,2)</f>
        <v>0</v>
      </c>
      <c r="K212" s="170" t="s">
        <v>198</v>
      </c>
      <c r="L212" s="41"/>
      <c r="M212" s="175" t="s">
        <v>3</v>
      </c>
      <c r="N212" s="176" t="s">
        <v>44</v>
      </c>
      <c r="O212" s="74"/>
      <c r="P212" s="177">
        <f>O212*H212</f>
        <v>0</v>
      </c>
      <c r="Q212" s="177">
        <v>0.00022000000000000001</v>
      </c>
      <c r="R212" s="177">
        <f>Q212*H212</f>
        <v>0.0038605599999999999</v>
      </c>
      <c r="S212" s="177">
        <v>0</v>
      </c>
      <c r="T212" s="178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179" t="s">
        <v>199</v>
      </c>
      <c r="AT212" s="179" t="s">
        <v>195</v>
      </c>
      <c r="AU212" s="179" t="s">
        <v>199</v>
      </c>
      <c r="AY212" s="21" t="s">
        <v>192</v>
      </c>
      <c r="BE212" s="180">
        <f>IF(N212="základní",J212,0)</f>
        <v>0</v>
      </c>
      <c r="BF212" s="180">
        <f>IF(N212="snížená",J212,0)</f>
        <v>0</v>
      </c>
      <c r="BG212" s="180">
        <f>IF(N212="zákl. přenesená",J212,0)</f>
        <v>0</v>
      </c>
      <c r="BH212" s="180">
        <f>IF(N212="sníž. přenesená",J212,0)</f>
        <v>0</v>
      </c>
      <c r="BI212" s="180">
        <f>IF(N212="nulová",J212,0)</f>
        <v>0</v>
      </c>
      <c r="BJ212" s="21" t="s">
        <v>78</v>
      </c>
      <c r="BK212" s="180">
        <f>ROUND(I212*H212,2)</f>
        <v>0</v>
      </c>
      <c r="BL212" s="21" t="s">
        <v>199</v>
      </c>
      <c r="BM212" s="179" t="s">
        <v>367</v>
      </c>
    </row>
    <row r="213" s="2" customFormat="1">
      <c r="A213" s="40"/>
      <c r="B213" s="41"/>
      <c r="C213" s="40"/>
      <c r="D213" s="181" t="s">
        <v>201</v>
      </c>
      <c r="E213" s="40"/>
      <c r="F213" s="182" t="s">
        <v>368</v>
      </c>
      <c r="G213" s="40"/>
      <c r="H213" s="40"/>
      <c r="I213" s="183"/>
      <c r="J213" s="40"/>
      <c r="K213" s="40"/>
      <c r="L213" s="41"/>
      <c r="M213" s="184"/>
      <c r="N213" s="185"/>
      <c r="O213" s="74"/>
      <c r="P213" s="74"/>
      <c r="Q213" s="74"/>
      <c r="R213" s="74"/>
      <c r="S213" s="74"/>
      <c r="T213" s="75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21" t="s">
        <v>201</v>
      </c>
      <c r="AU213" s="21" t="s">
        <v>199</v>
      </c>
    </row>
    <row r="214" s="13" customFormat="1">
      <c r="A214" s="13"/>
      <c r="B214" s="188"/>
      <c r="C214" s="13"/>
      <c r="D214" s="186" t="s">
        <v>213</v>
      </c>
      <c r="E214" s="189" t="s">
        <v>3</v>
      </c>
      <c r="F214" s="190" t="s">
        <v>134</v>
      </c>
      <c r="G214" s="13"/>
      <c r="H214" s="191">
        <v>13.948</v>
      </c>
      <c r="I214" s="192"/>
      <c r="J214" s="13"/>
      <c r="K214" s="13"/>
      <c r="L214" s="188"/>
      <c r="M214" s="193"/>
      <c r="N214" s="194"/>
      <c r="O214" s="194"/>
      <c r="P214" s="194"/>
      <c r="Q214" s="194"/>
      <c r="R214" s="194"/>
      <c r="S214" s="194"/>
      <c r="T214" s="19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9" t="s">
        <v>213</v>
      </c>
      <c r="AU214" s="189" t="s">
        <v>199</v>
      </c>
      <c r="AV214" s="13" t="s">
        <v>82</v>
      </c>
      <c r="AW214" s="13" t="s">
        <v>34</v>
      </c>
      <c r="AX214" s="13" t="s">
        <v>73</v>
      </c>
      <c r="AY214" s="189" t="s">
        <v>192</v>
      </c>
    </row>
    <row r="215" s="13" customFormat="1">
      <c r="A215" s="13"/>
      <c r="B215" s="188"/>
      <c r="C215" s="13"/>
      <c r="D215" s="186" t="s">
        <v>213</v>
      </c>
      <c r="E215" s="189" t="s">
        <v>3</v>
      </c>
      <c r="F215" s="190" t="s">
        <v>369</v>
      </c>
      <c r="G215" s="13"/>
      <c r="H215" s="191">
        <v>3.6000000000000001</v>
      </c>
      <c r="I215" s="192"/>
      <c r="J215" s="13"/>
      <c r="K215" s="13"/>
      <c r="L215" s="188"/>
      <c r="M215" s="193"/>
      <c r="N215" s="194"/>
      <c r="O215" s="194"/>
      <c r="P215" s="194"/>
      <c r="Q215" s="194"/>
      <c r="R215" s="194"/>
      <c r="S215" s="194"/>
      <c r="T215" s="19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9" t="s">
        <v>213</v>
      </c>
      <c r="AU215" s="189" t="s">
        <v>199</v>
      </c>
      <c r="AV215" s="13" t="s">
        <v>82</v>
      </c>
      <c r="AW215" s="13" t="s">
        <v>34</v>
      </c>
      <c r="AX215" s="13" t="s">
        <v>73</v>
      </c>
      <c r="AY215" s="189" t="s">
        <v>192</v>
      </c>
    </row>
    <row r="216" s="14" customFormat="1">
      <c r="A216" s="14"/>
      <c r="B216" s="196"/>
      <c r="C216" s="14"/>
      <c r="D216" s="186" t="s">
        <v>213</v>
      </c>
      <c r="E216" s="197" t="s">
        <v>3</v>
      </c>
      <c r="F216" s="198" t="s">
        <v>263</v>
      </c>
      <c r="G216" s="14"/>
      <c r="H216" s="199">
        <v>17.547999999999998</v>
      </c>
      <c r="I216" s="200"/>
      <c r="J216" s="14"/>
      <c r="K216" s="14"/>
      <c r="L216" s="196"/>
      <c r="M216" s="201"/>
      <c r="N216" s="202"/>
      <c r="O216" s="202"/>
      <c r="P216" s="202"/>
      <c r="Q216" s="202"/>
      <c r="R216" s="202"/>
      <c r="S216" s="202"/>
      <c r="T216" s="20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7" t="s">
        <v>213</v>
      </c>
      <c r="AU216" s="197" t="s">
        <v>199</v>
      </c>
      <c r="AV216" s="14" t="s">
        <v>199</v>
      </c>
      <c r="AW216" s="14" t="s">
        <v>34</v>
      </c>
      <c r="AX216" s="14" t="s">
        <v>78</v>
      </c>
      <c r="AY216" s="197" t="s">
        <v>192</v>
      </c>
    </row>
    <row r="217" s="2" customFormat="1" ht="37.8" customHeight="1">
      <c r="A217" s="40"/>
      <c r="B217" s="167"/>
      <c r="C217" s="168" t="s">
        <v>370</v>
      </c>
      <c r="D217" s="168" t="s">
        <v>195</v>
      </c>
      <c r="E217" s="169" t="s">
        <v>371</v>
      </c>
      <c r="F217" s="170" t="s">
        <v>372</v>
      </c>
      <c r="G217" s="171" t="s">
        <v>93</v>
      </c>
      <c r="H217" s="172">
        <v>17.547999999999998</v>
      </c>
      <c r="I217" s="173"/>
      <c r="J217" s="174">
        <f>ROUND(I217*H217,2)</f>
        <v>0</v>
      </c>
      <c r="K217" s="170" t="s">
        <v>198</v>
      </c>
      <c r="L217" s="41"/>
      <c r="M217" s="175" t="s">
        <v>3</v>
      </c>
      <c r="N217" s="176" t="s">
        <v>44</v>
      </c>
      <c r="O217" s="74"/>
      <c r="P217" s="177">
        <f>O217*H217</f>
        <v>0</v>
      </c>
      <c r="Q217" s="177">
        <v>0.0018</v>
      </c>
      <c r="R217" s="177">
        <f>Q217*H217</f>
        <v>0.031586399999999994</v>
      </c>
      <c r="S217" s="177">
        <v>0</v>
      </c>
      <c r="T217" s="178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179" t="s">
        <v>199</v>
      </c>
      <c r="AT217" s="179" t="s">
        <v>195</v>
      </c>
      <c r="AU217" s="179" t="s">
        <v>199</v>
      </c>
      <c r="AY217" s="21" t="s">
        <v>192</v>
      </c>
      <c r="BE217" s="180">
        <f>IF(N217="základní",J217,0)</f>
        <v>0</v>
      </c>
      <c r="BF217" s="180">
        <f>IF(N217="snížená",J217,0)</f>
        <v>0</v>
      </c>
      <c r="BG217" s="180">
        <f>IF(N217="zákl. přenesená",J217,0)</f>
        <v>0</v>
      </c>
      <c r="BH217" s="180">
        <f>IF(N217="sníž. přenesená",J217,0)</f>
        <v>0</v>
      </c>
      <c r="BI217" s="180">
        <f>IF(N217="nulová",J217,0)</f>
        <v>0</v>
      </c>
      <c r="BJ217" s="21" t="s">
        <v>78</v>
      </c>
      <c r="BK217" s="180">
        <f>ROUND(I217*H217,2)</f>
        <v>0</v>
      </c>
      <c r="BL217" s="21" t="s">
        <v>199</v>
      </c>
      <c r="BM217" s="179" t="s">
        <v>373</v>
      </c>
    </row>
    <row r="218" s="2" customFormat="1">
      <c r="A218" s="40"/>
      <c r="B218" s="41"/>
      <c r="C218" s="40"/>
      <c r="D218" s="181" t="s">
        <v>201</v>
      </c>
      <c r="E218" s="40"/>
      <c r="F218" s="182" t="s">
        <v>374</v>
      </c>
      <c r="G218" s="40"/>
      <c r="H218" s="40"/>
      <c r="I218" s="183"/>
      <c r="J218" s="40"/>
      <c r="K218" s="40"/>
      <c r="L218" s="41"/>
      <c r="M218" s="184"/>
      <c r="N218" s="185"/>
      <c r="O218" s="74"/>
      <c r="P218" s="74"/>
      <c r="Q218" s="74"/>
      <c r="R218" s="74"/>
      <c r="S218" s="74"/>
      <c r="T218" s="75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21" t="s">
        <v>201</v>
      </c>
      <c r="AU218" s="21" t="s">
        <v>199</v>
      </c>
    </row>
    <row r="219" s="12" customFormat="1" ht="20.88" customHeight="1">
      <c r="A219" s="12"/>
      <c r="B219" s="154"/>
      <c r="C219" s="12"/>
      <c r="D219" s="155" t="s">
        <v>72</v>
      </c>
      <c r="E219" s="165" t="s">
        <v>375</v>
      </c>
      <c r="F219" s="165" t="s">
        <v>376</v>
      </c>
      <c r="G219" s="12"/>
      <c r="H219" s="12"/>
      <c r="I219" s="157"/>
      <c r="J219" s="166">
        <f>BK219</f>
        <v>0</v>
      </c>
      <c r="K219" s="12"/>
      <c r="L219" s="154"/>
      <c r="M219" s="159"/>
      <c r="N219" s="160"/>
      <c r="O219" s="160"/>
      <c r="P219" s="161">
        <f>SUM(P220:P230)</f>
        <v>0</v>
      </c>
      <c r="Q219" s="160"/>
      <c r="R219" s="161">
        <f>SUM(R220:R230)</f>
        <v>1.9458800999999997</v>
      </c>
      <c r="S219" s="160"/>
      <c r="T219" s="162">
        <f>SUM(T220:T230)</f>
        <v>0.0056591999999999996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55" t="s">
        <v>78</v>
      </c>
      <c r="AT219" s="163" t="s">
        <v>72</v>
      </c>
      <c r="AU219" s="163" t="s">
        <v>82</v>
      </c>
      <c r="AY219" s="155" t="s">
        <v>192</v>
      </c>
      <c r="BK219" s="164">
        <f>SUM(BK220:BK230)</f>
        <v>0</v>
      </c>
    </row>
    <row r="220" s="2" customFormat="1" ht="37.8" customHeight="1">
      <c r="A220" s="40"/>
      <c r="B220" s="167"/>
      <c r="C220" s="168" t="s">
        <v>377</v>
      </c>
      <c r="D220" s="168" t="s">
        <v>195</v>
      </c>
      <c r="E220" s="169" t="s">
        <v>378</v>
      </c>
      <c r="F220" s="170" t="s">
        <v>379</v>
      </c>
      <c r="G220" s="171" t="s">
        <v>380</v>
      </c>
      <c r="H220" s="172">
        <v>0.75</v>
      </c>
      <c r="I220" s="173"/>
      <c r="J220" s="174">
        <f>ROUND(I220*H220,2)</f>
        <v>0</v>
      </c>
      <c r="K220" s="170" t="s">
        <v>198</v>
      </c>
      <c r="L220" s="41"/>
      <c r="M220" s="175" t="s">
        <v>3</v>
      </c>
      <c r="N220" s="176" t="s">
        <v>44</v>
      </c>
      <c r="O220" s="74"/>
      <c r="P220" s="177">
        <f>O220*H220</f>
        <v>0</v>
      </c>
      <c r="Q220" s="177">
        <v>2.5018699999999998</v>
      </c>
      <c r="R220" s="177">
        <f>Q220*H220</f>
        <v>1.8764024999999998</v>
      </c>
      <c r="S220" s="177">
        <v>0</v>
      </c>
      <c r="T220" s="178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179" t="s">
        <v>199</v>
      </c>
      <c r="AT220" s="179" t="s">
        <v>195</v>
      </c>
      <c r="AU220" s="179" t="s">
        <v>85</v>
      </c>
      <c r="AY220" s="21" t="s">
        <v>192</v>
      </c>
      <c r="BE220" s="180">
        <f>IF(N220="základní",J220,0)</f>
        <v>0</v>
      </c>
      <c r="BF220" s="180">
        <f>IF(N220="snížená",J220,0)</f>
        <v>0</v>
      </c>
      <c r="BG220" s="180">
        <f>IF(N220="zákl. přenesená",J220,0)</f>
        <v>0</v>
      </c>
      <c r="BH220" s="180">
        <f>IF(N220="sníž. přenesená",J220,0)</f>
        <v>0</v>
      </c>
      <c r="BI220" s="180">
        <f>IF(N220="nulová",J220,0)</f>
        <v>0</v>
      </c>
      <c r="BJ220" s="21" t="s">
        <v>78</v>
      </c>
      <c r="BK220" s="180">
        <f>ROUND(I220*H220,2)</f>
        <v>0</v>
      </c>
      <c r="BL220" s="21" t="s">
        <v>199</v>
      </c>
      <c r="BM220" s="179" t="s">
        <v>381</v>
      </c>
    </row>
    <row r="221" s="2" customFormat="1">
      <c r="A221" s="40"/>
      <c r="B221" s="41"/>
      <c r="C221" s="40"/>
      <c r="D221" s="181" t="s">
        <v>201</v>
      </c>
      <c r="E221" s="40"/>
      <c r="F221" s="182" t="s">
        <v>382</v>
      </c>
      <c r="G221" s="40"/>
      <c r="H221" s="40"/>
      <c r="I221" s="183"/>
      <c r="J221" s="40"/>
      <c r="K221" s="40"/>
      <c r="L221" s="41"/>
      <c r="M221" s="184"/>
      <c r="N221" s="185"/>
      <c r="O221" s="74"/>
      <c r="P221" s="74"/>
      <c r="Q221" s="74"/>
      <c r="R221" s="74"/>
      <c r="S221" s="74"/>
      <c r="T221" s="75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21" t="s">
        <v>201</v>
      </c>
      <c r="AU221" s="21" t="s">
        <v>85</v>
      </c>
    </row>
    <row r="222" s="2" customFormat="1">
      <c r="A222" s="40"/>
      <c r="B222" s="41"/>
      <c r="C222" s="40"/>
      <c r="D222" s="186" t="s">
        <v>203</v>
      </c>
      <c r="E222" s="40"/>
      <c r="F222" s="187" t="s">
        <v>383</v>
      </c>
      <c r="G222" s="40"/>
      <c r="H222" s="40"/>
      <c r="I222" s="183"/>
      <c r="J222" s="40"/>
      <c r="K222" s="40"/>
      <c r="L222" s="41"/>
      <c r="M222" s="184"/>
      <c r="N222" s="185"/>
      <c r="O222" s="74"/>
      <c r="P222" s="74"/>
      <c r="Q222" s="74"/>
      <c r="R222" s="74"/>
      <c r="S222" s="74"/>
      <c r="T222" s="75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21" t="s">
        <v>203</v>
      </c>
      <c r="AU222" s="21" t="s">
        <v>85</v>
      </c>
    </row>
    <row r="223" s="13" customFormat="1">
      <c r="A223" s="13"/>
      <c r="B223" s="188"/>
      <c r="C223" s="13"/>
      <c r="D223" s="186" t="s">
        <v>213</v>
      </c>
      <c r="E223" s="189" t="s">
        <v>3</v>
      </c>
      <c r="F223" s="190" t="s">
        <v>384</v>
      </c>
      <c r="G223" s="13"/>
      <c r="H223" s="191">
        <v>0.75</v>
      </c>
      <c r="I223" s="192"/>
      <c r="J223" s="13"/>
      <c r="K223" s="13"/>
      <c r="L223" s="188"/>
      <c r="M223" s="193"/>
      <c r="N223" s="194"/>
      <c r="O223" s="194"/>
      <c r="P223" s="194"/>
      <c r="Q223" s="194"/>
      <c r="R223" s="194"/>
      <c r="S223" s="194"/>
      <c r="T223" s="19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9" t="s">
        <v>213</v>
      </c>
      <c r="AU223" s="189" t="s">
        <v>85</v>
      </c>
      <c r="AV223" s="13" t="s">
        <v>82</v>
      </c>
      <c r="AW223" s="13" t="s">
        <v>34</v>
      </c>
      <c r="AX223" s="13" t="s">
        <v>78</v>
      </c>
      <c r="AY223" s="189" t="s">
        <v>192</v>
      </c>
    </row>
    <row r="224" s="2" customFormat="1" ht="16.5" customHeight="1">
      <c r="A224" s="40"/>
      <c r="B224" s="167"/>
      <c r="C224" s="168" t="s">
        <v>385</v>
      </c>
      <c r="D224" s="168" t="s">
        <v>195</v>
      </c>
      <c r="E224" s="169" t="s">
        <v>386</v>
      </c>
      <c r="F224" s="170" t="s">
        <v>387</v>
      </c>
      <c r="G224" s="171" t="s">
        <v>93</v>
      </c>
      <c r="H224" s="172">
        <v>4</v>
      </c>
      <c r="I224" s="173"/>
      <c r="J224" s="174">
        <f>ROUND(I224*H224,2)</f>
        <v>0</v>
      </c>
      <c r="K224" s="170" t="s">
        <v>198</v>
      </c>
      <c r="L224" s="41"/>
      <c r="M224" s="175" t="s">
        <v>3</v>
      </c>
      <c r="N224" s="176" t="s">
        <v>44</v>
      </c>
      <c r="O224" s="74"/>
      <c r="P224" s="177">
        <f>O224*H224</f>
        <v>0</v>
      </c>
      <c r="Q224" s="177">
        <v>0.0160725</v>
      </c>
      <c r="R224" s="177">
        <f>Q224*H224</f>
        <v>0.06429</v>
      </c>
      <c r="S224" s="177">
        <v>0</v>
      </c>
      <c r="T224" s="178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179" t="s">
        <v>199</v>
      </c>
      <c r="AT224" s="179" t="s">
        <v>195</v>
      </c>
      <c r="AU224" s="179" t="s">
        <v>85</v>
      </c>
      <c r="AY224" s="21" t="s">
        <v>192</v>
      </c>
      <c r="BE224" s="180">
        <f>IF(N224="základní",J224,0)</f>
        <v>0</v>
      </c>
      <c r="BF224" s="180">
        <f>IF(N224="snížená",J224,0)</f>
        <v>0</v>
      </c>
      <c r="BG224" s="180">
        <f>IF(N224="zákl. přenesená",J224,0)</f>
        <v>0</v>
      </c>
      <c r="BH224" s="180">
        <f>IF(N224="sníž. přenesená",J224,0)</f>
        <v>0</v>
      </c>
      <c r="BI224" s="180">
        <f>IF(N224="nulová",J224,0)</f>
        <v>0</v>
      </c>
      <c r="BJ224" s="21" t="s">
        <v>78</v>
      </c>
      <c r="BK224" s="180">
        <f>ROUND(I224*H224,2)</f>
        <v>0</v>
      </c>
      <c r="BL224" s="21" t="s">
        <v>199</v>
      </c>
      <c r="BM224" s="179" t="s">
        <v>388</v>
      </c>
    </row>
    <row r="225" s="2" customFormat="1">
      <c r="A225" s="40"/>
      <c r="B225" s="41"/>
      <c r="C225" s="40"/>
      <c r="D225" s="181" t="s">
        <v>201</v>
      </c>
      <c r="E225" s="40"/>
      <c r="F225" s="182" t="s">
        <v>389</v>
      </c>
      <c r="G225" s="40"/>
      <c r="H225" s="40"/>
      <c r="I225" s="183"/>
      <c r="J225" s="40"/>
      <c r="K225" s="40"/>
      <c r="L225" s="41"/>
      <c r="M225" s="184"/>
      <c r="N225" s="185"/>
      <c r="O225" s="74"/>
      <c r="P225" s="74"/>
      <c r="Q225" s="74"/>
      <c r="R225" s="74"/>
      <c r="S225" s="74"/>
      <c r="T225" s="75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21" t="s">
        <v>201</v>
      </c>
      <c r="AU225" s="21" t="s">
        <v>85</v>
      </c>
    </row>
    <row r="226" s="2" customFormat="1" ht="16.5" customHeight="1">
      <c r="A226" s="40"/>
      <c r="B226" s="167"/>
      <c r="C226" s="168" t="s">
        <v>390</v>
      </c>
      <c r="D226" s="168" t="s">
        <v>195</v>
      </c>
      <c r="E226" s="169" t="s">
        <v>391</v>
      </c>
      <c r="F226" s="170" t="s">
        <v>392</v>
      </c>
      <c r="G226" s="171" t="s">
        <v>93</v>
      </c>
      <c r="H226" s="172">
        <v>4</v>
      </c>
      <c r="I226" s="173"/>
      <c r="J226" s="174">
        <f>ROUND(I226*H226,2)</f>
        <v>0</v>
      </c>
      <c r="K226" s="170" t="s">
        <v>198</v>
      </c>
      <c r="L226" s="41"/>
      <c r="M226" s="175" t="s">
        <v>3</v>
      </c>
      <c r="N226" s="176" t="s">
        <v>44</v>
      </c>
      <c r="O226" s="74"/>
      <c r="P226" s="177">
        <f>O226*H226</f>
        <v>0</v>
      </c>
      <c r="Q226" s="177">
        <v>0</v>
      </c>
      <c r="R226" s="177">
        <f>Q226*H226</f>
        <v>0</v>
      </c>
      <c r="S226" s="177">
        <v>0</v>
      </c>
      <c r="T226" s="178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179" t="s">
        <v>199</v>
      </c>
      <c r="AT226" s="179" t="s">
        <v>195</v>
      </c>
      <c r="AU226" s="179" t="s">
        <v>85</v>
      </c>
      <c r="AY226" s="21" t="s">
        <v>192</v>
      </c>
      <c r="BE226" s="180">
        <f>IF(N226="základní",J226,0)</f>
        <v>0</v>
      </c>
      <c r="BF226" s="180">
        <f>IF(N226="snížená",J226,0)</f>
        <v>0</v>
      </c>
      <c r="BG226" s="180">
        <f>IF(N226="zákl. přenesená",J226,0)</f>
        <v>0</v>
      </c>
      <c r="BH226" s="180">
        <f>IF(N226="sníž. přenesená",J226,0)</f>
        <v>0</v>
      </c>
      <c r="BI226" s="180">
        <f>IF(N226="nulová",J226,0)</f>
        <v>0</v>
      </c>
      <c r="BJ226" s="21" t="s">
        <v>78</v>
      </c>
      <c r="BK226" s="180">
        <f>ROUND(I226*H226,2)</f>
        <v>0</v>
      </c>
      <c r="BL226" s="21" t="s">
        <v>199</v>
      </c>
      <c r="BM226" s="179" t="s">
        <v>393</v>
      </c>
    </row>
    <row r="227" s="2" customFormat="1">
      <c r="A227" s="40"/>
      <c r="B227" s="41"/>
      <c r="C227" s="40"/>
      <c r="D227" s="181" t="s">
        <v>201</v>
      </c>
      <c r="E227" s="40"/>
      <c r="F227" s="182" t="s">
        <v>394</v>
      </c>
      <c r="G227" s="40"/>
      <c r="H227" s="40"/>
      <c r="I227" s="183"/>
      <c r="J227" s="40"/>
      <c r="K227" s="40"/>
      <c r="L227" s="41"/>
      <c r="M227" s="184"/>
      <c r="N227" s="185"/>
      <c r="O227" s="74"/>
      <c r="P227" s="74"/>
      <c r="Q227" s="74"/>
      <c r="R227" s="74"/>
      <c r="S227" s="74"/>
      <c r="T227" s="75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21" t="s">
        <v>201</v>
      </c>
      <c r="AU227" s="21" t="s">
        <v>85</v>
      </c>
    </row>
    <row r="228" s="2" customFormat="1" ht="37.8" customHeight="1">
      <c r="A228" s="40"/>
      <c r="B228" s="167"/>
      <c r="C228" s="168" t="s">
        <v>395</v>
      </c>
      <c r="D228" s="168" t="s">
        <v>195</v>
      </c>
      <c r="E228" s="169" t="s">
        <v>396</v>
      </c>
      <c r="F228" s="170" t="s">
        <v>397</v>
      </c>
      <c r="G228" s="171" t="s">
        <v>93</v>
      </c>
      <c r="H228" s="172">
        <v>9.4320000000000004</v>
      </c>
      <c r="I228" s="173"/>
      <c r="J228" s="174">
        <f>ROUND(I228*H228,2)</f>
        <v>0</v>
      </c>
      <c r="K228" s="170" t="s">
        <v>198</v>
      </c>
      <c r="L228" s="41"/>
      <c r="M228" s="175" t="s">
        <v>3</v>
      </c>
      <c r="N228" s="176" t="s">
        <v>44</v>
      </c>
      <c r="O228" s="74"/>
      <c r="P228" s="177">
        <f>O228*H228</f>
        <v>0</v>
      </c>
      <c r="Q228" s="177">
        <v>0.00055000000000000003</v>
      </c>
      <c r="R228" s="177">
        <f>Q228*H228</f>
        <v>0.0051876000000000005</v>
      </c>
      <c r="S228" s="177">
        <v>0.00059999999999999995</v>
      </c>
      <c r="T228" s="178">
        <f>S228*H228</f>
        <v>0.0056591999999999996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179" t="s">
        <v>199</v>
      </c>
      <c r="AT228" s="179" t="s">
        <v>195</v>
      </c>
      <c r="AU228" s="179" t="s">
        <v>85</v>
      </c>
      <c r="AY228" s="21" t="s">
        <v>192</v>
      </c>
      <c r="BE228" s="180">
        <f>IF(N228="základní",J228,0)</f>
        <v>0</v>
      </c>
      <c r="BF228" s="180">
        <f>IF(N228="snížená",J228,0)</f>
        <v>0</v>
      </c>
      <c r="BG228" s="180">
        <f>IF(N228="zákl. přenesená",J228,0)</f>
        <v>0</v>
      </c>
      <c r="BH228" s="180">
        <f>IF(N228="sníž. přenesená",J228,0)</f>
        <v>0</v>
      </c>
      <c r="BI228" s="180">
        <f>IF(N228="nulová",J228,0)</f>
        <v>0</v>
      </c>
      <c r="BJ228" s="21" t="s">
        <v>78</v>
      </c>
      <c r="BK228" s="180">
        <f>ROUND(I228*H228,2)</f>
        <v>0</v>
      </c>
      <c r="BL228" s="21" t="s">
        <v>199</v>
      </c>
      <c r="BM228" s="179" t="s">
        <v>398</v>
      </c>
    </row>
    <row r="229" s="2" customFormat="1">
      <c r="A229" s="40"/>
      <c r="B229" s="41"/>
      <c r="C229" s="40"/>
      <c r="D229" s="181" t="s">
        <v>201</v>
      </c>
      <c r="E229" s="40"/>
      <c r="F229" s="182" t="s">
        <v>399</v>
      </c>
      <c r="G229" s="40"/>
      <c r="H229" s="40"/>
      <c r="I229" s="183"/>
      <c r="J229" s="40"/>
      <c r="K229" s="40"/>
      <c r="L229" s="41"/>
      <c r="M229" s="184"/>
      <c r="N229" s="185"/>
      <c r="O229" s="74"/>
      <c r="P229" s="74"/>
      <c r="Q229" s="74"/>
      <c r="R229" s="74"/>
      <c r="S229" s="74"/>
      <c r="T229" s="75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21" t="s">
        <v>201</v>
      </c>
      <c r="AU229" s="21" t="s">
        <v>85</v>
      </c>
    </row>
    <row r="230" s="13" customFormat="1">
      <c r="A230" s="13"/>
      <c r="B230" s="188"/>
      <c r="C230" s="13"/>
      <c r="D230" s="186" t="s">
        <v>213</v>
      </c>
      <c r="E230" s="189" t="s">
        <v>3</v>
      </c>
      <c r="F230" s="190" t="s">
        <v>400</v>
      </c>
      <c r="G230" s="13"/>
      <c r="H230" s="191">
        <v>9.4320000000000004</v>
      </c>
      <c r="I230" s="192"/>
      <c r="J230" s="13"/>
      <c r="K230" s="13"/>
      <c r="L230" s="188"/>
      <c r="M230" s="193"/>
      <c r="N230" s="194"/>
      <c r="O230" s="194"/>
      <c r="P230" s="194"/>
      <c r="Q230" s="194"/>
      <c r="R230" s="194"/>
      <c r="S230" s="194"/>
      <c r="T230" s="19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9" t="s">
        <v>213</v>
      </c>
      <c r="AU230" s="189" t="s">
        <v>85</v>
      </c>
      <c r="AV230" s="13" t="s">
        <v>82</v>
      </c>
      <c r="AW230" s="13" t="s">
        <v>34</v>
      </c>
      <c r="AX230" s="13" t="s">
        <v>78</v>
      </c>
      <c r="AY230" s="189" t="s">
        <v>192</v>
      </c>
    </row>
    <row r="231" s="12" customFormat="1" ht="20.88" customHeight="1">
      <c r="A231" s="12"/>
      <c r="B231" s="154"/>
      <c r="C231" s="12"/>
      <c r="D231" s="155" t="s">
        <v>72</v>
      </c>
      <c r="E231" s="165" t="s">
        <v>401</v>
      </c>
      <c r="F231" s="165" t="s">
        <v>402</v>
      </c>
      <c r="G231" s="12"/>
      <c r="H231" s="12"/>
      <c r="I231" s="157"/>
      <c r="J231" s="166">
        <f>BK231</f>
        <v>0</v>
      </c>
      <c r="K231" s="12"/>
      <c r="L231" s="154"/>
      <c r="M231" s="159"/>
      <c r="N231" s="160"/>
      <c r="O231" s="160"/>
      <c r="P231" s="161">
        <f>SUM(P232:P235)</f>
        <v>0</v>
      </c>
      <c r="Q231" s="160"/>
      <c r="R231" s="161">
        <f>SUM(R232:R235)</f>
        <v>0.4426756</v>
      </c>
      <c r="S231" s="160"/>
      <c r="T231" s="162">
        <f>SUM(T232:T235)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55" t="s">
        <v>78</v>
      </c>
      <c r="AT231" s="163" t="s">
        <v>72</v>
      </c>
      <c r="AU231" s="163" t="s">
        <v>82</v>
      </c>
      <c r="AY231" s="155" t="s">
        <v>192</v>
      </c>
      <c r="BK231" s="164">
        <f>SUM(BK232:BK235)</f>
        <v>0</v>
      </c>
    </row>
    <row r="232" s="2" customFormat="1" ht="37.8" customHeight="1">
      <c r="A232" s="40"/>
      <c r="B232" s="167"/>
      <c r="C232" s="168" t="s">
        <v>403</v>
      </c>
      <c r="D232" s="168" t="s">
        <v>195</v>
      </c>
      <c r="E232" s="169" t="s">
        <v>404</v>
      </c>
      <c r="F232" s="170" t="s">
        <v>405</v>
      </c>
      <c r="G232" s="171" t="s">
        <v>406</v>
      </c>
      <c r="H232" s="172">
        <v>1</v>
      </c>
      <c r="I232" s="173"/>
      <c r="J232" s="174">
        <f>ROUND(I232*H232,2)</f>
        <v>0</v>
      </c>
      <c r="K232" s="170" t="s">
        <v>198</v>
      </c>
      <c r="L232" s="41"/>
      <c r="M232" s="175" t="s">
        <v>3</v>
      </c>
      <c r="N232" s="176" t="s">
        <v>44</v>
      </c>
      <c r="O232" s="74"/>
      <c r="P232" s="177">
        <f>O232*H232</f>
        <v>0</v>
      </c>
      <c r="Q232" s="177">
        <v>0.4215256</v>
      </c>
      <c r="R232" s="177">
        <f>Q232*H232</f>
        <v>0.4215256</v>
      </c>
      <c r="S232" s="177">
        <v>0</v>
      </c>
      <c r="T232" s="178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179" t="s">
        <v>199</v>
      </c>
      <c r="AT232" s="179" t="s">
        <v>195</v>
      </c>
      <c r="AU232" s="179" t="s">
        <v>85</v>
      </c>
      <c r="AY232" s="21" t="s">
        <v>192</v>
      </c>
      <c r="BE232" s="180">
        <f>IF(N232="základní",J232,0)</f>
        <v>0</v>
      </c>
      <c r="BF232" s="180">
        <f>IF(N232="snížená",J232,0)</f>
        <v>0</v>
      </c>
      <c r="BG232" s="180">
        <f>IF(N232="zákl. přenesená",J232,0)</f>
        <v>0</v>
      </c>
      <c r="BH232" s="180">
        <f>IF(N232="sníž. přenesená",J232,0)</f>
        <v>0</v>
      </c>
      <c r="BI232" s="180">
        <f>IF(N232="nulová",J232,0)</f>
        <v>0</v>
      </c>
      <c r="BJ232" s="21" t="s">
        <v>78</v>
      </c>
      <c r="BK232" s="180">
        <f>ROUND(I232*H232,2)</f>
        <v>0</v>
      </c>
      <c r="BL232" s="21" t="s">
        <v>199</v>
      </c>
      <c r="BM232" s="179" t="s">
        <v>407</v>
      </c>
    </row>
    <row r="233" s="2" customFormat="1">
      <c r="A233" s="40"/>
      <c r="B233" s="41"/>
      <c r="C233" s="40"/>
      <c r="D233" s="181" t="s">
        <v>201</v>
      </c>
      <c r="E233" s="40"/>
      <c r="F233" s="182" t="s">
        <v>408</v>
      </c>
      <c r="G233" s="40"/>
      <c r="H233" s="40"/>
      <c r="I233" s="183"/>
      <c r="J233" s="40"/>
      <c r="K233" s="40"/>
      <c r="L233" s="41"/>
      <c r="M233" s="184"/>
      <c r="N233" s="185"/>
      <c r="O233" s="74"/>
      <c r="P233" s="74"/>
      <c r="Q233" s="74"/>
      <c r="R233" s="74"/>
      <c r="S233" s="74"/>
      <c r="T233" s="75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21" t="s">
        <v>201</v>
      </c>
      <c r="AU233" s="21" t="s">
        <v>85</v>
      </c>
    </row>
    <row r="234" s="2" customFormat="1" ht="37.8" customHeight="1">
      <c r="A234" s="40"/>
      <c r="B234" s="167"/>
      <c r="C234" s="204" t="s">
        <v>409</v>
      </c>
      <c r="D234" s="204" t="s">
        <v>265</v>
      </c>
      <c r="E234" s="205" t="s">
        <v>410</v>
      </c>
      <c r="F234" s="206" t="s">
        <v>411</v>
      </c>
      <c r="G234" s="207" t="s">
        <v>406</v>
      </c>
      <c r="H234" s="208">
        <v>1</v>
      </c>
      <c r="I234" s="209"/>
      <c r="J234" s="210">
        <f>ROUND(I234*H234,2)</f>
        <v>0</v>
      </c>
      <c r="K234" s="206" t="s">
        <v>198</v>
      </c>
      <c r="L234" s="211"/>
      <c r="M234" s="212" t="s">
        <v>3</v>
      </c>
      <c r="N234" s="213" t="s">
        <v>44</v>
      </c>
      <c r="O234" s="74"/>
      <c r="P234" s="177">
        <f>O234*H234</f>
        <v>0</v>
      </c>
      <c r="Q234" s="177">
        <v>0.021149999999999999</v>
      </c>
      <c r="R234" s="177">
        <f>Q234*H234</f>
        <v>0.021149999999999999</v>
      </c>
      <c r="S234" s="177">
        <v>0</v>
      </c>
      <c r="T234" s="178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179" t="s">
        <v>242</v>
      </c>
      <c r="AT234" s="179" t="s">
        <v>265</v>
      </c>
      <c r="AU234" s="179" t="s">
        <v>85</v>
      </c>
      <c r="AY234" s="21" t="s">
        <v>192</v>
      </c>
      <c r="BE234" s="180">
        <f>IF(N234="základní",J234,0)</f>
        <v>0</v>
      </c>
      <c r="BF234" s="180">
        <f>IF(N234="snížená",J234,0)</f>
        <v>0</v>
      </c>
      <c r="BG234" s="180">
        <f>IF(N234="zákl. přenesená",J234,0)</f>
        <v>0</v>
      </c>
      <c r="BH234" s="180">
        <f>IF(N234="sníž. přenesená",J234,0)</f>
        <v>0</v>
      </c>
      <c r="BI234" s="180">
        <f>IF(N234="nulová",J234,0)</f>
        <v>0</v>
      </c>
      <c r="BJ234" s="21" t="s">
        <v>78</v>
      </c>
      <c r="BK234" s="180">
        <f>ROUND(I234*H234,2)</f>
        <v>0</v>
      </c>
      <c r="BL234" s="21" t="s">
        <v>199</v>
      </c>
      <c r="BM234" s="179" t="s">
        <v>412</v>
      </c>
    </row>
    <row r="235" s="2" customFormat="1" ht="16.5" customHeight="1">
      <c r="A235" s="40"/>
      <c r="B235" s="167"/>
      <c r="C235" s="168" t="s">
        <v>413</v>
      </c>
      <c r="D235" s="168" t="s">
        <v>195</v>
      </c>
      <c r="E235" s="169" t="s">
        <v>414</v>
      </c>
      <c r="F235" s="170" t="s">
        <v>415</v>
      </c>
      <c r="G235" s="171" t="s">
        <v>416</v>
      </c>
      <c r="H235" s="172">
        <v>1</v>
      </c>
      <c r="I235" s="173"/>
      <c r="J235" s="174">
        <f>ROUND(I235*H235,2)</f>
        <v>0</v>
      </c>
      <c r="K235" s="170" t="s">
        <v>417</v>
      </c>
      <c r="L235" s="41"/>
      <c r="M235" s="175" t="s">
        <v>3</v>
      </c>
      <c r="N235" s="176" t="s">
        <v>44</v>
      </c>
      <c r="O235" s="74"/>
      <c r="P235" s="177">
        <f>O235*H235</f>
        <v>0</v>
      </c>
      <c r="Q235" s="177">
        <v>0</v>
      </c>
      <c r="R235" s="177">
        <f>Q235*H235</f>
        <v>0</v>
      </c>
      <c r="S235" s="177">
        <v>0</v>
      </c>
      <c r="T235" s="178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179" t="s">
        <v>199</v>
      </c>
      <c r="AT235" s="179" t="s">
        <v>195</v>
      </c>
      <c r="AU235" s="179" t="s">
        <v>85</v>
      </c>
      <c r="AY235" s="21" t="s">
        <v>192</v>
      </c>
      <c r="BE235" s="180">
        <f>IF(N235="základní",J235,0)</f>
        <v>0</v>
      </c>
      <c r="BF235" s="180">
        <f>IF(N235="snížená",J235,0)</f>
        <v>0</v>
      </c>
      <c r="BG235" s="180">
        <f>IF(N235="zákl. přenesená",J235,0)</f>
        <v>0</v>
      </c>
      <c r="BH235" s="180">
        <f>IF(N235="sníž. přenesená",J235,0)</f>
        <v>0</v>
      </c>
      <c r="BI235" s="180">
        <f>IF(N235="nulová",J235,0)</f>
        <v>0</v>
      </c>
      <c r="BJ235" s="21" t="s">
        <v>78</v>
      </c>
      <c r="BK235" s="180">
        <f>ROUND(I235*H235,2)</f>
        <v>0</v>
      </c>
      <c r="BL235" s="21" t="s">
        <v>199</v>
      </c>
      <c r="BM235" s="179" t="s">
        <v>418</v>
      </c>
    </row>
    <row r="236" s="12" customFormat="1" ht="22.8" customHeight="1">
      <c r="A236" s="12"/>
      <c r="B236" s="154"/>
      <c r="C236" s="12"/>
      <c r="D236" s="155" t="s">
        <v>72</v>
      </c>
      <c r="E236" s="165" t="s">
        <v>247</v>
      </c>
      <c r="F236" s="165" t="s">
        <v>419</v>
      </c>
      <c r="G236" s="12"/>
      <c r="H236" s="12"/>
      <c r="I236" s="157"/>
      <c r="J236" s="166">
        <f>BK236</f>
        <v>0</v>
      </c>
      <c r="K236" s="12"/>
      <c r="L236" s="154"/>
      <c r="M236" s="159"/>
      <c r="N236" s="160"/>
      <c r="O236" s="160"/>
      <c r="P236" s="161">
        <f>SUM(P237:P246)</f>
        <v>0</v>
      </c>
      <c r="Q236" s="160"/>
      <c r="R236" s="161">
        <f>SUM(R237:R246)</f>
        <v>0.0041108000000000004</v>
      </c>
      <c r="S236" s="160"/>
      <c r="T236" s="162">
        <f>SUM(T237:T246)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55" t="s">
        <v>78</v>
      </c>
      <c r="AT236" s="163" t="s">
        <v>72</v>
      </c>
      <c r="AU236" s="163" t="s">
        <v>78</v>
      </c>
      <c r="AY236" s="155" t="s">
        <v>192</v>
      </c>
      <c r="BK236" s="164">
        <f>SUM(BK237:BK246)</f>
        <v>0</v>
      </c>
    </row>
    <row r="237" s="2" customFormat="1" ht="24.15" customHeight="1">
      <c r="A237" s="40"/>
      <c r="B237" s="167"/>
      <c r="C237" s="168" t="s">
        <v>420</v>
      </c>
      <c r="D237" s="168" t="s">
        <v>195</v>
      </c>
      <c r="E237" s="169" t="s">
        <v>421</v>
      </c>
      <c r="F237" s="170" t="s">
        <v>422</v>
      </c>
      <c r="G237" s="171" t="s">
        <v>406</v>
      </c>
      <c r="H237" s="172">
        <v>1</v>
      </c>
      <c r="I237" s="173"/>
      <c r="J237" s="174">
        <f>ROUND(I237*H237,2)</f>
        <v>0</v>
      </c>
      <c r="K237" s="170" t="s">
        <v>417</v>
      </c>
      <c r="L237" s="41"/>
      <c r="M237" s="175" t="s">
        <v>3</v>
      </c>
      <c r="N237" s="176" t="s">
        <v>44</v>
      </c>
      <c r="O237" s="74"/>
      <c r="P237" s="177">
        <f>O237*H237</f>
        <v>0</v>
      </c>
      <c r="Q237" s="177">
        <v>0</v>
      </c>
      <c r="R237" s="177">
        <f>Q237*H237</f>
        <v>0</v>
      </c>
      <c r="S237" s="177">
        <v>0</v>
      </c>
      <c r="T237" s="178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179" t="s">
        <v>209</v>
      </c>
      <c r="AT237" s="179" t="s">
        <v>195</v>
      </c>
      <c r="AU237" s="179" t="s">
        <v>82</v>
      </c>
      <c r="AY237" s="21" t="s">
        <v>192</v>
      </c>
      <c r="BE237" s="180">
        <f>IF(N237="základní",J237,0)</f>
        <v>0</v>
      </c>
      <c r="BF237" s="180">
        <f>IF(N237="snížená",J237,0)</f>
        <v>0</v>
      </c>
      <c r="BG237" s="180">
        <f>IF(N237="zákl. přenesená",J237,0)</f>
        <v>0</v>
      </c>
      <c r="BH237" s="180">
        <f>IF(N237="sníž. přenesená",J237,0)</f>
        <v>0</v>
      </c>
      <c r="BI237" s="180">
        <f>IF(N237="nulová",J237,0)</f>
        <v>0</v>
      </c>
      <c r="BJ237" s="21" t="s">
        <v>78</v>
      </c>
      <c r="BK237" s="180">
        <f>ROUND(I237*H237,2)</f>
        <v>0</v>
      </c>
      <c r="BL237" s="21" t="s">
        <v>209</v>
      </c>
      <c r="BM237" s="179" t="s">
        <v>423</v>
      </c>
    </row>
    <row r="238" s="2" customFormat="1" ht="16.5" customHeight="1">
      <c r="A238" s="40"/>
      <c r="B238" s="167"/>
      <c r="C238" s="204" t="s">
        <v>424</v>
      </c>
      <c r="D238" s="204" t="s">
        <v>265</v>
      </c>
      <c r="E238" s="205" t="s">
        <v>425</v>
      </c>
      <c r="F238" s="206" t="s">
        <v>426</v>
      </c>
      <c r="G238" s="207" t="s">
        <v>406</v>
      </c>
      <c r="H238" s="208">
        <v>1</v>
      </c>
      <c r="I238" s="209"/>
      <c r="J238" s="210">
        <f>ROUND(I238*H238,2)</f>
        <v>0</v>
      </c>
      <c r="K238" s="206" t="s">
        <v>417</v>
      </c>
      <c r="L238" s="211"/>
      <c r="M238" s="212" t="s">
        <v>3</v>
      </c>
      <c r="N238" s="213" t="s">
        <v>44</v>
      </c>
      <c r="O238" s="74"/>
      <c r="P238" s="177">
        <f>O238*H238</f>
        <v>0</v>
      </c>
      <c r="Q238" s="177">
        <v>0</v>
      </c>
      <c r="R238" s="177">
        <f>Q238*H238</f>
        <v>0</v>
      </c>
      <c r="S238" s="177">
        <v>0</v>
      </c>
      <c r="T238" s="178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179" t="s">
        <v>385</v>
      </c>
      <c r="AT238" s="179" t="s">
        <v>265</v>
      </c>
      <c r="AU238" s="179" t="s">
        <v>82</v>
      </c>
      <c r="AY238" s="21" t="s">
        <v>192</v>
      </c>
      <c r="BE238" s="180">
        <f>IF(N238="základní",J238,0)</f>
        <v>0</v>
      </c>
      <c r="BF238" s="180">
        <f>IF(N238="snížená",J238,0)</f>
        <v>0</v>
      </c>
      <c r="BG238" s="180">
        <f>IF(N238="zákl. přenesená",J238,0)</f>
        <v>0</v>
      </c>
      <c r="BH238" s="180">
        <f>IF(N238="sníž. přenesená",J238,0)</f>
        <v>0</v>
      </c>
      <c r="BI238" s="180">
        <f>IF(N238="nulová",J238,0)</f>
        <v>0</v>
      </c>
      <c r="BJ238" s="21" t="s">
        <v>78</v>
      </c>
      <c r="BK238" s="180">
        <f>ROUND(I238*H238,2)</f>
        <v>0</v>
      </c>
      <c r="BL238" s="21" t="s">
        <v>209</v>
      </c>
      <c r="BM238" s="179" t="s">
        <v>427</v>
      </c>
    </row>
    <row r="239" s="2" customFormat="1" ht="24.15" customHeight="1">
      <c r="A239" s="40"/>
      <c r="B239" s="167"/>
      <c r="C239" s="168" t="s">
        <v>428</v>
      </c>
      <c r="D239" s="168" t="s">
        <v>195</v>
      </c>
      <c r="E239" s="169" t="s">
        <v>429</v>
      </c>
      <c r="F239" s="170" t="s">
        <v>430</v>
      </c>
      <c r="G239" s="171" t="s">
        <v>406</v>
      </c>
      <c r="H239" s="172">
        <v>1</v>
      </c>
      <c r="I239" s="173"/>
      <c r="J239" s="174">
        <f>ROUND(I239*H239,2)</f>
        <v>0</v>
      </c>
      <c r="K239" s="170" t="s">
        <v>198</v>
      </c>
      <c r="L239" s="41"/>
      <c r="M239" s="175" t="s">
        <v>3</v>
      </c>
      <c r="N239" s="176" t="s">
        <v>44</v>
      </c>
      <c r="O239" s="74"/>
      <c r="P239" s="177">
        <f>O239*H239</f>
        <v>0</v>
      </c>
      <c r="Q239" s="177">
        <v>0.0001108</v>
      </c>
      <c r="R239" s="177">
        <f>Q239*H239</f>
        <v>0.0001108</v>
      </c>
      <c r="S239" s="177">
        <v>0</v>
      </c>
      <c r="T239" s="178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179" t="s">
        <v>199</v>
      </c>
      <c r="AT239" s="179" t="s">
        <v>195</v>
      </c>
      <c r="AU239" s="179" t="s">
        <v>82</v>
      </c>
      <c r="AY239" s="21" t="s">
        <v>192</v>
      </c>
      <c r="BE239" s="180">
        <f>IF(N239="základní",J239,0)</f>
        <v>0</v>
      </c>
      <c r="BF239" s="180">
        <f>IF(N239="snížená",J239,0)</f>
        <v>0</v>
      </c>
      <c r="BG239" s="180">
        <f>IF(N239="zákl. přenesená",J239,0)</f>
        <v>0</v>
      </c>
      <c r="BH239" s="180">
        <f>IF(N239="sníž. přenesená",J239,0)</f>
        <v>0</v>
      </c>
      <c r="BI239" s="180">
        <f>IF(N239="nulová",J239,0)</f>
        <v>0</v>
      </c>
      <c r="BJ239" s="21" t="s">
        <v>78</v>
      </c>
      <c r="BK239" s="180">
        <f>ROUND(I239*H239,2)</f>
        <v>0</v>
      </c>
      <c r="BL239" s="21" t="s">
        <v>199</v>
      </c>
      <c r="BM239" s="179" t="s">
        <v>431</v>
      </c>
    </row>
    <row r="240" s="2" customFormat="1">
      <c r="A240" s="40"/>
      <c r="B240" s="41"/>
      <c r="C240" s="40"/>
      <c r="D240" s="181" t="s">
        <v>201</v>
      </c>
      <c r="E240" s="40"/>
      <c r="F240" s="182" t="s">
        <v>432</v>
      </c>
      <c r="G240" s="40"/>
      <c r="H240" s="40"/>
      <c r="I240" s="183"/>
      <c r="J240" s="40"/>
      <c r="K240" s="40"/>
      <c r="L240" s="41"/>
      <c r="M240" s="184"/>
      <c r="N240" s="185"/>
      <c r="O240" s="74"/>
      <c r="P240" s="74"/>
      <c r="Q240" s="74"/>
      <c r="R240" s="74"/>
      <c r="S240" s="74"/>
      <c r="T240" s="75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21" t="s">
        <v>201</v>
      </c>
      <c r="AU240" s="21" t="s">
        <v>82</v>
      </c>
    </row>
    <row r="241" s="2" customFormat="1" ht="16.5" customHeight="1">
      <c r="A241" s="40"/>
      <c r="B241" s="167"/>
      <c r="C241" s="204" t="s">
        <v>433</v>
      </c>
      <c r="D241" s="204" t="s">
        <v>265</v>
      </c>
      <c r="E241" s="205" t="s">
        <v>434</v>
      </c>
      <c r="F241" s="206" t="s">
        <v>435</v>
      </c>
      <c r="G241" s="207" t="s">
        <v>406</v>
      </c>
      <c r="H241" s="208">
        <v>1</v>
      </c>
      <c r="I241" s="209"/>
      <c r="J241" s="210">
        <f>ROUND(I241*H241,2)</f>
        <v>0</v>
      </c>
      <c r="K241" s="206" t="s">
        <v>198</v>
      </c>
      <c r="L241" s="211"/>
      <c r="M241" s="212" t="s">
        <v>3</v>
      </c>
      <c r="N241" s="213" t="s">
        <v>44</v>
      </c>
      <c r="O241" s="74"/>
      <c r="P241" s="177">
        <f>O241*H241</f>
        <v>0</v>
      </c>
      <c r="Q241" s="177">
        <v>0.0040000000000000001</v>
      </c>
      <c r="R241" s="177">
        <f>Q241*H241</f>
        <v>0.0040000000000000001</v>
      </c>
      <c r="S241" s="177">
        <v>0</v>
      </c>
      <c r="T241" s="178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179" t="s">
        <v>242</v>
      </c>
      <c r="AT241" s="179" t="s">
        <v>265</v>
      </c>
      <c r="AU241" s="179" t="s">
        <v>82</v>
      </c>
      <c r="AY241" s="21" t="s">
        <v>192</v>
      </c>
      <c r="BE241" s="180">
        <f>IF(N241="základní",J241,0)</f>
        <v>0</v>
      </c>
      <c r="BF241" s="180">
        <f>IF(N241="snížená",J241,0)</f>
        <v>0</v>
      </c>
      <c r="BG241" s="180">
        <f>IF(N241="zákl. přenesená",J241,0)</f>
        <v>0</v>
      </c>
      <c r="BH241" s="180">
        <f>IF(N241="sníž. přenesená",J241,0)</f>
        <v>0</v>
      </c>
      <c r="BI241" s="180">
        <f>IF(N241="nulová",J241,0)</f>
        <v>0</v>
      </c>
      <c r="BJ241" s="21" t="s">
        <v>78</v>
      </c>
      <c r="BK241" s="180">
        <f>ROUND(I241*H241,2)</f>
        <v>0</v>
      </c>
      <c r="BL241" s="21" t="s">
        <v>199</v>
      </c>
      <c r="BM241" s="179" t="s">
        <v>436</v>
      </c>
    </row>
    <row r="242" s="2" customFormat="1" ht="24.15" customHeight="1">
      <c r="A242" s="40"/>
      <c r="B242" s="167"/>
      <c r="C242" s="168" t="s">
        <v>437</v>
      </c>
      <c r="D242" s="168" t="s">
        <v>195</v>
      </c>
      <c r="E242" s="169" t="s">
        <v>438</v>
      </c>
      <c r="F242" s="170" t="s">
        <v>439</v>
      </c>
      <c r="G242" s="171" t="s">
        <v>416</v>
      </c>
      <c r="H242" s="172">
        <v>1</v>
      </c>
      <c r="I242" s="173"/>
      <c r="J242" s="174">
        <f>ROUND(I242*H242,2)</f>
        <v>0</v>
      </c>
      <c r="K242" s="170" t="s">
        <v>417</v>
      </c>
      <c r="L242" s="41"/>
      <c r="M242" s="175" t="s">
        <v>3</v>
      </c>
      <c r="N242" s="176" t="s">
        <v>44</v>
      </c>
      <c r="O242" s="74"/>
      <c r="P242" s="177">
        <f>O242*H242</f>
        <v>0</v>
      </c>
      <c r="Q242" s="177">
        <v>0</v>
      </c>
      <c r="R242" s="177">
        <f>Q242*H242</f>
        <v>0</v>
      </c>
      <c r="S242" s="177">
        <v>0</v>
      </c>
      <c r="T242" s="178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179" t="s">
        <v>199</v>
      </c>
      <c r="AT242" s="179" t="s">
        <v>195</v>
      </c>
      <c r="AU242" s="179" t="s">
        <v>82</v>
      </c>
      <c r="AY242" s="21" t="s">
        <v>192</v>
      </c>
      <c r="BE242" s="180">
        <f>IF(N242="základní",J242,0)</f>
        <v>0</v>
      </c>
      <c r="BF242" s="180">
        <f>IF(N242="snížená",J242,0)</f>
        <v>0</v>
      </c>
      <c r="BG242" s="180">
        <f>IF(N242="zákl. přenesená",J242,0)</f>
        <v>0</v>
      </c>
      <c r="BH242" s="180">
        <f>IF(N242="sníž. přenesená",J242,0)</f>
        <v>0</v>
      </c>
      <c r="BI242" s="180">
        <f>IF(N242="nulová",J242,0)</f>
        <v>0</v>
      </c>
      <c r="BJ242" s="21" t="s">
        <v>78</v>
      </c>
      <c r="BK242" s="180">
        <f>ROUND(I242*H242,2)</f>
        <v>0</v>
      </c>
      <c r="BL242" s="21" t="s">
        <v>199</v>
      </c>
      <c r="BM242" s="179" t="s">
        <v>440</v>
      </c>
    </row>
    <row r="243" s="2" customFormat="1">
      <c r="A243" s="40"/>
      <c r="B243" s="41"/>
      <c r="C243" s="40"/>
      <c r="D243" s="186" t="s">
        <v>203</v>
      </c>
      <c r="E243" s="40"/>
      <c r="F243" s="187" t="s">
        <v>441</v>
      </c>
      <c r="G243" s="40"/>
      <c r="H243" s="40"/>
      <c r="I243" s="183"/>
      <c r="J243" s="40"/>
      <c r="K243" s="40"/>
      <c r="L243" s="41"/>
      <c r="M243" s="184"/>
      <c r="N243" s="185"/>
      <c r="O243" s="74"/>
      <c r="P243" s="74"/>
      <c r="Q243" s="74"/>
      <c r="R243" s="74"/>
      <c r="S243" s="74"/>
      <c r="T243" s="75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21" t="s">
        <v>203</v>
      </c>
      <c r="AU243" s="21" t="s">
        <v>82</v>
      </c>
    </row>
    <row r="244" s="2" customFormat="1" ht="24.15" customHeight="1">
      <c r="A244" s="40"/>
      <c r="B244" s="167"/>
      <c r="C244" s="168" t="s">
        <v>442</v>
      </c>
      <c r="D244" s="168" t="s">
        <v>195</v>
      </c>
      <c r="E244" s="169" t="s">
        <v>443</v>
      </c>
      <c r="F244" s="170" t="s">
        <v>444</v>
      </c>
      <c r="G244" s="171" t="s">
        <v>416</v>
      </c>
      <c r="H244" s="172">
        <v>1</v>
      </c>
      <c r="I244" s="173"/>
      <c r="J244" s="174">
        <f>ROUND(I244*H244,2)</f>
        <v>0</v>
      </c>
      <c r="K244" s="170" t="s">
        <v>417</v>
      </c>
      <c r="L244" s="41"/>
      <c r="M244" s="175" t="s">
        <v>3</v>
      </c>
      <c r="N244" s="176" t="s">
        <v>44</v>
      </c>
      <c r="O244" s="74"/>
      <c r="P244" s="177">
        <f>O244*H244</f>
        <v>0</v>
      </c>
      <c r="Q244" s="177">
        <v>0</v>
      </c>
      <c r="R244" s="177">
        <f>Q244*H244</f>
        <v>0</v>
      </c>
      <c r="S244" s="177">
        <v>0</v>
      </c>
      <c r="T244" s="178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179" t="s">
        <v>199</v>
      </c>
      <c r="AT244" s="179" t="s">
        <v>195</v>
      </c>
      <c r="AU244" s="179" t="s">
        <v>82</v>
      </c>
      <c r="AY244" s="21" t="s">
        <v>192</v>
      </c>
      <c r="BE244" s="180">
        <f>IF(N244="základní",J244,0)</f>
        <v>0</v>
      </c>
      <c r="BF244" s="180">
        <f>IF(N244="snížená",J244,0)</f>
        <v>0</v>
      </c>
      <c r="BG244" s="180">
        <f>IF(N244="zákl. přenesená",J244,0)</f>
        <v>0</v>
      </c>
      <c r="BH244" s="180">
        <f>IF(N244="sníž. přenesená",J244,0)</f>
        <v>0</v>
      </c>
      <c r="BI244" s="180">
        <f>IF(N244="nulová",J244,0)</f>
        <v>0</v>
      </c>
      <c r="BJ244" s="21" t="s">
        <v>78</v>
      </c>
      <c r="BK244" s="180">
        <f>ROUND(I244*H244,2)</f>
        <v>0</v>
      </c>
      <c r="BL244" s="21" t="s">
        <v>199</v>
      </c>
      <c r="BM244" s="179" t="s">
        <v>445</v>
      </c>
    </row>
    <row r="245" s="2" customFormat="1" ht="37.8" customHeight="1">
      <c r="A245" s="40"/>
      <c r="B245" s="167"/>
      <c r="C245" s="168" t="s">
        <v>446</v>
      </c>
      <c r="D245" s="168" t="s">
        <v>195</v>
      </c>
      <c r="E245" s="169" t="s">
        <v>447</v>
      </c>
      <c r="F245" s="170" t="s">
        <v>448</v>
      </c>
      <c r="G245" s="171" t="s">
        <v>416</v>
      </c>
      <c r="H245" s="172">
        <v>1</v>
      </c>
      <c r="I245" s="173"/>
      <c r="J245" s="174">
        <f>ROUND(I245*H245,2)</f>
        <v>0</v>
      </c>
      <c r="K245" s="170" t="s">
        <v>417</v>
      </c>
      <c r="L245" s="41"/>
      <c r="M245" s="175" t="s">
        <v>3</v>
      </c>
      <c r="N245" s="176" t="s">
        <v>44</v>
      </c>
      <c r="O245" s="74"/>
      <c r="P245" s="177">
        <f>O245*H245</f>
        <v>0</v>
      </c>
      <c r="Q245" s="177">
        <v>0</v>
      </c>
      <c r="R245" s="177">
        <f>Q245*H245</f>
        <v>0</v>
      </c>
      <c r="S245" s="177">
        <v>0</v>
      </c>
      <c r="T245" s="178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179" t="s">
        <v>199</v>
      </c>
      <c r="AT245" s="179" t="s">
        <v>195</v>
      </c>
      <c r="AU245" s="179" t="s">
        <v>82</v>
      </c>
      <c r="AY245" s="21" t="s">
        <v>192</v>
      </c>
      <c r="BE245" s="180">
        <f>IF(N245="základní",J245,0)</f>
        <v>0</v>
      </c>
      <c r="BF245" s="180">
        <f>IF(N245="snížená",J245,0)</f>
        <v>0</v>
      </c>
      <c r="BG245" s="180">
        <f>IF(N245="zákl. přenesená",J245,0)</f>
        <v>0</v>
      </c>
      <c r="BH245" s="180">
        <f>IF(N245="sníž. přenesená",J245,0)</f>
        <v>0</v>
      </c>
      <c r="BI245" s="180">
        <f>IF(N245="nulová",J245,0)</f>
        <v>0</v>
      </c>
      <c r="BJ245" s="21" t="s">
        <v>78</v>
      </c>
      <c r="BK245" s="180">
        <f>ROUND(I245*H245,2)</f>
        <v>0</v>
      </c>
      <c r="BL245" s="21" t="s">
        <v>199</v>
      </c>
      <c r="BM245" s="179" t="s">
        <v>449</v>
      </c>
    </row>
    <row r="246" s="2" customFormat="1" ht="21.75" customHeight="1">
      <c r="A246" s="40"/>
      <c r="B246" s="167"/>
      <c r="C246" s="168" t="s">
        <v>450</v>
      </c>
      <c r="D246" s="168" t="s">
        <v>195</v>
      </c>
      <c r="E246" s="169" t="s">
        <v>451</v>
      </c>
      <c r="F246" s="170" t="s">
        <v>452</v>
      </c>
      <c r="G246" s="171" t="s">
        <v>416</v>
      </c>
      <c r="H246" s="172">
        <v>2</v>
      </c>
      <c r="I246" s="173"/>
      <c r="J246" s="174">
        <f>ROUND(I246*H246,2)</f>
        <v>0</v>
      </c>
      <c r="K246" s="170" t="s">
        <v>417</v>
      </c>
      <c r="L246" s="41"/>
      <c r="M246" s="175" t="s">
        <v>3</v>
      </c>
      <c r="N246" s="176" t="s">
        <v>44</v>
      </c>
      <c r="O246" s="74"/>
      <c r="P246" s="177">
        <f>O246*H246</f>
        <v>0</v>
      </c>
      <c r="Q246" s="177">
        <v>0</v>
      </c>
      <c r="R246" s="177">
        <f>Q246*H246</f>
        <v>0</v>
      </c>
      <c r="S246" s="177">
        <v>0</v>
      </c>
      <c r="T246" s="178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179" t="s">
        <v>199</v>
      </c>
      <c r="AT246" s="179" t="s">
        <v>195</v>
      </c>
      <c r="AU246" s="179" t="s">
        <v>82</v>
      </c>
      <c r="AY246" s="21" t="s">
        <v>192</v>
      </c>
      <c r="BE246" s="180">
        <f>IF(N246="základní",J246,0)</f>
        <v>0</v>
      </c>
      <c r="BF246" s="180">
        <f>IF(N246="snížená",J246,0)</f>
        <v>0</v>
      </c>
      <c r="BG246" s="180">
        <f>IF(N246="zákl. přenesená",J246,0)</f>
        <v>0</v>
      </c>
      <c r="BH246" s="180">
        <f>IF(N246="sníž. přenesená",J246,0)</f>
        <v>0</v>
      </c>
      <c r="BI246" s="180">
        <f>IF(N246="nulová",J246,0)</f>
        <v>0</v>
      </c>
      <c r="BJ246" s="21" t="s">
        <v>78</v>
      </c>
      <c r="BK246" s="180">
        <f>ROUND(I246*H246,2)</f>
        <v>0</v>
      </c>
      <c r="BL246" s="21" t="s">
        <v>199</v>
      </c>
      <c r="BM246" s="179" t="s">
        <v>453</v>
      </c>
    </row>
    <row r="247" s="12" customFormat="1" ht="22.8" customHeight="1">
      <c r="A247" s="12"/>
      <c r="B247" s="154"/>
      <c r="C247" s="12"/>
      <c r="D247" s="155" t="s">
        <v>72</v>
      </c>
      <c r="E247" s="165" t="s">
        <v>454</v>
      </c>
      <c r="F247" s="165" t="s">
        <v>455</v>
      </c>
      <c r="G247" s="12"/>
      <c r="H247" s="12"/>
      <c r="I247" s="157"/>
      <c r="J247" s="166">
        <f>BK247</f>
        <v>0</v>
      </c>
      <c r="K247" s="12"/>
      <c r="L247" s="154"/>
      <c r="M247" s="159"/>
      <c r="N247" s="160"/>
      <c r="O247" s="160"/>
      <c r="P247" s="161">
        <f>SUM(P248:P259)</f>
        <v>0</v>
      </c>
      <c r="Q247" s="160"/>
      <c r="R247" s="161">
        <f>SUM(R248:R259)</f>
        <v>0</v>
      </c>
      <c r="S247" s="160"/>
      <c r="T247" s="162">
        <f>SUM(T248:T259)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55" t="s">
        <v>78</v>
      </c>
      <c r="AT247" s="163" t="s">
        <v>72</v>
      </c>
      <c r="AU247" s="163" t="s">
        <v>78</v>
      </c>
      <c r="AY247" s="155" t="s">
        <v>192</v>
      </c>
      <c r="BK247" s="164">
        <f>SUM(BK248:BK259)</f>
        <v>0</v>
      </c>
    </row>
    <row r="248" s="2" customFormat="1" ht="37.8" customHeight="1">
      <c r="A248" s="40"/>
      <c r="B248" s="167"/>
      <c r="C248" s="168" t="s">
        <v>456</v>
      </c>
      <c r="D248" s="168" t="s">
        <v>195</v>
      </c>
      <c r="E248" s="169" t="s">
        <v>457</v>
      </c>
      <c r="F248" s="170" t="s">
        <v>458</v>
      </c>
      <c r="G248" s="171" t="s">
        <v>93</v>
      </c>
      <c r="H248" s="172">
        <v>11.43</v>
      </c>
      <c r="I248" s="173"/>
      <c r="J248" s="174">
        <f>ROUND(I248*H248,2)</f>
        <v>0</v>
      </c>
      <c r="K248" s="170" t="s">
        <v>198</v>
      </c>
      <c r="L248" s="41"/>
      <c r="M248" s="175" t="s">
        <v>3</v>
      </c>
      <c r="N248" s="176" t="s">
        <v>44</v>
      </c>
      <c r="O248" s="74"/>
      <c r="P248" s="177">
        <f>O248*H248</f>
        <v>0</v>
      </c>
      <c r="Q248" s="177">
        <v>0</v>
      </c>
      <c r="R248" s="177">
        <f>Q248*H248</f>
        <v>0</v>
      </c>
      <c r="S248" s="177">
        <v>0</v>
      </c>
      <c r="T248" s="178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179" t="s">
        <v>199</v>
      </c>
      <c r="AT248" s="179" t="s">
        <v>195</v>
      </c>
      <c r="AU248" s="179" t="s">
        <v>82</v>
      </c>
      <c r="AY248" s="21" t="s">
        <v>192</v>
      </c>
      <c r="BE248" s="180">
        <f>IF(N248="základní",J248,0)</f>
        <v>0</v>
      </c>
      <c r="BF248" s="180">
        <f>IF(N248="snížená",J248,0)</f>
        <v>0</v>
      </c>
      <c r="BG248" s="180">
        <f>IF(N248="zákl. přenesená",J248,0)</f>
        <v>0</v>
      </c>
      <c r="BH248" s="180">
        <f>IF(N248="sníž. přenesená",J248,0)</f>
        <v>0</v>
      </c>
      <c r="BI248" s="180">
        <f>IF(N248="nulová",J248,0)</f>
        <v>0</v>
      </c>
      <c r="BJ248" s="21" t="s">
        <v>78</v>
      </c>
      <c r="BK248" s="180">
        <f>ROUND(I248*H248,2)</f>
        <v>0</v>
      </c>
      <c r="BL248" s="21" t="s">
        <v>199</v>
      </c>
      <c r="BM248" s="179" t="s">
        <v>459</v>
      </c>
    </row>
    <row r="249" s="2" customFormat="1">
      <c r="A249" s="40"/>
      <c r="B249" s="41"/>
      <c r="C249" s="40"/>
      <c r="D249" s="181" t="s">
        <v>201</v>
      </c>
      <c r="E249" s="40"/>
      <c r="F249" s="182" t="s">
        <v>460</v>
      </c>
      <c r="G249" s="40"/>
      <c r="H249" s="40"/>
      <c r="I249" s="183"/>
      <c r="J249" s="40"/>
      <c r="K249" s="40"/>
      <c r="L249" s="41"/>
      <c r="M249" s="184"/>
      <c r="N249" s="185"/>
      <c r="O249" s="74"/>
      <c r="P249" s="74"/>
      <c r="Q249" s="74"/>
      <c r="R249" s="74"/>
      <c r="S249" s="74"/>
      <c r="T249" s="75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21" t="s">
        <v>201</v>
      </c>
      <c r="AU249" s="21" t="s">
        <v>82</v>
      </c>
    </row>
    <row r="250" s="13" customFormat="1">
      <c r="A250" s="13"/>
      <c r="B250" s="188"/>
      <c r="C250" s="13"/>
      <c r="D250" s="186" t="s">
        <v>213</v>
      </c>
      <c r="E250" s="189" t="s">
        <v>3</v>
      </c>
      <c r="F250" s="190" t="s">
        <v>461</v>
      </c>
      <c r="G250" s="13"/>
      <c r="H250" s="191">
        <v>6.4299999999999997</v>
      </c>
      <c r="I250" s="192"/>
      <c r="J250" s="13"/>
      <c r="K250" s="13"/>
      <c r="L250" s="188"/>
      <c r="M250" s="193"/>
      <c r="N250" s="194"/>
      <c r="O250" s="194"/>
      <c r="P250" s="194"/>
      <c r="Q250" s="194"/>
      <c r="R250" s="194"/>
      <c r="S250" s="194"/>
      <c r="T250" s="19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9" t="s">
        <v>213</v>
      </c>
      <c r="AU250" s="189" t="s">
        <v>82</v>
      </c>
      <c r="AV250" s="13" t="s">
        <v>82</v>
      </c>
      <c r="AW250" s="13" t="s">
        <v>34</v>
      </c>
      <c r="AX250" s="13" t="s">
        <v>73</v>
      </c>
      <c r="AY250" s="189" t="s">
        <v>192</v>
      </c>
    </row>
    <row r="251" s="16" customFormat="1">
      <c r="A251" s="16"/>
      <c r="B251" s="224"/>
      <c r="C251" s="16"/>
      <c r="D251" s="186" t="s">
        <v>213</v>
      </c>
      <c r="E251" s="225" t="s">
        <v>3</v>
      </c>
      <c r="F251" s="226" t="s">
        <v>462</v>
      </c>
      <c r="G251" s="16"/>
      <c r="H251" s="225" t="s">
        <v>3</v>
      </c>
      <c r="I251" s="227"/>
      <c r="J251" s="16"/>
      <c r="K251" s="16"/>
      <c r="L251" s="224"/>
      <c r="M251" s="228"/>
      <c r="N251" s="229"/>
      <c r="O251" s="229"/>
      <c r="P251" s="229"/>
      <c r="Q251" s="229"/>
      <c r="R251" s="229"/>
      <c r="S251" s="229"/>
      <c r="T251" s="230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25" t="s">
        <v>213</v>
      </c>
      <c r="AU251" s="225" t="s">
        <v>82</v>
      </c>
      <c r="AV251" s="16" t="s">
        <v>78</v>
      </c>
      <c r="AW251" s="16" t="s">
        <v>34</v>
      </c>
      <c r="AX251" s="16" t="s">
        <v>73</v>
      </c>
      <c r="AY251" s="225" t="s">
        <v>192</v>
      </c>
    </row>
    <row r="252" s="13" customFormat="1">
      <c r="A252" s="13"/>
      <c r="B252" s="188"/>
      <c r="C252" s="13"/>
      <c r="D252" s="186" t="s">
        <v>213</v>
      </c>
      <c r="E252" s="189" t="s">
        <v>3</v>
      </c>
      <c r="F252" s="190" t="s">
        <v>226</v>
      </c>
      <c r="G252" s="13"/>
      <c r="H252" s="191">
        <v>5</v>
      </c>
      <c r="I252" s="192"/>
      <c r="J252" s="13"/>
      <c r="K252" s="13"/>
      <c r="L252" s="188"/>
      <c r="M252" s="193"/>
      <c r="N252" s="194"/>
      <c r="O252" s="194"/>
      <c r="P252" s="194"/>
      <c r="Q252" s="194"/>
      <c r="R252" s="194"/>
      <c r="S252" s="194"/>
      <c r="T252" s="19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9" t="s">
        <v>213</v>
      </c>
      <c r="AU252" s="189" t="s">
        <v>82</v>
      </c>
      <c r="AV252" s="13" t="s">
        <v>82</v>
      </c>
      <c r="AW252" s="13" t="s">
        <v>34</v>
      </c>
      <c r="AX252" s="13" t="s">
        <v>73</v>
      </c>
      <c r="AY252" s="189" t="s">
        <v>192</v>
      </c>
    </row>
    <row r="253" s="14" customFormat="1">
      <c r="A253" s="14"/>
      <c r="B253" s="196"/>
      <c r="C253" s="14"/>
      <c r="D253" s="186" t="s">
        <v>213</v>
      </c>
      <c r="E253" s="197" t="s">
        <v>3</v>
      </c>
      <c r="F253" s="198" t="s">
        <v>263</v>
      </c>
      <c r="G253" s="14"/>
      <c r="H253" s="199">
        <v>11.43</v>
      </c>
      <c r="I253" s="200"/>
      <c r="J253" s="14"/>
      <c r="K253" s="14"/>
      <c r="L253" s="196"/>
      <c r="M253" s="201"/>
      <c r="N253" s="202"/>
      <c r="O253" s="202"/>
      <c r="P253" s="202"/>
      <c r="Q253" s="202"/>
      <c r="R253" s="202"/>
      <c r="S253" s="202"/>
      <c r="T253" s="20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197" t="s">
        <v>213</v>
      </c>
      <c r="AU253" s="197" t="s">
        <v>82</v>
      </c>
      <c r="AV253" s="14" t="s">
        <v>199</v>
      </c>
      <c r="AW253" s="14" t="s">
        <v>34</v>
      </c>
      <c r="AX253" s="14" t="s">
        <v>78</v>
      </c>
      <c r="AY253" s="197" t="s">
        <v>192</v>
      </c>
    </row>
    <row r="254" s="2" customFormat="1" ht="24.15" customHeight="1">
      <c r="A254" s="40"/>
      <c r="B254" s="167"/>
      <c r="C254" s="168" t="s">
        <v>463</v>
      </c>
      <c r="D254" s="168" t="s">
        <v>195</v>
      </c>
      <c r="E254" s="169" t="s">
        <v>464</v>
      </c>
      <c r="F254" s="170" t="s">
        <v>465</v>
      </c>
      <c r="G254" s="171" t="s">
        <v>93</v>
      </c>
      <c r="H254" s="172">
        <v>32.5</v>
      </c>
      <c r="I254" s="173"/>
      <c r="J254" s="174">
        <f>ROUND(I254*H254,2)</f>
        <v>0</v>
      </c>
      <c r="K254" s="170" t="s">
        <v>198</v>
      </c>
      <c r="L254" s="41"/>
      <c r="M254" s="175" t="s">
        <v>3</v>
      </c>
      <c r="N254" s="176" t="s">
        <v>44</v>
      </c>
      <c r="O254" s="74"/>
      <c r="P254" s="177">
        <f>O254*H254</f>
        <v>0</v>
      </c>
      <c r="Q254" s="177">
        <v>0</v>
      </c>
      <c r="R254" s="177">
        <f>Q254*H254</f>
        <v>0</v>
      </c>
      <c r="S254" s="177">
        <v>0</v>
      </c>
      <c r="T254" s="178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179" t="s">
        <v>199</v>
      </c>
      <c r="AT254" s="179" t="s">
        <v>195</v>
      </c>
      <c r="AU254" s="179" t="s">
        <v>82</v>
      </c>
      <c r="AY254" s="21" t="s">
        <v>192</v>
      </c>
      <c r="BE254" s="180">
        <f>IF(N254="základní",J254,0)</f>
        <v>0</v>
      </c>
      <c r="BF254" s="180">
        <f>IF(N254="snížená",J254,0)</f>
        <v>0</v>
      </c>
      <c r="BG254" s="180">
        <f>IF(N254="zákl. přenesená",J254,0)</f>
        <v>0</v>
      </c>
      <c r="BH254" s="180">
        <f>IF(N254="sníž. přenesená",J254,0)</f>
        <v>0</v>
      </c>
      <c r="BI254" s="180">
        <f>IF(N254="nulová",J254,0)</f>
        <v>0</v>
      </c>
      <c r="BJ254" s="21" t="s">
        <v>78</v>
      </c>
      <c r="BK254" s="180">
        <f>ROUND(I254*H254,2)</f>
        <v>0</v>
      </c>
      <c r="BL254" s="21" t="s">
        <v>199</v>
      </c>
      <c r="BM254" s="179" t="s">
        <v>466</v>
      </c>
    </row>
    <row r="255" s="2" customFormat="1">
      <c r="A255" s="40"/>
      <c r="B255" s="41"/>
      <c r="C255" s="40"/>
      <c r="D255" s="181" t="s">
        <v>201</v>
      </c>
      <c r="E255" s="40"/>
      <c r="F255" s="182" t="s">
        <v>467</v>
      </c>
      <c r="G255" s="40"/>
      <c r="H255" s="40"/>
      <c r="I255" s="183"/>
      <c r="J255" s="40"/>
      <c r="K255" s="40"/>
      <c r="L255" s="41"/>
      <c r="M255" s="184"/>
      <c r="N255" s="185"/>
      <c r="O255" s="74"/>
      <c r="P255" s="74"/>
      <c r="Q255" s="74"/>
      <c r="R255" s="74"/>
      <c r="S255" s="74"/>
      <c r="T255" s="75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21" t="s">
        <v>201</v>
      </c>
      <c r="AU255" s="21" t="s">
        <v>82</v>
      </c>
    </row>
    <row r="256" s="13" customFormat="1">
      <c r="A256" s="13"/>
      <c r="B256" s="188"/>
      <c r="C256" s="13"/>
      <c r="D256" s="186" t="s">
        <v>213</v>
      </c>
      <c r="E256" s="189" t="s">
        <v>3</v>
      </c>
      <c r="F256" s="190" t="s">
        <v>99</v>
      </c>
      <c r="G256" s="13"/>
      <c r="H256" s="191">
        <v>32.5</v>
      </c>
      <c r="I256" s="192"/>
      <c r="J256" s="13"/>
      <c r="K256" s="13"/>
      <c r="L256" s="188"/>
      <c r="M256" s="193"/>
      <c r="N256" s="194"/>
      <c r="O256" s="194"/>
      <c r="P256" s="194"/>
      <c r="Q256" s="194"/>
      <c r="R256" s="194"/>
      <c r="S256" s="194"/>
      <c r="T256" s="19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9" t="s">
        <v>213</v>
      </c>
      <c r="AU256" s="189" t="s">
        <v>82</v>
      </c>
      <c r="AV256" s="13" t="s">
        <v>82</v>
      </c>
      <c r="AW256" s="13" t="s">
        <v>34</v>
      </c>
      <c r="AX256" s="13" t="s">
        <v>78</v>
      </c>
      <c r="AY256" s="189" t="s">
        <v>192</v>
      </c>
    </row>
    <row r="257" s="2" customFormat="1" ht="44.25" customHeight="1">
      <c r="A257" s="40"/>
      <c r="B257" s="167"/>
      <c r="C257" s="168" t="s">
        <v>468</v>
      </c>
      <c r="D257" s="168" t="s">
        <v>195</v>
      </c>
      <c r="E257" s="169" t="s">
        <v>469</v>
      </c>
      <c r="F257" s="170" t="s">
        <v>470</v>
      </c>
      <c r="G257" s="171" t="s">
        <v>93</v>
      </c>
      <c r="H257" s="172">
        <v>32.5</v>
      </c>
      <c r="I257" s="173"/>
      <c r="J257" s="174">
        <f>ROUND(I257*H257,2)</f>
        <v>0</v>
      </c>
      <c r="K257" s="170" t="s">
        <v>198</v>
      </c>
      <c r="L257" s="41"/>
      <c r="M257" s="175" t="s">
        <v>3</v>
      </c>
      <c r="N257" s="176" t="s">
        <v>44</v>
      </c>
      <c r="O257" s="74"/>
      <c r="P257" s="177">
        <f>O257*H257</f>
        <v>0</v>
      </c>
      <c r="Q257" s="177">
        <v>0</v>
      </c>
      <c r="R257" s="177">
        <f>Q257*H257</f>
        <v>0</v>
      </c>
      <c r="S257" s="177">
        <v>0</v>
      </c>
      <c r="T257" s="178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179" t="s">
        <v>199</v>
      </c>
      <c r="AT257" s="179" t="s">
        <v>195</v>
      </c>
      <c r="AU257" s="179" t="s">
        <v>82</v>
      </c>
      <c r="AY257" s="21" t="s">
        <v>192</v>
      </c>
      <c r="BE257" s="180">
        <f>IF(N257="základní",J257,0)</f>
        <v>0</v>
      </c>
      <c r="BF257" s="180">
        <f>IF(N257="snížená",J257,0)</f>
        <v>0</v>
      </c>
      <c r="BG257" s="180">
        <f>IF(N257="zákl. přenesená",J257,0)</f>
        <v>0</v>
      </c>
      <c r="BH257" s="180">
        <f>IF(N257="sníž. přenesená",J257,0)</f>
        <v>0</v>
      </c>
      <c r="BI257" s="180">
        <f>IF(N257="nulová",J257,0)</f>
        <v>0</v>
      </c>
      <c r="BJ257" s="21" t="s">
        <v>78</v>
      </c>
      <c r="BK257" s="180">
        <f>ROUND(I257*H257,2)</f>
        <v>0</v>
      </c>
      <c r="BL257" s="21" t="s">
        <v>199</v>
      </c>
      <c r="BM257" s="179" t="s">
        <v>471</v>
      </c>
    </row>
    <row r="258" s="2" customFormat="1">
      <c r="A258" s="40"/>
      <c r="B258" s="41"/>
      <c r="C258" s="40"/>
      <c r="D258" s="181" t="s">
        <v>201</v>
      </c>
      <c r="E258" s="40"/>
      <c r="F258" s="182" t="s">
        <v>472</v>
      </c>
      <c r="G258" s="40"/>
      <c r="H258" s="40"/>
      <c r="I258" s="183"/>
      <c r="J258" s="40"/>
      <c r="K258" s="40"/>
      <c r="L258" s="41"/>
      <c r="M258" s="184"/>
      <c r="N258" s="185"/>
      <c r="O258" s="74"/>
      <c r="P258" s="74"/>
      <c r="Q258" s="74"/>
      <c r="R258" s="74"/>
      <c r="S258" s="74"/>
      <c r="T258" s="75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21" t="s">
        <v>201</v>
      </c>
      <c r="AU258" s="21" t="s">
        <v>82</v>
      </c>
    </row>
    <row r="259" s="13" customFormat="1">
      <c r="A259" s="13"/>
      <c r="B259" s="188"/>
      <c r="C259" s="13"/>
      <c r="D259" s="186" t="s">
        <v>213</v>
      </c>
      <c r="E259" s="189" t="s">
        <v>3</v>
      </c>
      <c r="F259" s="190" t="s">
        <v>99</v>
      </c>
      <c r="G259" s="13"/>
      <c r="H259" s="191">
        <v>32.5</v>
      </c>
      <c r="I259" s="192"/>
      <c r="J259" s="13"/>
      <c r="K259" s="13"/>
      <c r="L259" s="188"/>
      <c r="M259" s="193"/>
      <c r="N259" s="194"/>
      <c r="O259" s="194"/>
      <c r="P259" s="194"/>
      <c r="Q259" s="194"/>
      <c r="R259" s="194"/>
      <c r="S259" s="194"/>
      <c r="T259" s="19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9" t="s">
        <v>213</v>
      </c>
      <c r="AU259" s="189" t="s">
        <v>82</v>
      </c>
      <c r="AV259" s="13" t="s">
        <v>82</v>
      </c>
      <c r="AW259" s="13" t="s">
        <v>34</v>
      </c>
      <c r="AX259" s="13" t="s">
        <v>78</v>
      </c>
      <c r="AY259" s="189" t="s">
        <v>192</v>
      </c>
    </row>
    <row r="260" s="12" customFormat="1" ht="22.8" customHeight="1">
      <c r="A260" s="12"/>
      <c r="B260" s="154"/>
      <c r="C260" s="12"/>
      <c r="D260" s="155" t="s">
        <v>72</v>
      </c>
      <c r="E260" s="165" t="s">
        <v>473</v>
      </c>
      <c r="F260" s="165" t="s">
        <v>474</v>
      </c>
      <c r="G260" s="12"/>
      <c r="H260" s="12"/>
      <c r="I260" s="157"/>
      <c r="J260" s="166">
        <f>BK260</f>
        <v>0</v>
      </c>
      <c r="K260" s="12"/>
      <c r="L260" s="154"/>
      <c r="M260" s="159"/>
      <c r="N260" s="160"/>
      <c r="O260" s="160"/>
      <c r="P260" s="161">
        <f>SUM(P261:P262)</f>
        <v>0</v>
      </c>
      <c r="Q260" s="160"/>
      <c r="R260" s="161">
        <f>SUM(R261:R262)</f>
        <v>0</v>
      </c>
      <c r="S260" s="160"/>
      <c r="T260" s="162">
        <f>SUM(T261:T262)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55" t="s">
        <v>78</v>
      </c>
      <c r="AT260" s="163" t="s">
        <v>72</v>
      </c>
      <c r="AU260" s="163" t="s">
        <v>78</v>
      </c>
      <c r="AY260" s="155" t="s">
        <v>192</v>
      </c>
      <c r="BK260" s="164">
        <f>SUM(BK261:BK262)</f>
        <v>0</v>
      </c>
    </row>
    <row r="261" s="2" customFormat="1" ht="55.5" customHeight="1">
      <c r="A261" s="40"/>
      <c r="B261" s="167"/>
      <c r="C261" s="168" t="s">
        <v>475</v>
      </c>
      <c r="D261" s="168" t="s">
        <v>195</v>
      </c>
      <c r="E261" s="169" t="s">
        <v>476</v>
      </c>
      <c r="F261" s="170" t="s">
        <v>477</v>
      </c>
      <c r="G261" s="171" t="s">
        <v>229</v>
      </c>
      <c r="H261" s="172">
        <v>3.782</v>
      </c>
      <c r="I261" s="173"/>
      <c r="J261" s="174">
        <f>ROUND(I261*H261,2)</f>
        <v>0</v>
      </c>
      <c r="K261" s="170" t="s">
        <v>198</v>
      </c>
      <c r="L261" s="41"/>
      <c r="M261" s="175" t="s">
        <v>3</v>
      </c>
      <c r="N261" s="176" t="s">
        <v>44</v>
      </c>
      <c r="O261" s="74"/>
      <c r="P261" s="177">
        <f>O261*H261</f>
        <v>0</v>
      </c>
      <c r="Q261" s="177">
        <v>0</v>
      </c>
      <c r="R261" s="177">
        <f>Q261*H261</f>
        <v>0</v>
      </c>
      <c r="S261" s="177">
        <v>0</v>
      </c>
      <c r="T261" s="178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179" t="s">
        <v>199</v>
      </c>
      <c r="AT261" s="179" t="s">
        <v>195</v>
      </c>
      <c r="AU261" s="179" t="s">
        <v>82</v>
      </c>
      <c r="AY261" s="21" t="s">
        <v>192</v>
      </c>
      <c r="BE261" s="180">
        <f>IF(N261="základní",J261,0)</f>
        <v>0</v>
      </c>
      <c r="BF261" s="180">
        <f>IF(N261="snížená",J261,0)</f>
        <v>0</v>
      </c>
      <c r="BG261" s="180">
        <f>IF(N261="zákl. přenesená",J261,0)</f>
        <v>0</v>
      </c>
      <c r="BH261" s="180">
        <f>IF(N261="sníž. přenesená",J261,0)</f>
        <v>0</v>
      </c>
      <c r="BI261" s="180">
        <f>IF(N261="nulová",J261,0)</f>
        <v>0</v>
      </c>
      <c r="BJ261" s="21" t="s">
        <v>78</v>
      </c>
      <c r="BK261" s="180">
        <f>ROUND(I261*H261,2)</f>
        <v>0</v>
      </c>
      <c r="BL261" s="21" t="s">
        <v>199</v>
      </c>
      <c r="BM261" s="179" t="s">
        <v>478</v>
      </c>
    </row>
    <row r="262" s="2" customFormat="1">
      <c r="A262" s="40"/>
      <c r="B262" s="41"/>
      <c r="C262" s="40"/>
      <c r="D262" s="181" t="s">
        <v>201</v>
      </c>
      <c r="E262" s="40"/>
      <c r="F262" s="182" t="s">
        <v>479</v>
      </c>
      <c r="G262" s="40"/>
      <c r="H262" s="40"/>
      <c r="I262" s="183"/>
      <c r="J262" s="40"/>
      <c r="K262" s="40"/>
      <c r="L262" s="41"/>
      <c r="M262" s="184"/>
      <c r="N262" s="185"/>
      <c r="O262" s="74"/>
      <c r="P262" s="74"/>
      <c r="Q262" s="74"/>
      <c r="R262" s="74"/>
      <c r="S262" s="74"/>
      <c r="T262" s="75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21" t="s">
        <v>201</v>
      </c>
      <c r="AU262" s="21" t="s">
        <v>82</v>
      </c>
    </row>
    <row r="263" s="12" customFormat="1" ht="25.92" customHeight="1">
      <c r="A263" s="12"/>
      <c r="B263" s="154"/>
      <c r="C263" s="12"/>
      <c r="D263" s="155" t="s">
        <v>72</v>
      </c>
      <c r="E263" s="156" t="s">
        <v>480</v>
      </c>
      <c r="F263" s="156" t="s">
        <v>481</v>
      </c>
      <c r="G263" s="12"/>
      <c r="H263" s="12"/>
      <c r="I263" s="157"/>
      <c r="J263" s="158">
        <f>BK263</f>
        <v>0</v>
      </c>
      <c r="K263" s="12"/>
      <c r="L263" s="154"/>
      <c r="M263" s="159"/>
      <c r="N263" s="160"/>
      <c r="O263" s="160"/>
      <c r="P263" s="161">
        <f>P264+P272+P288+P291+P325+P365+P415+P423+P457+P479</f>
        <v>0</v>
      </c>
      <c r="Q263" s="160"/>
      <c r="R263" s="161">
        <f>R264+R272+R288+R291+R325+R365+R415+R423+R457+R479</f>
        <v>10.5717246274298</v>
      </c>
      <c r="S263" s="160"/>
      <c r="T263" s="162">
        <f>T264+T272+T288+T291+T325+T365+T415+T423+T457+T479</f>
        <v>0.00044730000000000003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55" t="s">
        <v>82</v>
      </c>
      <c r="AT263" s="163" t="s">
        <v>72</v>
      </c>
      <c r="AU263" s="163" t="s">
        <v>73</v>
      </c>
      <c r="AY263" s="155" t="s">
        <v>192</v>
      </c>
      <c r="BK263" s="164">
        <f>BK264+BK272+BK288+BK291+BK325+BK365+BK415+BK423+BK457+BK479</f>
        <v>0</v>
      </c>
    </row>
    <row r="264" s="12" customFormat="1" ht="22.8" customHeight="1">
      <c r="A264" s="12"/>
      <c r="B264" s="154"/>
      <c r="C264" s="12"/>
      <c r="D264" s="155" t="s">
        <v>72</v>
      </c>
      <c r="E264" s="165" t="s">
        <v>482</v>
      </c>
      <c r="F264" s="165" t="s">
        <v>483</v>
      </c>
      <c r="G264" s="12"/>
      <c r="H264" s="12"/>
      <c r="I264" s="157"/>
      <c r="J264" s="166">
        <f>BK264</f>
        <v>0</v>
      </c>
      <c r="K264" s="12"/>
      <c r="L264" s="154"/>
      <c r="M264" s="159"/>
      <c r="N264" s="160"/>
      <c r="O264" s="160"/>
      <c r="P264" s="161">
        <f>SUM(P265:P271)</f>
        <v>0</v>
      </c>
      <c r="Q264" s="160"/>
      <c r="R264" s="161">
        <f>SUM(R265:R271)</f>
        <v>0.0070220425800000003</v>
      </c>
      <c r="S264" s="160"/>
      <c r="T264" s="162">
        <f>SUM(T265:T271)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55" t="s">
        <v>82</v>
      </c>
      <c r="AT264" s="163" t="s">
        <v>72</v>
      </c>
      <c r="AU264" s="163" t="s">
        <v>78</v>
      </c>
      <c r="AY264" s="155" t="s">
        <v>192</v>
      </c>
      <c r="BK264" s="164">
        <f>SUM(BK265:BK271)</f>
        <v>0</v>
      </c>
    </row>
    <row r="265" s="2" customFormat="1" ht="24.15" customHeight="1">
      <c r="A265" s="40"/>
      <c r="B265" s="167"/>
      <c r="C265" s="168" t="s">
        <v>484</v>
      </c>
      <c r="D265" s="168" t="s">
        <v>195</v>
      </c>
      <c r="E265" s="169" t="s">
        <v>485</v>
      </c>
      <c r="F265" s="170" t="s">
        <v>486</v>
      </c>
      <c r="G265" s="171" t="s">
        <v>93</v>
      </c>
      <c r="H265" s="172">
        <v>1.266</v>
      </c>
      <c r="I265" s="173"/>
      <c r="J265" s="174">
        <f>ROUND(I265*H265,2)</f>
        <v>0</v>
      </c>
      <c r="K265" s="170" t="s">
        <v>198</v>
      </c>
      <c r="L265" s="41"/>
      <c r="M265" s="175" t="s">
        <v>3</v>
      </c>
      <c r="N265" s="176" t="s">
        <v>44</v>
      </c>
      <c r="O265" s="74"/>
      <c r="P265" s="177">
        <f>O265*H265</f>
        <v>0</v>
      </c>
      <c r="Q265" s="177">
        <v>0.00088312999999999998</v>
      </c>
      <c r="R265" s="177">
        <f>Q265*H265</f>
        <v>0.0011180425799999999</v>
      </c>
      <c r="S265" s="177">
        <v>0</v>
      </c>
      <c r="T265" s="178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179" t="s">
        <v>209</v>
      </c>
      <c r="AT265" s="179" t="s">
        <v>195</v>
      </c>
      <c r="AU265" s="179" t="s">
        <v>82</v>
      </c>
      <c r="AY265" s="21" t="s">
        <v>192</v>
      </c>
      <c r="BE265" s="180">
        <f>IF(N265="základní",J265,0)</f>
        <v>0</v>
      </c>
      <c r="BF265" s="180">
        <f>IF(N265="snížená",J265,0)</f>
        <v>0</v>
      </c>
      <c r="BG265" s="180">
        <f>IF(N265="zákl. přenesená",J265,0)</f>
        <v>0</v>
      </c>
      <c r="BH265" s="180">
        <f>IF(N265="sníž. přenesená",J265,0)</f>
        <v>0</v>
      </c>
      <c r="BI265" s="180">
        <f>IF(N265="nulová",J265,0)</f>
        <v>0</v>
      </c>
      <c r="BJ265" s="21" t="s">
        <v>78</v>
      </c>
      <c r="BK265" s="180">
        <f>ROUND(I265*H265,2)</f>
        <v>0</v>
      </c>
      <c r="BL265" s="21" t="s">
        <v>209</v>
      </c>
      <c r="BM265" s="179" t="s">
        <v>487</v>
      </c>
    </row>
    <row r="266" s="2" customFormat="1">
      <c r="A266" s="40"/>
      <c r="B266" s="41"/>
      <c r="C266" s="40"/>
      <c r="D266" s="181" t="s">
        <v>201</v>
      </c>
      <c r="E266" s="40"/>
      <c r="F266" s="182" t="s">
        <v>488</v>
      </c>
      <c r="G266" s="40"/>
      <c r="H266" s="40"/>
      <c r="I266" s="183"/>
      <c r="J266" s="40"/>
      <c r="K266" s="40"/>
      <c r="L266" s="41"/>
      <c r="M266" s="184"/>
      <c r="N266" s="185"/>
      <c r="O266" s="74"/>
      <c r="P266" s="74"/>
      <c r="Q266" s="74"/>
      <c r="R266" s="74"/>
      <c r="S266" s="74"/>
      <c r="T266" s="75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21" t="s">
        <v>201</v>
      </c>
      <c r="AU266" s="21" t="s">
        <v>82</v>
      </c>
    </row>
    <row r="267" s="13" customFormat="1">
      <c r="A267" s="13"/>
      <c r="B267" s="188"/>
      <c r="C267" s="13"/>
      <c r="D267" s="186" t="s">
        <v>213</v>
      </c>
      <c r="E267" s="189" t="s">
        <v>3</v>
      </c>
      <c r="F267" s="190" t="s">
        <v>489</v>
      </c>
      <c r="G267" s="13"/>
      <c r="H267" s="191">
        <v>1.266</v>
      </c>
      <c r="I267" s="192"/>
      <c r="J267" s="13"/>
      <c r="K267" s="13"/>
      <c r="L267" s="188"/>
      <c r="M267" s="193"/>
      <c r="N267" s="194"/>
      <c r="O267" s="194"/>
      <c r="P267" s="194"/>
      <c r="Q267" s="194"/>
      <c r="R267" s="194"/>
      <c r="S267" s="194"/>
      <c r="T267" s="19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9" t="s">
        <v>213</v>
      </c>
      <c r="AU267" s="189" t="s">
        <v>82</v>
      </c>
      <c r="AV267" s="13" t="s">
        <v>82</v>
      </c>
      <c r="AW267" s="13" t="s">
        <v>34</v>
      </c>
      <c r="AX267" s="13" t="s">
        <v>78</v>
      </c>
      <c r="AY267" s="189" t="s">
        <v>192</v>
      </c>
    </row>
    <row r="268" s="2" customFormat="1" ht="49.05" customHeight="1">
      <c r="A268" s="40"/>
      <c r="B268" s="167"/>
      <c r="C268" s="204" t="s">
        <v>490</v>
      </c>
      <c r="D268" s="204" t="s">
        <v>265</v>
      </c>
      <c r="E268" s="205" t="s">
        <v>491</v>
      </c>
      <c r="F268" s="206" t="s">
        <v>492</v>
      </c>
      <c r="G268" s="207" t="s">
        <v>93</v>
      </c>
      <c r="H268" s="208">
        <v>1.476</v>
      </c>
      <c r="I268" s="209"/>
      <c r="J268" s="210">
        <f>ROUND(I268*H268,2)</f>
        <v>0</v>
      </c>
      <c r="K268" s="206" t="s">
        <v>198</v>
      </c>
      <c r="L268" s="211"/>
      <c r="M268" s="212" t="s">
        <v>3</v>
      </c>
      <c r="N268" s="213" t="s">
        <v>44</v>
      </c>
      <c r="O268" s="74"/>
      <c r="P268" s="177">
        <f>O268*H268</f>
        <v>0</v>
      </c>
      <c r="Q268" s="177">
        <v>0.0040000000000000001</v>
      </c>
      <c r="R268" s="177">
        <f>Q268*H268</f>
        <v>0.0059040000000000004</v>
      </c>
      <c r="S268" s="177">
        <v>0</v>
      </c>
      <c r="T268" s="178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179" t="s">
        <v>385</v>
      </c>
      <c r="AT268" s="179" t="s">
        <v>265</v>
      </c>
      <c r="AU268" s="179" t="s">
        <v>82</v>
      </c>
      <c r="AY268" s="21" t="s">
        <v>192</v>
      </c>
      <c r="BE268" s="180">
        <f>IF(N268="základní",J268,0)</f>
        <v>0</v>
      </c>
      <c r="BF268" s="180">
        <f>IF(N268="snížená",J268,0)</f>
        <v>0</v>
      </c>
      <c r="BG268" s="180">
        <f>IF(N268="zákl. přenesená",J268,0)</f>
        <v>0</v>
      </c>
      <c r="BH268" s="180">
        <f>IF(N268="sníž. přenesená",J268,0)</f>
        <v>0</v>
      </c>
      <c r="BI268" s="180">
        <f>IF(N268="nulová",J268,0)</f>
        <v>0</v>
      </c>
      <c r="BJ268" s="21" t="s">
        <v>78</v>
      </c>
      <c r="BK268" s="180">
        <f>ROUND(I268*H268,2)</f>
        <v>0</v>
      </c>
      <c r="BL268" s="21" t="s">
        <v>209</v>
      </c>
      <c r="BM268" s="179" t="s">
        <v>493</v>
      </c>
    </row>
    <row r="269" s="13" customFormat="1">
      <c r="A269" s="13"/>
      <c r="B269" s="188"/>
      <c r="C269" s="13"/>
      <c r="D269" s="186" t="s">
        <v>213</v>
      </c>
      <c r="E269" s="13"/>
      <c r="F269" s="190" t="s">
        <v>494</v>
      </c>
      <c r="G269" s="13"/>
      <c r="H269" s="191">
        <v>1.476</v>
      </c>
      <c r="I269" s="192"/>
      <c r="J269" s="13"/>
      <c r="K269" s="13"/>
      <c r="L269" s="188"/>
      <c r="M269" s="193"/>
      <c r="N269" s="194"/>
      <c r="O269" s="194"/>
      <c r="P269" s="194"/>
      <c r="Q269" s="194"/>
      <c r="R269" s="194"/>
      <c r="S269" s="194"/>
      <c r="T269" s="19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9" t="s">
        <v>213</v>
      </c>
      <c r="AU269" s="189" t="s">
        <v>82</v>
      </c>
      <c r="AV269" s="13" t="s">
        <v>82</v>
      </c>
      <c r="AW269" s="13" t="s">
        <v>4</v>
      </c>
      <c r="AX269" s="13" t="s">
        <v>78</v>
      </c>
      <c r="AY269" s="189" t="s">
        <v>192</v>
      </c>
    </row>
    <row r="270" s="2" customFormat="1" ht="55.5" customHeight="1">
      <c r="A270" s="40"/>
      <c r="B270" s="167"/>
      <c r="C270" s="168" t="s">
        <v>495</v>
      </c>
      <c r="D270" s="168" t="s">
        <v>195</v>
      </c>
      <c r="E270" s="169" t="s">
        <v>496</v>
      </c>
      <c r="F270" s="170" t="s">
        <v>497</v>
      </c>
      <c r="G270" s="171" t="s">
        <v>229</v>
      </c>
      <c r="H270" s="172">
        <v>0.0070000000000000001</v>
      </c>
      <c r="I270" s="173"/>
      <c r="J270" s="174">
        <f>ROUND(I270*H270,2)</f>
        <v>0</v>
      </c>
      <c r="K270" s="170" t="s">
        <v>198</v>
      </c>
      <c r="L270" s="41"/>
      <c r="M270" s="175" t="s">
        <v>3</v>
      </c>
      <c r="N270" s="176" t="s">
        <v>44</v>
      </c>
      <c r="O270" s="74"/>
      <c r="P270" s="177">
        <f>O270*H270</f>
        <v>0</v>
      </c>
      <c r="Q270" s="177">
        <v>0</v>
      </c>
      <c r="R270" s="177">
        <f>Q270*H270</f>
        <v>0</v>
      </c>
      <c r="S270" s="177">
        <v>0</v>
      </c>
      <c r="T270" s="178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179" t="s">
        <v>209</v>
      </c>
      <c r="AT270" s="179" t="s">
        <v>195</v>
      </c>
      <c r="AU270" s="179" t="s">
        <v>82</v>
      </c>
      <c r="AY270" s="21" t="s">
        <v>192</v>
      </c>
      <c r="BE270" s="180">
        <f>IF(N270="základní",J270,0)</f>
        <v>0</v>
      </c>
      <c r="BF270" s="180">
        <f>IF(N270="snížená",J270,0)</f>
        <v>0</v>
      </c>
      <c r="BG270" s="180">
        <f>IF(N270="zákl. přenesená",J270,0)</f>
        <v>0</v>
      </c>
      <c r="BH270" s="180">
        <f>IF(N270="sníž. přenesená",J270,0)</f>
        <v>0</v>
      </c>
      <c r="BI270" s="180">
        <f>IF(N270="nulová",J270,0)</f>
        <v>0</v>
      </c>
      <c r="BJ270" s="21" t="s">
        <v>78</v>
      </c>
      <c r="BK270" s="180">
        <f>ROUND(I270*H270,2)</f>
        <v>0</v>
      </c>
      <c r="BL270" s="21" t="s">
        <v>209</v>
      </c>
      <c r="BM270" s="179" t="s">
        <v>498</v>
      </c>
    </row>
    <row r="271" s="2" customFormat="1">
      <c r="A271" s="40"/>
      <c r="B271" s="41"/>
      <c r="C271" s="40"/>
      <c r="D271" s="181" t="s">
        <v>201</v>
      </c>
      <c r="E271" s="40"/>
      <c r="F271" s="182" t="s">
        <v>499</v>
      </c>
      <c r="G271" s="40"/>
      <c r="H271" s="40"/>
      <c r="I271" s="183"/>
      <c r="J271" s="40"/>
      <c r="K271" s="40"/>
      <c r="L271" s="41"/>
      <c r="M271" s="184"/>
      <c r="N271" s="185"/>
      <c r="O271" s="74"/>
      <c r="P271" s="74"/>
      <c r="Q271" s="74"/>
      <c r="R271" s="74"/>
      <c r="S271" s="74"/>
      <c r="T271" s="75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21" t="s">
        <v>201</v>
      </c>
      <c r="AU271" s="21" t="s">
        <v>82</v>
      </c>
    </row>
    <row r="272" s="12" customFormat="1" ht="22.8" customHeight="1">
      <c r="A272" s="12"/>
      <c r="B272" s="154"/>
      <c r="C272" s="12"/>
      <c r="D272" s="155" t="s">
        <v>72</v>
      </c>
      <c r="E272" s="165" t="s">
        <v>500</v>
      </c>
      <c r="F272" s="165" t="s">
        <v>501</v>
      </c>
      <c r="G272" s="12"/>
      <c r="H272" s="12"/>
      <c r="I272" s="157"/>
      <c r="J272" s="166">
        <f>BK272</f>
        <v>0</v>
      </c>
      <c r="K272" s="12"/>
      <c r="L272" s="154"/>
      <c r="M272" s="159"/>
      <c r="N272" s="160"/>
      <c r="O272" s="160"/>
      <c r="P272" s="161">
        <f>SUM(P273:P287)</f>
        <v>0</v>
      </c>
      <c r="Q272" s="160"/>
      <c r="R272" s="161">
        <f>SUM(R273:R287)</f>
        <v>0.66671144999999998</v>
      </c>
      <c r="S272" s="160"/>
      <c r="T272" s="162">
        <f>SUM(T273:T287)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55" t="s">
        <v>82</v>
      </c>
      <c r="AT272" s="163" t="s">
        <v>72</v>
      </c>
      <c r="AU272" s="163" t="s">
        <v>78</v>
      </c>
      <c r="AY272" s="155" t="s">
        <v>192</v>
      </c>
      <c r="BK272" s="164">
        <f>SUM(BK273:BK287)</f>
        <v>0</v>
      </c>
    </row>
    <row r="273" s="2" customFormat="1" ht="44.25" customHeight="1">
      <c r="A273" s="40"/>
      <c r="B273" s="167"/>
      <c r="C273" s="168" t="s">
        <v>502</v>
      </c>
      <c r="D273" s="168" t="s">
        <v>195</v>
      </c>
      <c r="E273" s="169" t="s">
        <v>503</v>
      </c>
      <c r="F273" s="170" t="s">
        <v>504</v>
      </c>
      <c r="G273" s="171" t="s">
        <v>93</v>
      </c>
      <c r="H273" s="172">
        <v>12.576000000000001</v>
      </c>
      <c r="I273" s="173"/>
      <c r="J273" s="174">
        <f>ROUND(I273*H273,2)</f>
        <v>0</v>
      </c>
      <c r="K273" s="170" t="s">
        <v>198</v>
      </c>
      <c r="L273" s="41"/>
      <c r="M273" s="175" t="s">
        <v>3</v>
      </c>
      <c r="N273" s="176" t="s">
        <v>44</v>
      </c>
      <c r="O273" s="74"/>
      <c r="P273" s="177">
        <f>O273*H273</f>
        <v>0</v>
      </c>
      <c r="Q273" s="177">
        <v>0.00029999999999999997</v>
      </c>
      <c r="R273" s="177">
        <f>Q273*H273</f>
        <v>0.0037727999999999998</v>
      </c>
      <c r="S273" s="177">
        <v>0</v>
      </c>
      <c r="T273" s="178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179" t="s">
        <v>209</v>
      </c>
      <c r="AT273" s="179" t="s">
        <v>195</v>
      </c>
      <c r="AU273" s="179" t="s">
        <v>82</v>
      </c>
      <c r="AY273" s="21" t="s">
        <v>192</v>
      </c>
      <c r="BE273" s="180">
        <f>IF(N273="základní",J273,0)</f>
        <v>0</v>
      </c>
      <c r="BF273" s="180">
        <f>IF(N273="snížená",J273,0)</f>
        <v>0</v>
      </c>
      <c r="BG273" s="180">
        <f>IF(N273="zákl. přenesená",J273,0)</f>
        <v>0</v>
      </c>
      <c r="BH273" s="180">
        <f>IF(N273="sníž. přenesená",J273,0)</f>
        <v>0</v>
      </c>
      <c r="BI273" s="180">
        <f>IF(N273="nulová",J273,0)</f>
        <v>0</v>
      </c>
      <c r="BJ273" s="21" t="s">
        <v>78</v>
      </c>
      <c r="BK273" s="180">
        <f>ROUND(I273*H273,2)</f>
        <v>0</v>
      </c>
      <c r="BL273" s="21" t="s">
        <v>209</v>
      </c>
      <c r="BM273" s="179" t="s">
        <v>505</v>
      </c>
    </row>
    <row r="274" s="2" customFormat="1">
      <c r="A274" s="40"/>
      <c r="B274" s="41"/>
      <c r="C274" s="40"/>
      <c r="D274" s="181" t="s">
        <v>201</v>
      </c>
      <c r="E274" s="40"/>
      <c r="F274" s="182" t="s">
        <v>506</v>
      </c>
      <c r="G274" s="40"/>
      <c r="H274" s="40"/>
      <c r="I274" s="183"/>
      <c r="J274" s="40"/>
      <c r="K274" s="40"/>
      <c r="L274" s="41"/>
      <c r="M274" s="184"/>
      <c r="N274" s="185"/>
      <c r="O274" s="74"/>
      <c r="P274" s="74"/>
      <c r="Q274" s="74"/>
      <c r="R274" s="74"/>
      <c r="S274" s="74"/>
      <c r="T274" s="75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21" t="s">
        <v>201</v>
      </c>
      <c r="AU274" s="21" t="s">
        <v>82</v>
      </c>
    </row>
    <row r="275" s="13" customFormat="1">
      <c r="A275" s="13"/>
      <c r="B275" s="188"/>
      <c r="C275" s="13"/>
      <c r="D275" s="186" t="s">
        <v>213</v>
      </c>
      <c r="E275" s="189" t="s">
        <v>3</v>
      </c>
      <c r="F275" s="190" t="s">
        <v>507</v>
      </c>
      <c r="G275" s="13"/>
      <c r="H275" s="191">
        <v>12.576000000000001</v>
      </c>
      <c r="I275" s="192"/>
      <c r="J275" s="13"/>
      <c r="K275" s="13"/>
      <c r="L275" s="188"/>
      <c r="M275" s="193"/>
      <c r="N275" s="194"/>
      <c r="O275" s="194"/>
      <c r="P275" s="194"/>
      <c r="Q275" s="194"/>
      <c r="R275" s="194"/>
      <c r="S275" s="194"/>
      <c r="T275" s="19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9" t="s">
        <v>213</v>
      </c>
      <c r="AU275" s="189" t="s">
        <v>82</v>
      </c>
      <c r="AV275" s="13" t="s">
        <v>82</v>
      </c>
      <c r="AW275" s="13" t="s">
        <v>34</v>
      </c>
      <c r="AX275" s="13" t="s">
        <v>78</v>
      </c>
      <c r="AY275" s="189" t="s">
        <v>192</v>
      </c>
    </row>
    <row r="276" s="2" customFormat="1" ht="24.15" customHeight="1">
      <c r="A276" s="40"/>
      <c r="B276" s="167"/>
      <c r="C276" s="204" t="s">
        <v>508</v>
      </c>
      <c r="D276" s="204" t="s">
        <v>265</v>
      </c>
      <c r="E276" s="205" t="s">
        <v>509</v>
      </c>
      <c r="F276" s="206" t="s">
        <v>510</v>
      </c>
      <c r="G276" s="207" t="s">
        <v>93</v>
      </c>
      <c r="H276" s="208">
        <v>13.205</v>
      </c>
      <c r="I276" s="209"/>
      <c r="J276" s="210">
        <f>ROUND(I276*H276,2)</f>
        <v>0</v>
      </c>
      <c r="K276" s="206" t="s">
        <v>198</v>
      </c>
      <c r="L276" s="211"/>
      <c r="M276" s="212" t="s">
        <v>3</v>
      </c>
      <c r="N276" s="213" t="s">
        <v>44</v>
      </c>
      <c r="O276" s="74"/>
      <c r="P276" s="177">
        <f>O276*H276</f>
        <v>0</v>
      </c>
      <c r="Q276" s="177">
        <v>0.0041999999999999997</v>
      </c>
      <c r="R276" s="177">
        <f>Q276*H276</f>
        <v>0.055460999999999996</v>
      </c>
      <c r="S276" s="177">
        <v>0</v>
      </c>
      <c r="T276" s="178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179" t="s">
        <v>385</v>
      </c>
      <c r="AT276" s="179" t="s">
        <v>265</v>
      </c>
      <c r="AU276" s="179" t="s">
        <v>82</v>
      </c>
      <c r="AY276" s="21" t="s">
        <v>192</v>
      </c>
      <c r="BE276" s="180">
        <f>IF(N276="základní",J276,0)</f>
        <v>0</v>
      </c>
      <c r="BF276" s="180">
        <f>IF(N276="snížená",J276,0)</f>
        <v>0</v>
      </c>
      <c r="BG276" s="180">
        <f>IF(N276="zákl. přenesená",J276,0)</f>
        <v>0</v>
      </c>
      <c r="BH276" s="180">
        <f>IF(N276="sníž. přenesená",J276,0)</f>
        <v>0</v>
      </c>
      <c r="BI276" s="180">
        <f>IF(N276="nulová",J276,0)</f>
        <v>0</v>
      </c>
      <c r="BJ276" s="21" t="s">
        <v>78</v>
      </c>
      <c r="BK276" s="180">
        <f>ROUND(I276*H276,2)</f>
        <v>0</v>
      </c>
      <c r="BL276" s="21" t="s">
        <v>209</v>
      </c>
      <c r="BM276" s="179" t="s">
        <v>511</v>
      </c>
    </row>
    <row r="277" s="13" customFormat="1">
      <c r="A277" s="13"/>
      <c r="B277" s="188"/>
      <c r="C277" s="13"/>
      <c r="D277" s="186" t="s">
        <v>213</v>
      </c>
      <c r="E277" s="13"/>
      <c r="F277" s="190" t="s">
        <v>512</v>
      </c>
      <c r="G277" s="13"/>
      <c r="H277" s="191">
        <v>13.205</v>
      </c>
      <c r="I277" s="192"/>
      <c r="J277" s="13"/>
      <c r="K277" s="13"/>
      <c r="L277" s="188"/>
      <c r="M277" s="193"/>
      <c r="N277" s="194"/>
      <c r="O277" s="194"/>
      <c r="P277" s="194"/>
      <c r="Q277" s="194"/>
      <c r="R277" s="194"/>
      <c r="S277" s="194"/>
      <c r="T277" s="19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9" t="s">
        <v>213</v>
      </c>
      <c r="AU277" s="189" t="s">
        <v>82</v>
      </c>
      <c r="AV277" s="13" t="s">
        <v>82</v>
      </c>
      <c r="AW277" s="13" t="s">
        <v>4</v>
      </c>
      <c r="AX277" s="13" t="s">
        <v>78</v>
      </c>
      <c r="AY277" s="189" t="s">
        <v>192</v>
      </c>
    </row>
    <row r="278" s="2" customFormat="1" ht="44.25" customHeight="1">
      <c r="A278" s="40"/>
      <c r="B278" s="167"/>
      <c r="C278" s="168" t="s">
        <v>513</v>
      </c>
      <c r="D278" s="168" t="s">
        <v>195</v>
      </c>
      <c r="E278" s="169" t="s">
        <v>514</v>
      </c>
      <c r="F278" s="170" t="s">
        <v>515</v>
      </c>
      <c r="G278" s="171" t="s">
        <v>93</v>
      </c>
      <c r="H278" s="172">
        <v>147.80500000000001</v>
      </c>
      <c r="I278" s="173"/>
      <c r="J278" s="174">
        <f>ROUND(I278*H278,2)</f>
        <v>0</v>
      </c>
      <c r="K278" s="170" t="s">
        <v>198</v>
      </c>
      <c r="L278" s="41"/>
      <c r="M278" s="175" t="s">
        <v>3</v>
      </c>
      <c r="N278" s="176" t="s">
        <v>44</v>
      </c>
      <c r="O278" s="74"/>
      <c r="P278" s="177">
        <f>O278*H278</f>
        <v>0</v>
      </c>
      <c r="Q278" s="177">
        <v>0</v>
      </c>
      <c r="R278" s="177">
        <f>Q278*H278</f>
        <v>0</v>
      </c>
      <c r="S278" s="177">
        <v>0</v>
      </c>
      <c r="T278" s="178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179" t="s">
        <v>209</v>
      </c>
      <c r="AT278" s="179" t="s">
        <v>195</v>
      </c>
      <c r="AU278" s="179" t="s">
        <v>82</v>
      </c>
      <c r="AY278" s="21" t="s">
        <v>192</v>
      </c>
      <c r="BE278" s="180">
        <f>IF(N278="základní",J278,0)</f>
        <v>0</v>
      </c>
      <c r="BF278" s="180">
        <f>IF(N278="snížená",J278,0)</f>
        <v>0</v>
      </c>
      <c r="BG278" s="180">
        <f>IF(N278="zákl. přenesená",J278,0)</f>
        <v>0</v>
      </c>
      <c r="BH278" s="180">
        <f>IF(N278="sníž. přenesená",J278,0)</f>
        <v>0</v>
      </c>
      <c r="BI278" s="180">
        <f>IF(N278="nulová",J278,0)</f>
        <v>0</v>
      </c>
      <c r="BJ278" s="21" t="s">
        <v>78</v>
      </c>
      <c r="BK278" s="180">
        <f>ROUND(I278*H278,2)</f>
        <v>0</v>
      </c>
      <c r="BL278" s="21" t="s">
        <v>209</v>
      </c>
      <c r="BM278" s="179" t="s">
        <v>516</v>
      </c>
    </row>
    <row r="279" s="2" customFormat="1">
      <c r="A279" s="40"/>
      <c r="B279" s="41"/>
      <c r="C279" s="40"/>
      <c r="D279" s="181" t="s">
        <v>201</v>
      </c>
      <c r="E279" s="40"/>
      <c r="F279" s="182" t="s">
        <v>517</v>
      </c>
      <c r="G279" s="40"/>
      <c r="H279" s="40"/>
      <c r="I279" s="183"/>
      <c r="J279" s="40"/>
      <c r="K279" s="40"/>
      <c r="L279" s="41"/>
      <c r="M279" s="184"/>
      <c r="N279" s="185"/>
      <c r="O279" s="74"/>
      <c r="P279" s="74"/>
      <c r="Q279" s="74"/>
      <c r="R279" s="74"/>
      <c r="S279" s="74"/>
      <c r="T279" s="75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21" t="s">
        <v>201</v>
      </c>
      <c r="AU279" s="21" t="s">
        <v>82</v>
      </c>
    </row>
    <row r="280" s="13" customFormat="1">
      <c r="A280" s="13"/>
      <c r="B280" s="188"/>
      <c r="C280" s="13"/>
      <c r="D280" s="186" t="s">
        <v>213</v>
      </c>
      <c r="E280" s="189" t="s">
        <v>3</v>
      </c>
      <c r="F280" s="190" t="s">
        <v>128</v>
      </c>
      <c r="G280" s="13"/>
      <c r="H280" s="191">
        <v>147.80500000000001</v>
      </c>
      <c r="I280" s="192"/>
      <c r="J280" s="13"/>
      <c r="K280" s="13"/>
      <c r="L280" s="188"/>
      <c r="M280" s="193"/>
      <c r="N280" s="194"/>
      <c r="O280" s="194"/>
      <c r="P280" s="194"/>
      <c r="Q280" s="194"/>
      <c r="R280" s="194"/>
      <c r="S280" s="194"/>
      <c r="T280" s="19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9" t="s">
        <v>213</v>
      </c>
      <c r="AU280" s="189" t="s">
        <v>82</v>
      </c>
      <c r="AV280" s="13" t="s">
        <v>82</v>
      </c>
      <c r="AW280" s="13" t="s">
        <v>34</v>
      </c>
      <c r="AX280" s="13" t="s">
        <v>78</v>
      </c>
      <c r="AY280" s="189" t="s">
        <v>192</v>
      </c>
    </row>
    <row r="281" s="2" customFormat="1" ht="24.15" customHeight="1">
      <c r="A281" s="40"/>
      <c r="B281" s="167"/>
      <c r="C281" s="204" t="s">
        <v>518</v>
      </c>
      <c r="D281" s="204" t="s">
        <v>265</v>
      </c>
      <c r="E281" s="205" t="s">
        <v>519</v>
      </c>
      <c r="F281" s="206" t="s">
        <v>520</v>
      </c>
      <c r="G281" s="207" t="s">
        <v>93</v>
      </c>
      <c r="H281" s="208">
        <v>155.19499999999999</v>
      </c>
      <c r="I281" s="209"/>
      <c r="J281" s="210">
        <f>ROUND(I281*H281,2)</f>
        <v>0</v>
      </c>
      <c r="K281" s="206" t="s">
        <v>198</v>
      </c>
      <c r="L281" s="211"/>
      <c r="M281" s="212" t="s">
        <v>3</v>
      </c>
      <c r="N281" s="213" t="s">
        <v>44</v>
      </c>
      <c r="O281" s="74"/>
      <c r="P281" s="177">
        <f>O281*H281</f>
        <v>0</v>
      </c>
      <c r="Q281" s="177">
        <v>0.0035999999999999999</v>
      </c>
      <c r="R281" s="177">
        <f>Q281*H281</f>
        <v>0.55870199999999992</v>
      </c>
      <c r="S281" s="177">
        <v>0</v>
      </c>
      <c r="T281" s="178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179" t="s">
        <v>385</v>
      </c>
      <c r="AT281" s="179" t="s">
        <v>265</v>
      </c>
      <c r="AU281" s="179" t="s">
        <v>82</v>
      </c>
      <c r="AY281" s="21" t="s">
        <v>192</v>
      </c>
      <c r="BE281" s="180">
        <f>IF(N281="základní",J281,0)</f>
        <v>0</v>
      </c>
      <c r="BF281" s="180">
        <f>IF(N281="snížená",J281,0)</f>
        <v>0</v>
      </c>
      <c r="BG281" s="180">
        <f>IF(N281="zákl. přenesená",J281,0)</f>
        <v>0</v>
      </c>
      <c r="BH281" s="180">
        <f>IF(N281="sníž. přenesená",J281,0)</f>
        <v>0</v>
      </c>
      <c r="BI281" s="180">
        <f>IF(N281="nulová",J281,0)</f>
        <v>0</v>
      </c>
      <c r="BJ281" s="21" t="s">
        <v>78</v>
      </c>
      <c r="BK281" s="180">
        <f>ROUND(I281*H281,2)</f>
        <v>0</v>
      </c>
      <c r="BL281" s="21" t="s">
        <v>209</v>
      </c>
      <c r="BM281" s="179" t="s">
        <v>521</v>
      </c>
    </row>
    <row r="282" s="13" customFormat="1">
      <c r="A282" s="13"/>
      <c r="B282" s="188"/>
      <c r="C282" s="13"/>
      <c r="D282" s="186" t="s">
        <v>213</v>
      </c>
      <c r="E282" s="13"/>
      <c r="F282" s="190" t="s">
        <v>522</v>
      </c>
      <c r="G282" s="13"/>
      <c r="H282" s="191">
        <v>155.19499999999999</v>
      </c>
      <c r="I282" s="192"/>
      <c r="J282" s="13"/>
      <c r="K282" s="13"/>
      <c r="L282" s="188"/>
      <c r="M282" s="193"/>
      <c r="N282" s="194"/>
      <c r="O282" s="194"/>
      <c r="P282" s="194"/>
      <c r="Q282" s="194"/>
      <c r="R282" s="194"/>
      <c r="S282" s="194"/>
      <c r="T282" s="19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9" t="s">
        <v>213</v>
      </c>
      <c r="AU282" s="189" t="s">
        <v>82</v>
      </c>
      <c r="AV282" s="13" t="s">
        <v>82</v>
      </c>
      <c r="AW282" s="13" t="s">
        <v>4</v>
      </c>
      <c r="AX282" s="13" t="s">
        <v>78</v>
      </c>
      <c r="AY282" s="189" t="s">
        <v>192</v>
      </c>
    </row>
    <row r="283" s="2" customFormat="1" ht="24.15" customHeight="1">
      <c r="A283" s="40"/>
      <c r="B283" s="167"/>
      <c r="C283" s="168" t="s">
        <v>523</v>
      </c>
      <c r="D283" s="168" t="s">
        <v>195</v>
      </c>
      <c r="E283" s="169" t="s">
        <v>524</v>
      </c>
      <c r="F283" s="170" t="s">
        <v>525</v>
      </c>
      <c r="G283" s="171" t="s">
        <v>93</v>
      </c>
      <c r="H283" s="172">
        <v>147.80500000000001</v>
      </c>
      <c r="I283" s="173"/>
      <c r="J283" s="174">
        <f>ROUND(I283*H283,2)</f>
        <v>0</v>
      </c>
      <c r="K283" s="170" t="s">
        <v>198</v>
      </c>
      <c r="L283" s="41"/>
      <c r="M283" s="175" t="s">
        <v>3</v>
      </c>
      <c r="N283" s="176" t="s">
        <v>44</v>
      </c>
      <c r="O283" s="74"/>
      <c r="P283" s="177">
        <f>O283*H283</f>
        <v>0</v>
      </c>
      <c r="Q283" s="177">
        <v>0.00033</v>
      </c>
      <c r="R283" s="177">
        <f>Q283*H283</f>
        <v>0.048775650000000004</v>
      </c>
      <c r="S283" s="177">
        <v>0</v>
      </c>
      <c r="T283" s="178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179" t="s">
        <v>209</v>
      </c>
      <c r="AT283" s="179" t="s">
        <v>195</v>
      </c>
      <c r="AU283" s="179" t="s">
        <v>82</v>
      </c>
      <c r="AY283" s="21" t="s">
        <v>192</v>
      </c>
      <c r="BE283" s="180">
        <f>IF(N283="základní",J283,0)</f>
        <v>0</v>
      </c>
      <c r="BF283" s="180">
        <f>IF(N283="snížená",J283,0)</f>
        <v>0</v>
      </c>
      <c r="BG283" s="180">
        <f>IF(N283="zákl. přenesená",J283,0)</f>
        <v>0</v>
      </c>
      <c r="BH283" s="180">
        <f>IF(N283="sníž. přenesená",J283,0)</f>
        <v>0</v>
      </c>
      <c r="BI283" s="180">
        <f>IF(N283="nulová",J283,0)</f>
        <v>0</v>
      </c>
      <c r="BJ283" s="21" t="s">
        <v>78</v>
      </c>
      <c r="BK283" s="180">
        <f>ROUND(I283*H283,2)</f>
        <v>0</v>
      </c>
      <c r="BL283" s="21" t="s">
        <v>209</v>
      </c>
      <c r="BM283" s="179" t="s">
        <v>526</v>
      </c>
    </row>
    <row r="284" s="2" customFormat="1">
      <c r="A284" s="40"/>
      <c r="B284" s="41"/>
      <c r="C284" s="40"/>
      <c r="D284" s="181" t="s">
        <v>201</v>
      </c>
      <c r="E284" s="40"/>
      <c r="F284" s="182" t="s">
        <v>527</v>
      </c>
      <c r="G284" s="40"/>
      <c r="H284" s="40"/>
      <c r="I284" s="183"/>
      <c r="J284" s="40"/>
      <c r="K284" s="40"/>
      <c r="L284" s="41"/>
      <c r="M284" s="184"/>
      <c r="N284" s="185"/>
      <c r="O284" s="74"/>
      <c r="P284" s="74"/>
      <c r="Q284" s="74"/>
      <c r="R284" s="74"/>
      <c r="S284" s="74"/>
      <c r="T284" s="75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21" t="s">
        <v>201</v>
      </c>
      <c r="AU284" s="21" t="s">
        <v>82</v>
      </c>
    </row>
    <row r="285" s="13" customFormat="1">
      <c r="A285" s="13"/>
      <c r="B285" s="188"/>
      <c r="C285" s="13"/>
      <c r="D285" s="186" t="s">
        <v>213</v>
      </c>
      <c r="E285" s="189" t="s">
        <v>3</v>
      </c>
      <c r="F285" s="190" t="s">
        <v>128</v>
      </c>
      <c r="G285" s="13"/>
      <c r="H285" s="191">
        <v>147.80500000000001</v>
      </c>
      <c r="I285" s="192"/>
      <c r="J285" s="13"/>
      <c r="K285" s="13"/>
      <c r="L285" s="188"/>
      <c r="M285" s="193"/>
      <c r="N285" s="194"/>
      <c r="O285" s="194"/>
      <c r="P285" s="194"/>
      <c r="Q285" s="194"/>
      <c r="R285" s="194"/>
      <c r="S285" s="194"/>
      <c r="T285" s="19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9" t="s">
        <v>213</v>
      </c>
      <c r="AU285" s="189" t="s">
        <v>82</v>
      </c>
      <c r="AV285" s="13" t="s">
        <v>82</v>
      </c>
      <c r="AW285" s="13" t="s">
        <v>34</v>
      </c>
      <c r="AX285" s="13" t="s">
        <v>78</v>
      </c>
      <c r="AY285" s="189" t="s">
        <v>192</v>
      </c>
    </row>
    <row r="286" s="2" customFormat="1" ht="55.5" customHeight="1">
      <c r="A286" s="40"/>
      <c r="B286" s="167"/>
      <c r="C286" s="168" t="s">
        <v>528</v>
      </c>
      <c r="D286" s="168" t="s">
        <v>195</v>
      </c>
      <c r="E286" s="169" t="s">
        <v>529</v>
      </c>
      <c r="F286" s="170" t="s">
        <v>530</v>
      </c>
      <c r="G286" s="171" t="s">
        <v>229</v>
      </c>
      <c r="H286" s="172">
        <v>0.66700000000000004</v>
      </c>
      <c r="I286" s="173"/>
      <c r="J286" s="174">
        <f>ROUND(I286*H286,2)</f>
        <v>0</v>
      </c>
      <c r="K286" s="170" t="s">
        <v>198</v>
      </c>
      <c r="L286" s="41"/>
      <c r="M286" s="175" t="s">
        <v>3</v>
      </c>
      <c r="N286" s="176" t="s">
        <v>44</v>
      </c>
      <c r="O286" s="74"/>
      <c r="P286" s="177">
        <f>O286*H286</f>
        <v>0</v>
      </c>
      <c r="Q286" s="177">
        <v>0</v>
      </c>
      <c r="R286" s="177">
        <f>Q286*H286</f>
        <v>0</v>
      </c>
      <c r="S286" s="177">
        <v>0</v>
      </c>
      <c r="T286" s="178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179" t="s">
        <v>209</v>
      </c>
      <c r="AT286" s="179" t="s">
        <v>195</v>
      </c>
      <c r="AU286" s="179" t="s">
        <v>82</v>
      </c>
      <c r="AY286" s="21" t="s">
        <v>192</v>
      </c>
      <c r="BE286" s="180">
        <f>IF(N286="základní",J286,0)</f>
        <v>0</v>
      </c>
      <c r="BF286" s="180">
        <f>IF(N286="snížená",J286,0)</f>
        <v>0</v>
      </c>
      <c r="BG286" s="180">
        <f>IF(N286="zákl. přenesená",J286,0)</f>
        <v>0</v>
      </c>
      <c r="BH286" s="180">
        <f>IF(N286="sníž. přenesená",J286,0)</f>
        <v>0</v>
      </c>
      <c r="BI286" s="180">
        <f>IF(N286="nulová",J286,0)</f>
        <v>0</v>
      </c>
      <c r="BJ286" s="21" t="s">
        <v>78</v>
      </c>
      <c r="BK286" s="180">
        <f>ROUND(I286*H286,2)</f>
        <v>0</v>
      </c>
      <c r="BL286" s="21" t="s">
        <v>209</v>
      </c>
      <c r="BM286" s="179" t="s">
        <v>531</v>
      </c>
    </row>
    <row r="287" s="2" customFormat="1">
      <c r="A287" s="40"/>
      <c r="B287" s="41"/>
      <c r="C287" s="40"/>
      <c r="D287" s="181" t="s">
        <v>201</v>
      </c>
      <c r="E287" s="40"/>
      <c r="F287" s="182" t="s">
        <v>532</v>
      </c>
      <c r="G287" s="40"/>
      <c r="H287" s="40"/>
      <c r="I287" s="183"/>
      <c r="J287" s="40"/>
      <c r="K287" s="40"/>
      <c r="L287" s="41"/>
      <c r="M287" s="184"/>
      <c r="N287" s="185"/>
      <c r="O287" s="74"/>
      <c r="P287" s="74"/>
      <c r="Q287" s="74"/>
      <c r="R287" s="74"/>
      <c r="S287" s="74"/>
      <c r="T287" s="75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21" t="s">
        <v>201</v>
      </c>
      <c r="AU287" s="21" t="s">
        <v>82</v>
      </c>
    </row>
    <row r="288" s="12" customFormat="1" ht="22.8" customHeight="1">
      <c r="A288" s="12"/>
      <c r="B288" s="154"/>
      <c r="C288" s="12"/>
      <c r="D288" s="155" t="s">
        <v>72</v>
      </c>
      <c r="E288" s="165" t="s">
        <v>533</v>
      </c>
      <c r="F288" s="165" t="s">
        <v>534</v>
      </c>
      <c r="G288" s="12"/>
      <c r="H288" s="12"/>
      <c r="I288" s="157"/>
      <c r="J288" s="166">
        <f>BK288</f>
        <v>0</v>
      </c>
      <c r="K288" s="12"/>
      <c r="L288" s="154"/>
      <c r="M288" s="159"/>
      <c r="N288" s="160"/>
      <c r="O288" s="160"/>
      <c r="P288" s="161">
        <f>SUM(P289:P290)</f>
        <v>0</v>
      </c>
      <c r="Q288" s="160"/>
      <c r="R288" s="161">
        <f>SUM(R289:R290)</f>
        <v>0.02856757</v>
      </c>
      <c r="S288" s="160"/>
      <c r="T288" s="162">
        <f>SUM(T289:T290)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155" t="s">
        <v>82</v>
      </c>
      <c r="AT288" s="163" t="s">
        <v>72</v>
      </c>
      <c r="AU288" s="163" t="s">
        <v>78</v>
      </c>
      <c r="AY288" s="155" t="s">
        <v>192</v>
      </c>
      <c r="BK288" s="164">
        <f>SUM(BK289:BK290)</f>
        <v>0</v>
      </c>
    </row>
    <row r="289" s="2" customFormat="1" ht="33" customHeight="1">
      <c r="A289" s="40"/>
      <c r="B289" s="167"/>
      <c r="C289" s="168" t="s">
        <v>535</v>
      </c>
      <c r="D289" s="168" t="s">
        <v>195</v>
      </c>
      <c r="E289" s="169" t="s">
        <v>536</v>
      </c>
      <c r="F289" s="170" t="s">
        <v>537</v>
      </c>
      <c r="G289" s="171" t="s">
        <v>538</v>
      </c>
      <c r="H289" s="172">
        <v>1</v>
      </c>
      <c r="I289" s="173"/>
      <c r="J289" s="174">
        <f>ROUND(I289*H289,2)</f>
        <v>0</v>
      </c>
      <c r="K289" s="170" t="s">
        <v>3</v>
      </c>
      <c r="L289" s="41"/>
      <c r="M289" s="175" t="s">
        <v>3</v>
      </c>
      <c r="N289" s="176" t="s">
        <v>44</v>
      </c>
      <c r="O289" s="74"/>
      <c r="P289" s="177">
        <f>O289*H289</f>
        <v>0</v>
      </c>
      <c r="Q289" s="177">
        <v>0.02856757</v>
      </c>
      <c r="R289" s="177">
        <f>Q289*H289</f>
        <v>0.02856757</v>
      </c>
      <c r="S289" s="177">
        <v>0</v>
      </c>
      <c r="T289" s="178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179" t="s">
        <v>209</v>
      </c>
      <c r="AT289" s="179" t="s">
        <v>195</v>
      </c>
      <c r="AU289" s="179" t="s">
        <v>82</v>
      </c>
      <c r="AY289" s="21" t="s">
        <v>192</v>
      </c>
      <c r="BE289" s="180">
        <f>IF(N289="základní",J289,0)</f>
        <v>0</v>
      </c>
      <c r="BF289" s="180">
        <f>IF(N289="snížená",J289,0)</f>
        <v>0</v>
      </c>
      <c r="BG289" s="180">
        <f>IF(N289="zákl. přenesená",J289,0)</f>
        <v>0</v>
      </c>
      <c r="BH289" s="180">
        <f>IF(N289="sníž. přenesená",J289,0)</f>
        <v>0</v>
      </c>
      <c r="BI289" s="180">
        <f>IF(N289="nulová",J289,0)</f>
        <v>0</v>
      </c>
      <c r="BJ289" s="21" t="s">
        <v>78</v>
      </c>
      <c r="BK289" s="180">
        <f>ROUND(I289*H289,2)</f>
        <v>0</v>
      </c>
      <c r="BL289" s="21" t="s">
        <v>209</v>
      </c>
      <c r="BM289" s="179" t="s">
        <v>539</v>
      </c>
    </row>
    <row r="290" s="2" customFormat="1" ht="33" customHeight="1">
      <c r="A290" s="40"/>
      <c r="B290" s="167"/>
      <c r="C290" s="168" t="s">
        <v>540</v>
      </c>
      <c r="D290" s="168" t="s">
        <v>195</v>
      </c>
      <c r="E290" s="169" t="s">
        <v>541</v>
      </c>
      <c r="F290" s="170" t="s">
        <v>542</v>
      </c>
      <c r="G290" s="171" t="s">
        <v>416</v>
      </c>
      <c r="H290" s="172">
        <v>1</v>
      </c>
      <c r="I290" s="173"/>
      <c r="J290" s="174">
        <f>ROUND(I290*H290,2)</f>
        <v>0</v>
      </c>
      <c r="K290" s="170" t="s">
        <v>417</v>
      </c>
      <c r="L290" s="41"/>
      <c r="M290" s="175" t="s">
        <v>3</v>
      </c>
      <c r="N290" s="176" t="s">
        <v>44</v>
      </c>
      <c r="O290" s="74"/>
      <c r="P290" s="177">
        <f>O290*H290</f>
        <v>0</v>
      </c>
      <c r="Q290" s="177">
        <v>0</v>
      </c>
      <c r="R290" s="177">
        <f>Q290*H290</f>
        <v>0</v>
      </c>
      <c r="S290" s="177">
        <v>0</v>
      </c>
      <c r="T290" s="178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179" t="s">
        <v>209</v>
      </c>
      <c r="AT290" s="179" t="s">
        <v>195</v>
      </c>
      <c r="AU290" s="179" t="s">
        <v>82</v>
      </c>
      <c r="AY290" s="21" t="s">
        <v>192</v>
      </c>
      <c r="BE290" s="180">
        <f>IF(N290="základní",J290,0)</f>
        <v>0</v>
      </c>
      <c r="BF290" s="180">
        <f>IF(N290="snížená",J290,0)</f>
        <v>0</v>
      </c>
      <c r="BG290" s="180">
        <f>IF(N290="zákl. přenesená",J290,0)</f>
        <v>0</v>
      </c>
      <c r="BH290" s="180">
        <f>IF(N290="sníž. přenesená",J290,0)</f>
        <v>0</v>
      </c>
      <c r="BI290" s="180">
        <f>IF(N290="nulová",J290,0)</f>
        <v>0</v>
      </c>
      <c r="BJ290" s="21" t="s">
        <v>78</v>
      </c>
      <c r="BK290" s="180">
        <f>ROUND(I290*H290,2)</f>
        <v>0</v>
      </c>
      <c r="BL290" s="21" t="s">
        <v>209</v>
      </c>
      <c r="BM290" s="179" t="s">
        <v>543</v>
      </c>
    </row>
    <row r="291" s="12" customFormat="1" ht="22.8" customHeight="1">
      <c r="A291" s="12"/>
      <c r="B291" s="154"/>
      <c r="C291" s="12"/>
      <c r="D291" s="155" t="s">
        <v>72</v>
      </c>
      <c r="E291" s="165" t="s">
        <v>544</v>
      </c>
      <c r="F291" s="165" t="s">
        <v>545</v>
      </c>
      <c r="G291" s="12"/>
      <c r="H291" s="12"/>
      <c r="I291" s="157"/>
      <c r="J291" s="166">
        <f>BK291</f>
        <v>0</v>
      </c>
      <c r="K291" s="12"/>
      <c r="L291" s="154"/>
      <c r="M291" s="159"/>
      <c r="N291" s="160"/>
      <c r="O291" s="160"/>
      <c r="P291" s="161">
        <f>SUM(P292:P324)</f>
        <v>0</v>
      </c>
      <c r="Q291" s="160"/>
      <c r="R291" s="161">
        <f>SUM(R292:R324)</f>
        <v>0.02179</v>
      </c>
      <c r="S291" s="160"/>
      <c r="T291" s="162">
        <f>SUM(T292:T324)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55" t="s">
        <v>82</v>
      </c>
      <c r="AT291" s="163" t="s">
        <v>72</v>
      </c>
      <c r="AU291" s="163" t="s">
        <v>78</v>
      </c>
      <c r="AY291" s="155" t="s">
        <v>192</v>
      </c>
      <c r="BK291" s="164">
        <f>SUM(BK292:BK324)</f>
        <v>0</v>
      </c>
    </row>
    <row r="292" s="2" customFormat="1" ht="49.05" customHeight="1">
      <c r="A292" s="40"/>
      <c r="B292" s="167"/>
      <c r="C292" s="168" t="s">
        <v>255</v>
      </c>
      <c r="D292" s="168" t="s">
        <v>195</v>
      </c>
      <c r="E292" s="169" t="s">
        <v>546</v>
      </c>
      <c r="F292" s="170" t="s">
        <v>547</v>
      </c>
      <c r="G292" s="171" t="s">
        <v>229</v>
      </c>
      <c r="H292" s="172">
        <v>0.021999999999999999</v>
      </c>
      <c r="I292" s="173"/>
      <c r="J292" s="174">
        <f>ROUND(I292*H292,2)</f>
        <v>0</v>
      </c>
      <c r="K292" s="170" t="s">
        <v>198</v>
      </c>
      <c r="L292" s="41"/>
      <c r="M292" s="175" t="s">
        <v>3</v>
      </c>
      <c r="N292" s="176" t="s">
        <v>44</v>
      </c>
      <c r="O292" s="74"/>
      <c r="P292" s="177">
        <f>O292*H292</f>
        <v>0</v>
      </c>
      <c r="Q292" s="177">
        <v>0</v>
      </c>
      <c r="R292" s="177">
        <f>Q292*H292</f>
        <v>0</v>
      </c>
      <c r="S292" s="177">
        <v>0</v>
      </c>
      <c r="T292" s="178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179" t="s">
        <v>209</v>
      </c>
      <c r="AT292" s="179" t="s">
        <v>195</v>
      </c>
      <c r="AU292" s="179" t="s">
        <v>82</v>
      </c>
      <c r="AY292" s="21" t="s">
        <v>192</v>
      </c>
      <c r="BE292" s="180">
        <f>IF(N292="základní",J292,0)</f>
        <v>0</v>
      </c>
      <c r="BF292" s="180">
        <f>IF(N292="snížená",J292,0)</f>
        <v>0</v>
      </c>
      <c r="BG292" s="180">
        <f>IF(N292="zákl. přenesená",J292,0)</f>
        <v>0</v>
      </c>
      <c r="BH292" s="180">
        <f>IF(N292="sníž. přenesená",J292,0)</f>
        <v>0</v>
      </c>
      <c r="BI292" s="180">
        <f>IF(N292="nulová",J292,0)</f>
        <v>0</v>
      </c>
      <c r="BJ292" s="21" t="s">
        <v>78</v>
      </c>
      <c r="BK292" s="180">
        <f>ROUND(I292*H292,2)</f>
        <v>0</v>
      </c>
      <c r="BL292" s="21" t="s">
        <v>209</v>
      </c>
      <c r="BM292" s="179" t="s">
        <v>548</v>
      </c>
    </row>
    <row r="293" s="2" customFormat="1">
      <c r="A293" s="40"/>
      <c r="B293" s="41"/>
      <c r="C293" s="40"/>
      <c r="D293" s="181" t="s">
        <v>201</v>
      </c>
      <c r="E293" s="40"/>
      <c r="F293" s="182" t="s">
        <v>549</v>
      </c>
      <c r="G293" s="40"/>
      <c r="H293" s="40"/>
      <c r="I293" s="183"/>
      <c r="J293" s="40"/>
      <c r="K293" s="40"/>
      <c r="L293" s="41"/>
      <c r="M293" s="184"/>
      <c r="N293" s="185"/>
      <c r="O293" s="74"/>
      <c r="P293" s="74"/>
      <c r="Q293" s="74"/>
      <c r="R293" s="74"/>
      <c r="S293" s="74"/>
      <c r="T293" s="75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21" t="s">
        <v>201</v>
      </c>
      <c r="AU293" s="21" t="s">
        <v>82</v>
      </c>
    </row>
    <row r="294" s="2" customFormat="1" ht="44.25" customHeight="1">
      <c r="A294" s="40"/>
      <c r="B294" s="167"/>
      <c r="C294" s="168" t="s">
        <v>315</v>
      </c>
      <c r="D294" s="168" t="s">
        <v>195</v>
      </c>
      <c r="E294" s="169" t="s">
        <v>550</v>
      </c>
      <c r="F294" s="170" t="s">
        <v>551</v>
      </c>
      <c r="G294" s="171" t="s">
        <v>406</v>
      </c>
      <c r="H294" s="172">
        <v>1</v>
      </c>
      <c r="I294" s="173"/>
      <c r="J294" s="174">
        <f>ROUND(I294*H294,2)</f>
        <v>0</v>
      </c>
      <c r="K294" s="170" t="s">
        <v>198</v>
      </c>
      <c r="L294" s="41"/>
      <c r="M294" s="175" t="s">
        <v>3</v>
      </c>
      <c r="N294" s="176" t="s">
        <v>44</v>
      </c>
      <c r="O294" s="74"/>
      <c r="P294" s="177">
        <f>O294*H294</f>
        <v>0</v>
      </c>
      <c r="Q294" s="177">
        <v>0</v>
      </c>
      <c r="R294" s="177">
        <f>Q294*H294</f>
        <v>0</v>
      </c>
      <c r="S294" s="177">
        <v>0</v>
      </c>
      <c r="T294" s="178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179" t="s">
        <v>209</v>
      </c>
      <c r="AT294" s="179" t="s">
        <v>195</v>
      </c>
      <c r="AU294" s="179" t="s">
        <v>82</v>
      </c>
      <c r="AY294" s="21" t="s">
        <v>192</v>
      </c>
      <c r="BE294" s="180">
        <f>IF(N294="základní",J294,0)</f>
        <v>0</v>
      </c>
      <c r="BF294" s="180">
        <f>IF(N294="snížená",J294,0)</f>
        <v>0</v>
      </c>
      <c r="BG294" s="180">
        <f>IF(N294="zákl. přenesená",J294,0)</f>
        <v>0</v>
      </c>
      <c r="BH294" s="180">
        <f>IF(N294="sníž. přenesená",J294,0)</f>
        <v>0</v>
      </c>
      <c r="BI294" s="180">
        <f>IF(N294="nulová",J294,0)</f>
        <v>0</v>
      </c>
      <c r="BJ294" s="21" t="s">
        <v>78</v>
      </c>
      <c r="BK294" s="180">
        <f>ROUND(I294*H294,2)</f>
        <v>0</v>
      </c>
      <c r="BL294" s="21" t="s">
        <v>209</v>
      </c>
      <c r="BM294" s="179" t="s">
        <v>552</v>
      </c>
    </row>
    <row r="295" s="2" customFormat="1">
      <c r="A295" s="40"/>
      <c r="B295" s="41"/>
      <c r="C295" s="40"/>
      <c r="D295" s="181" t="s">
        <v>201</v>
      </c>
      <c r="E295" s="40"/>
      <c r="F295" s="182" t="s">
        <v>553</v>
      </c>
      <c r="G295" s="40"/>
      <c r="H295" s="40"/>
      <c r="I295" s="183"/>
      <c r="J295" s="40"/>
      <c r="K295" s="40"/>
      <c r="L295" s="41"/>
      <c r="M295" s="184"/>
      <c r="N295" s="185"/>
      <c r="O295" s="74"/>
      <c r="P295" s="74"/>
      <c r="Q295" s="74"/>
      <c r="R295" s="74"/>
      <c r="S295" s="74"/>
      <c r="T295" s="75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21" t="s">
        <v>201</v>
      </c>
      <c r="AU295" s="21" t="s">
        <v>82</v>
      </c>
    </row>
    <row r="296" s="2" customFormat="1" ht="21.75" customHeight="1">
      <c r="A296" s="40"/>
      <c r="B296" s="167"/>
      <c r="C296" s="168" t="s">
        <v>375</v>
      </c>
      <c r="D296" s="168" t="s">
        <v>195</v>
      </c>
      <c r="E296" s="169" t="s">
        <v>554</v>
      </c>
      <c r="F296" s="170" t="s">
        <v>555</v>
      </c>
      <c r="G296" s="171" t="s">
        <v>406</v>
      </c>
      <c r="H296" s="172">
        <v>12</v>
      </c>
      <c r="I296" s="173"/>
      <c r="J296" s="174">
        <f>ROUND(I296*H296,2)</f>
        <v>0</v>
      </c>
      <c r="K296" s="170" t="s">
        <v>198</v>
      </c>
      <c r="L296" s="41"/>
      <c r="M296" s="175" t="s">
        <v>3</v>
      </c>
      <c r="N296" s="176" t="s">
        <v>44</v>
      </c>
      <c r="O296" s="74"/>
      <c r="P296" s="177">
        <f>O296*H296</f>
        <v>0</v>
      </c>
      <c r="Q296" s="177">
        <v>0</v>
      </c>
      <c r="R296" s="177">
        <f>Q296*H296</f>
        <v>0</v>
      </c>
      <c r="S296" s="177">
        <v>0</v>
      </c>
      <c r="T296" s="178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179" t="s">
        <v>209</v>
      </c>
      <c r="AT296" s="179" t="s">
        <v>195</v>
      </c>
      <c r="AU296" s="179" t="s">
        <v>82</v>
      </c>
      <c r="AY296" s="21" t="s">
        <v>192</v>
      </c>
      <c r="BE296" s="180">
        <f>IF(N296="základní",J296,0)</f>
        <v>0</v>
      </c>
      <c r="BF296" s="180">
        <f>IF(N296="snížená",J296,0)</f>
        <v>0</v>
      </c>
      <c r="BG296" s="180">
        <f>IF(N296="zákl. přenesená",J296,0)</f>
        <v>0</v>
      </c>
      <c r="BH296" s="180">
        <f>IF(N296="sníž. přenesená",J296,0)</f>
        <v>0</v>
      </c>
      <c r="BI296" s="180">
        <f>IF(N296="nulová",J296,0)</f>
        <v>0</v>
      </c>
      <c r="BJ296" s="21" t="s">
        <v>78</v>
      </c>
      <c r="BK296" s="180">
        <f>ROUND(I296*H296,2)</f>
        <v>0</v>
      </c>
      <c r="BL296" s="21" t="s">
        <v>209</v>
      </c>
      <c r="BM296" s="179" t="s">
        <v>556</v>
      </c>
    </row>
    <row r="297" s="2" customFormat="1">
      <c r="A297" s="40"/>
      <c r="B297" s="41"/>
      <c r="C297" s="40"/>
      <c r="D297" s="181" t="s">
        <v>201</v>
      </c>
      <c r="E297" s="40"/>
      <c r="F297" s="182" t="s">
        <v>557</v>
      </c>
      <c r="G297" s="40"/>
      <c r="H297" s="40"/>
      <c r="I297" s="183"/>
      <c r="J297" s="40"/>
      <c r="K297" s="40"/>
      <c r="L297" s="41"/>
      <c r="M297" s="184"/>
      <c r="N297" s="185"/>
      <c r="O297" s="74"/>
      <c r="P297" s="74"/>
      <c r="Q297" s="74"/>
      <c r="R297" s="74"/>
      <c r="S297" s="74"/>
      <c r="T297" s="75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21" t="s">
        <v>201</v>
      </c>
      <c r="AU297" s="21" t="s">
        <v>82</v>
      </c>
    </row>
    <row r="298" s="2" customFormat="1" ht="21.75" customHeight="1">
      <c r="A298" s="40"/>
      <c r="B298" s="167"/>
      <c r="C298" s="204" t="s">
        <v>401</v>
      </c>
      <c r="D298" s="204" t="s">
        <v>265</v>
      </c>
      <c r="E298" s="205" t="s">
        <v>558</v>
      </c>
      <c r="F298" s="206" t="s">
        <v>559</v>
      </c>
      <c r="G298" s="207" t="s">
        <v>406</v>
      </c>
      <c r="H298" s="208">
        <v>12</v>
      </c>
      <c r="I298" s="209"/>
      <c r="J298" s="210">
        <f>ROUND(I298*H298,2)</f>
        <v>0</v>
      </c>
      <c r="K298" s="206" t="s">
        <v>198</v>
      </c>
      <c r="L298" s="211"/>
      <c r="M298" s="212" t="s">
        <v>3</v>
      </c>
      <c r="N298" s="213" t="s">
        <v>44</v>
      </c>
      <c r="O298" s="74"/>
      <c r="P298" s="177">
        <f>O298*H298</f>
        <v>0</v>
      </c>
      <c r="Q298" s="177">
        <v>4.0000000000000003E-05</v>
      </c>
      <c r="R298" s="177">
        <f>Q298*H298</f>
        <v>0.00048000000000000007</v>
      </c>
      <c r="S298" s="177">
        <v>0</v>
      </c>
      <c r="T298" s="178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179" t="s">
        <v>385</v>
      </c>
      <c r="AT298" s="179" t="s">
        <v>265</v>
      </c>
      <c r="AU298" s="179" t="s">
        <v>82</v>
      </c>
      <c r="AY298" s="21" t="s">
        <v>192</v>
      </c>
      <c r="BE298" s="180">
        <f>IF(N298="základní",J298,0)</f>
        <v>0</v>
      </c>
      <c r="BF298" s="180">
        <f>IF(N298="snížená",J298,0)</f>
        <v>0</v>
      </c>
      <c r="BG298" s="180">
        <f>IF(N298="zákl. přenesená",J298,0)</f>
        <v>0</v>
      </c>
      <c r="BH298" s="180">
        <f>IF(N298="sníž. přenesená",J298,0)</f>
        <v>0</v>
      </c>
      <c r="BI298" s="180">
        <f>IF(N298="nulová",J298,0)</f>
        <v>0</v>
      </c>
      <c r="BJ298" s="21" t="s">
        <v>78</v>
      </c>
      <c r="BK298" s="180">
        <f>ROUND(I298*H298,2)</f>
        <v>0</v>
      </c>
      <c r="BL298" s="21" t="s">
        <v>209</v>
      </c>
      <c r="BM298" s="179" t="s">
        <v>560</v>
      </c>
    </row>
    <row r="299" s="2" customFormat="1" ht="24.15" customHeight="1">
      <c r="A299" s="40"/>
      <c r="B299" s="167"/>
      <c r="C299" s="168" t="s">
        <v>561</v>
      </c>
      <c r="D299" s="168" t="s">
        <v>195</v>
      </c>
      <c r="E299" s="169" t="s">
        <v>562</v>
      </c>
      <c r="F299" s="170" t="s">
        <v>563</v>
      </c>
      <c r="G299" s="171" t="s">
        <v>406</v>
      </c>
      <c r="H299" s="172">
        <v>10</v>
      </c>
      <c r="I299" s="173"/>
      <c r="J299" s="174">
        <f>ROUND(I299*H299,2)</f>
        <v>0</v>
      </c>
      <c r="K299" s="170" t="s">
        <v>198</v>
      </c>
      <c r="L299" s="41"/>
      <c r="M299" s="175" t="s">
        <v>3</v>
      </c>
      <c r="N299" s="176" t="s">
        <v>44</v>
      </c>
      <c r="O299" s="74"/>
      <c r="P299" s="177">
        <f>O299*H299</f>
        <v>0</v>
      </c>
      <c r="Q299" s="177">
        <v>0</v>
      </c>
      <c r="R299" s="177">
        <f>Q299*H299</f>
        <v>0</v>
      </c>
      <c r="S299" s="177">
        <v>0</v>
      </c>
      <c r="T299" s="178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179" t="s">
        <v>209</v>
      </c>
      <c r="AT299" s="179" t="s">
        <v>195</v>
      </c>
      <c r="AU299" s="179" t="s">
        <v>82</v>
      </c>
      <c r="AY299" s="21" t="s">
        <v>192</v>
      </c>
      <c r="BE299" s="180">
        <f>IF(N299="základní",J299,0)</f>
        <v>0</v>
      </c>
      <c r="BF299" s="180">
        <f>IF(N299="snížená",J299,0)</f>
        <v>0</v>
      </c>
      <c r="BG299" s="180">
        <f>IF(N299="zákl. přenesená",J299,0)</f>
        <v>0</v>
      </c>
      <c r="BH299" s="180">
        <f>IF(N299="sníž. přenesená",J299,0)</f>
        <v>0</v>
      </c>
      <c r="BI299" s="180">
        <f>IF(N299="nulová",J299,0)</f>
        <v>0</v>
      </c>
      <c r="BJ299" s="21" t="s">
        <v>78</v>
      </c>
      <c r="BK299" s="180">
        <f>ROUND(I299*H299,2)</f>
        <v>0</v>
      </c>
      <c r="BL299" s="21" t="s">
        <v>209</v>
      </c>
      <c r="BM299" s="179" t="s">
        <v>564</v>
      </c>
    </row>
    <row r="300" s="2" customFormat="1">
      <c r="A300" s="40"/>
      <c r="B300" s="41"/>
      <c r="C300" s="40"/>
      <c r="D300" s="181" t="s">
        <v>201</v>
      </c>
      <c r="E300" s="40"/>
      <c r="F300" s="182" t="s">
        <v>565</v>
      </c>
      <c r="G300" s="40"/>
      <c r="H300" s="40"/>
      <c r="I300" s="183"/>
      <c r="J300" s="40"/>
      <c r="K300" s="40"/>
      <c r="L300" s="41"/>
      <c r="M300" s="184"/>
      <c r="N300" s="185"/>
      <c r="O300" s="74"/>
      <c r="P300" s="74"/>
      <c r="Q300" s="74"/>
      <c r="R300" s="74"/>
      <c r="S300" s="74"/>
      <c r="T300" s="75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21" t="s">
        <v>201</v>
      </c>
      <c r="AU300" s="21" t="s">
        <v>82</v>
      </c>
    </row>
    <row r="301" s="2" customFormat="1" ht="16.5" customHeight="1">
      <c r="A301" s="40"/>
      <c r="B301" s="167"/>
      <c r="C301" s="204" t="s">
        <v>566</v>
      </c>
      <c r="D301" s="204" t="s">
        <v>265</v>
      </c>
      <c r="E301" s="205" t="s">
        <v>567</v>
      </c>
      <c r="F301" s="206" t="s">
        <v>568</v>
      </c>
      <c r="G301" s="207" t="s">
        <v>406</v>
      </c>
      <c r="H301" s="208">
        <v>10</v>
      </c>
      <c r="I301" s="209"/>
      <c r="J301" s="210">
        <f>ROUND(I301*H301,2)</f>
        <v>0</v>
      </c>
      <c r="K301" s="206" t="s">
        <v>198</v>
      </c>
      <c r="L301" s="211"/>
      <c r="M301" s="212" t="s">
        <v>3</v>
      </c>
      <c r="N301" s="213" t="s">
        <v>44</v>
      </c>
      <c r="O301" s="74"/>
      <c r="P301" s="177">
        <f>O301*H301</f>
        <v>0</v>
      </c>
      <c r="Q301" s="177">
        <v>1.0000000000000001E-05</v>
      </c>
      <c r="R301" s="177">
        <f>Q301*H301</f>
        <v>0.00010000000000000001</v>
      </c>
      <c r="S301" s="177">
        <v>0</v>
      </c>
      <c r="T301" s="178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179" t="s">
        <v>385</v>
      </c>
      <c r="AT301" s="179" t="s">
        <v>265</v>
      </c>
      <c r="AU301" s="179" t="s">
        <v>82</v>
      </c>
      <c r="AY301" s="21" t="s">
        <v>192</v>
      </c>
      <c r="BE301" s="180">
        <f>IF(N301="základní",J301,0)</f>
        <v>0</v>
      </c>
      <c r="BF301" s="180">
        <f>IF(N301="snížená",J301,0)</f>
        <v>0</v>
      </c>
      <c r="BG301" s="180">
        <f>IF(N301="zákl. přenesená",J301,0)</f>
        <v>0</v>
      </c>
      <c r="BH301" s="180">
        <f>IF(N301="sníž. přenesená",J301,0)</f>
        <v>0</v>
      </c>
      <c r="BI301" s="180">
        <f>IF(N301="nulová",J301,0)</f>
        <v>0</v>
      </c>
      <c r="BJ301" s="21" t="s">
        <v>78</v>
      </c>
      <c r="BK301" s="180">
        <f>ROUND(I301*H301,2)</f>
        <v>0</v>
      </c>
      <c r="BL301" s="21" t="s">
        <v>209</v>
      </c>
      <c r="BM301" s="179" t="s">
        <v>569</v>
      </c>
    </row>
    <row r="302" s="2" customFormat="1" ht="24.15" customHeight="1">
      <c r="A302" s="40"/>
      <c r="B302" s="167"/>
      <c r="C302" s="204" t="s">
        <v>570</v>
      </c>
      <c r="D302" s="204" t="s">
        <v>265</v>
      </c>
      <c r="E302" s="205" t="s">
        <v>571</v>
      </c>
      <c r="F302" s="206" t="s">
        <v>572</v>
      </c>
      <c r="G302" s="207" t="s">
        <v>406</v>
      </c>
      <c r="H302" s="208">
        <v>10</v>
      </c>
      <c r="I302" s="209"/>
      <c r="J302" s="210">
        <f>ROUND(I302*H302,2)</f>
        <v>0</v>
      </c>
      <c r="K302" s="206" t="s">
        <v>198</v>
      </c>
      <c r="L302" s="211"/>
      <c r="M302" s="212" t="s">
        <v>3</v>
      </c>
      <c r="N302" s="213" t="s">
        <v>44</v>
      </c>
      <c r="O302" s="74"/>
      <c r="P302" s="177">
        <f>O302*H302</f>
        <v>0</v>
      </c>
      <c r="Q302" s="177">
        <v>6.0000000000000002E-05</v>
      </c>
      <c r="R302" s="177">
        <f>Q302*H302</f>
        <v>0.00060000000000000006</v>
      </c>
      <c r="S302" s="177">
        <v>0</v>
      </c>
      <c r="T302" s="178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179" t="s">
        <v>385</v>
      </c>
      <c r="AT302" s="179" t="s">
        <v>265</v>
      </c>
      <c r="AU302" s="179" t="s">
        <v>82</v>
      </c>
      <c r="AY302" s="21" t="s">
        <v>192</v>
      </c>
      <c r="BE302" s="180">
        <f>IF(N302="základní",J302,0)</f>
        <v>0</v>
      </c>
      <c r="BF302" s="180">
        <f>IF(N302="snížená",J302,0)</f>
        <v>0</v>
      </c>
      <c r="BG302" s="180">
        <f>IF(N302="zákl. přenesená",J302,0)</f>
        <v>0</v>
      </c>
      <c r="BH302" s="180">
        <f>IF(N302="sníž. přenesená",J302,0)</f>
        <v>0</v>
      </c>
      <c r="BI302" s="180">
        <f>IF(N302="nulová",J302,0)</f>
        <v>0</v>
      </c>
      <c r="BJ302" s="21" t="s">
        <v>78</v>
      </c>
      <c r="BK302" s="180">
        <f>ROUND(I302*H302,2)</f>
        <v>0</v>
      </c>
      <c r="BL302" s="21" t="s">
        <v>209</v>
      </c>
      <c r="BM302" s="179" t="s">
        <v>573</v>
      </c>
    </row>
    <row r="303" s="2" customFormat="1" ht="24.15" customHeight="1">
      <c r="A303" s="40"/>
      <c r="B303" s="167"/>
      <c r="C303" s="168" t="s">
        <v>574</v>
      </c>
      <c r="D303" s="168" t="s">
        <v>195</v>
      </c>
      <c r="E303" s="169" t="s">
        <v>575</v>
      </c>
      <c r="F303" s="170" t="s">
        <v>576</v>
      </c>
      <c r="G303" s="171" t="s">
        <v>406</v>
      </c>
      <c r="H303" s="172">
        <v>2</v>
      </c>
      <c r="I303" s="173"/>
      <c r="J303" s="174">
        <f>ROUND(I303*H303,2)</f>
        <v>0</v>
      </c>
      <c r="K303" s="170" t="s">
        <v>198</v>
      </c>
      <c r="L303" s="41"/>
      <c r="M303" s="175" t="s">
        <v>3</v>
      </c>
      <c r="N303" s="176" t="s">
        <v>44</v>
      </c>
      <c r="O303" s="74"/>
      <c r="P303" s="177">
        <f>O303*H303</f>
        <v>0</v>
      </c>
      <c r="Q303" s="177">
        <v>0</v>
      </c>
      <c r="R303" s="177">
        <f>Q303*H303</f>
        <v>0</v>
      </c>
      <c r="S303" s="177">
        <v>0</v>
      </c>
      <c r="T303" s="178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179" t="s">
        <v>209</v>
      </c>
      <c r="AT303" s="179" t="s">
        <v>195</v>
      </c>
      <c r="AU303" s="179" t="s">
        <v>82</v>
      </c>
      <c r="AY303" s="21" t="s">
        <v>192</v>
      </c>
      <c r="BE303" s="180">
        <f>IF(N303="základní",J303,0)</f>
        <v>0</v>
      </c>
      <c r="BF303" s="180">
        <f>IF(N303="snížená",J303,0)</f>
        <v>0</v>
      </c>
      <c r="BG303" s="180">
        <f>IF(N303="zákl. přenesená",J303,0)</f>
        <v>0</v>
      </c>
      <c r="BH303" s="180">
        <f>IF(N303="sníž. přenesená",J303,0)</f>
        <v>0</v>
      </c>
      <c r="BI303" s="180">
        <f>IF(N303="nulová",J303,0)</f>
        <v>0</v>
      </c>
      <c r="BJ303" s="21" t="s">
        <v>78</v>
      </c>
      <c r="BK303" s="180">
        <f>ROUND(I303*H303,2)</f>
        <v>0</v>
      </c>
      <c r="BL303" s="21" t="s">
        <v>209</v>
      </c>
      <c r="BM303" s="179" t="s">
        <v>577</v>
      </c>
    </row>
    <row r="304" s="2" customFormat="1">
      <c r="A304" s="40"/>
      <c r="B304" s="41"/>
      <c r="C304" s="40"/>
      <c r="D304" s="181" t="s">
        <v>201</v>
      </c>
      <c r="E304" s="40"/>
      <c r="F304" s="182" t="s">
        <v>578</v>
      </c>
      <c r="G304" s="40"/>
      <c r="H304" s="40"/>
      <c r="I304" s="183"/>
      <c r="J304" s="40"/>
      <c r="K304" s="40"/>
      <c r="L304" s="41"/>
      <c r="M304" s="184"/>
      <c r="N304" s="185"/>
      <c r="O304" s="74"/>
      <c r="P304" s="74"/>
      <c r="Q304" s="74"/>
      <c r="R304" s="74"/>
      <c r="S304" s="74"/>
      <c r="T304" s="75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21" t="s">
        <v>201</v>
      </c>
      <c r="AU304" s="21" t="s">
        <v>82</v>
      </c>
    </row>
    <row r="305" s="2" customFormat="1" ht="24.15" customHeight="1">
      <c r="A305" s="40"/>
      <c r="B305" s="167"/>
      <c r="C305" s="204" t="s">
        <v>579</v>
      </c>
      <c r="D305" s="204" t="s">
        <v>265</v>
      </c>
      <c r="E305" s="205" t="s">
        <v>580</v>
      </c>
      <c r="F305" s="206" t="s">
        <v>581</v>
      </c>
      <c r="G305" s="207" t="s">
        <v>406</v>
      </c>
      <c r="H305" s="208">
        <v>2</v>
      </c>
      <c r="I305" s="209"/>
      <c r="J305" s="210">
        <f>ROUND(I305*H305,2)</f>
        <v>0</v>
      </c>
      <c r="K305" s="206" t="s">
        <v>198</v>
      </c>
      <c r="L305" s="211"/>
      <c r="M305" s="212" t="s">
        <v>3</v>
      </c>
      <c r="N305" s="213" t="s">
        <v>44</v>
      </c>
      <c r="O305" s="74"/>
      <c r="P305" s="177">
        <f>O305*H305</f>
        <v>0</v>
      </c>
      <c r="Q305" s="177">
        <v>4.0000000000000003E-05</v>
      </c>
      <c r="R305" s="177">
        <f>Q305*H305</f>
        <v>8.0000000000000007E-05</v>
      </c>
      <c r="S305" s="177">
        <v>0</v>
      </c>
      <c r="T305" s="178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179" t="s">
        <v>385</v>
      </c>
      <c r="AT305" s="179" t="s">
        <v>265</v>
      </c>
      <c r="AU305" s="179" t="s">
        <v>82</v>
      </c>
      <c r="AY305" s="21" t="s">
        <v>192</v>
      </c>
      <c r="BE305" s="180">
        <f>IF(N305="základní",J305,0)</f>
        <v>0</v>
      </c>
      <c r="BF305" s="180">
        <f>IF(N305="snížená",J305,0)</f>
        <v>0</v>
      </c>
      <c r="BG305" s="180">
        <f>IF(N305="zákl. přenesená",J305,0)</f>
        <v>0</v>
      </c>
      <c r="BH305" s="180">
        <f>IF(N305="sníž. přenesená",J305,0)</f>
        <v>0</v>
      </c>
      <c r="BI305" s="180">
        <f>IF(N305="nulová",J305,0)</f>
        <v>0</v>
      </c>
      <c r="BJ305" s="21" t="s">
        <v>78</v>
      </c>
      <c r="BK305" s="180">
        <f>ROUND(I305*H305,2)</f>
        <v>0</v>
      </c>
      <c r="BL305" s="21" t="s">
        <v>209</v>
      </c>
      <c r="BM305" s="179" t="s">
        <v>582</v>
      </c>
    </row>
    <row r="306" s="2" customFormat="1" ht="16.5" customHeight="1">
      <c r="A306" s="40"/>
      <c r="B306" s="167"/>
      <c r="C306" s="204" t="s">
        <v>583</v>
      </c>
      <c r="D306" s="204" t="s">
        <v>265</v>
      </c>
      <c r="E306" s="205" t="s">
        <v>584</v>
      </c>
      <c r="F306" s="206" t="s">
        <v>585</v>
      </c>
      <c r="G306" s="207" t="s">
        <v>406</v>
      </c>
      <c r="H306" s="208">
        <v>2</v>
      </c>
      <c r="I306" s="209"/>
      <c r="J306" s="210">
        <f>ROUND(I306*H306,2)</f>
        <v>0</v>
      </c>
      <c r="K306" s="206" t="s">
        <v>198</v>
      </c>
      <c r="L306" s="211"/>
      <c r="M306" s="212" t="s">
        <v>3</v>
      </c>
      <c r="N306" s="213" t="s">
        <v>44</v>
      </c>
      <c r="O306" s="74"/>
      <c r="P306" s="177">
        <f>O306*H306</f>
        <v>0</v>
      </c>
      <c r="Q306" s="177">
        <v>3.0000000000000001E-05</v>
      </c>
      <c r="R306" s="177">
        <f>Q306*H306</f>
        <v>6.0000000000000002E-05</v>
      </c>
      <c r="S306" s="177">
        <v>0</v>
      </c>
      <c r="T306" s="178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179" t="s">
        <v>385</v>
      </c>
      <c r="AT306" s="179" t="s">
        <v>265</v>
      </c>
      <c r="AU306" s="179" t="s">
        <v>82</v>
      </c>
      <c r="AY306" s="21" t="s">
        <v>192</v>
      </c>
      <c r="BE306" s="180">
        <f>IF(N306="základní",J306,0)</f>
        <v>0</v>
      </c>
      <c r="BF306" s="180">
        <f>IF(N306="snížená",J306,0)</f>
        <v>0</v>
      </c>
      <c r="BG306" s="180">
        <f>IF(N306="zákl. přenesená",J306,0)</f>
        <v>0</v>
      </c>
      <c r="BH306" s="180">
        <f>IF(N306="sníž. přenesená",J306,0)</f>
        <v>0</v>
      </c>
      <c r="BI306" s="180">
        <f>IF(N306="nulová",J306,0)</f>
        <v>0</v>
      </c>
      <c r="BJ306" s="21" t="s">
        <v>78</v>
      </c>
      <c r="BK306" s="180">
        <f>ROUND(I306*H306,2)</f>
        <v>0</v>
      </c>
      <c r="BL306" s="21" t="s">
        <v>209</v>
      </c>
      <c r="BM306" s="179" t="s">
        <v>586</v>
      </c>
    </row>
    <row r="307" s="2" customFormat="1" ht="16.5" customHeight="1">
      <c r="A307" s="40"/>
      <c r="B307" s="167"/>
      <c r="C307" s="204" t="s">
        <v>587</v>
      </c>
      <c r="D307" s="204" t="s">
        <v>265</v>
      </c>
      <c r="E307" s="205" t="s">
        <v>567</v>
      </c>
      <c r="F307" s="206" t="s">
        <v>568</v>
      </c>
      <c r="G307" s="207" t="s">
        <v>406</v>
      </c>
      <c r="H307" s="208">
        <v>2</v>
      </c>
      <c r="I307" s="209"/>
      <c r="J307" s="210">
        <f>ROUND(I307*H307,2)</f>
        <v>0</v>
      </c>
      <c r="K307" s="206" t="s">
        <v>198</v>
      </c>
      <c r="L307" s="211"/>
      <c r="M307" s="212" t="s">
        <v>3</v>
      </c>
      <c r="N307" s="213" t="s">
        <v>44</v>
      </c>
      <c r="O307" s="74"/>
      <c r="P307" s="177">
        <f>O307*H307</f>
        <v>0</v>
      </c>
      <c r="Q307" s="177">
        <v>1.0000000000000001E-05</v>
      </c>
      <c r="R307" s="177">
        <f>Q307*H307</f>
        <v>2.0000000000000002E-05</v>
      </c>
      <c r="S307" s="177">
        <v>0</v>
      </c>
      <c r="T307" s="178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179" t="s">
        <v>385</v>
      </c>
      <c r="AT307" s="179" t="s">
        <v>265</v>
      </c>
      <c r="AU307" s="179" t="s">
        <v>82</v>
      </c>
      <c r="AY307" s="21" t="s">
        <v>192</v>
      </c>
      <c r="BE307" s="180">
        <f>IF(N307="základní",J307,0)</f>
        <v>0</v>
      </c>
      <c r="BF307" s="180">
        <f>IF(N307="snížená",J307,0)</f>
        <v>0</v>
      </c>
      <c r="BG307" s="180">
        <f>IF(N307="zákl. přenesená",J307,0)</f>
        <v>0</v>
      </c>
      <c r="BH307" s="180">
        <f>IF(N307="sníž. přenesená",J307,0)</f>
        <v>0</v>
      </c>
      <c r="BI307" s="180">
        <f>IF(N307="nulová",J307,0)</f>
        <v>0</v>
      </c>
      <c r="BJ307" s="21" t="s">
        <v>78</v>
      </c>
      <c r="BK307" s="180">
        <f>ROUND(I307*H307,2)</f>
        <v>0</v>
      </c>
      <c r="BL307" s="21" t="s">
        <v>209</v>
      </c>
      <c r="BM307" s="179" t="s">
        <v>588</v>
      </c>
    </row>
    <row r="308" s="2" customFormat="1" ht="24.15" customHeight="1">
      <c r="A308" s="40"/>
      <c r="B308" s="167"/>
      <c r="C308" s="168" t="s">
        <v>589</v>
      </c>
      <c r="D308" s="168" t="s">
        <v>195</v>
      </c>
      <c r="E308" s="169" t="s">
        <v>590</v>
      </c>
      <c r="F308" s="170" t="s">
        <v>591</v>
      </c>
      <c r="G308" s="171" t="s">
        <v>260</v>
      </c>
      <c r="H308" s="172">
        <v>100</v>
      </c>
      <c r="I308" s="173"/>
      <c r="J308" s="174">
        <f>ROUND(I308*H308,2)</f>
        <v>0</v>
      </c>
      <c r="K308" s="170" t="s">
        <v>198</v>
      </c>
      <c r="L308" s="41"/>
      <c r="M308" s="175" t="s">
        <v>3</v>
      </c>
      <c r="N308" s="176" t="s">
        <v>44</v>
      </c>
      <c r="O308" s="74"/>
      <c r="P308" s="177">
        <f>O308*H308</f>
        <v>0</v>
      </c>
      <c r="Q308" s="177">
        <v>0</v>
      </c>
      <c r="R308" s="177">
        <f>Q308*H308</f>
        <v>0</v>
      </c>
      <c r="S308" s="177">
        <v>0</v>
      </c>
      <c r="T308" s="178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179" t="s">
        <v>209</v>
      </c>
      <c r="AT308" s="179" t="s">
        <v>195</v>
      </c>
      <c r="AU308" s="179" t="s">
        <v>82</v>
      </c>
      <c r="AY308" s="21" t="s">
        <v>192</v>
      </c>
      <c r="BE308" s="180">
        <f>IF(N308="základní",J308,0)</f>
        <v>0</v>
      </c>
      <c r="BF308" s="180">
        <f>IF(N308="snížená",J308,0)</f>
        <v>0</v>
      </c>
      <c r="BG308" s="180">
        <f>IF(N308="zákl. přenesená",J308,0)</f>
        <v>0</v>
      </c>
      <c r="BH308" s="180">
        <f>IF(N308="sníž. přenesená",J308,0)</f>
        <v>0</v>
      </c>
      <c r="BI308" s="180">
        <f>IF(N308="nulová",J308,0)</f>
        <v>0</v>
      </c>
      <c r="BJ308" s="21" t="s">
        <v>78</v>
      </c>
      <c r="BK308" s="180">
        <f>ROUND(I308*H308,2)</f>
        <v>0</v>
      </c>
      <c r="BL308" s="21" t="s">
        <v>209</v>
      </c>
      <c r="BM308" s="179" t="s">
        <v>592</v>
      </c>
    </row>
    <row r="309" s="2" customFormat="1">
      <c r="A309" s="40"/>
      <c r="B309" s="41"/>
      <c r="C309" s="40"/>
      <c r="D309" s="181" t="s">
        <v>201</v>
      </c>
      <c r="E309" s="40"/>
      <c r="F309" s="182" t="s">
        <v>593</v>
      </c>
      <c r="G309" s="40"/>
      <c r="H309" s="40"/>
      <c r="I309" s="183"/>
      <c r="J309" s="40"/>
      <c r="K309" s="40"/>
      <c r="L309" s="41"/>
      <c r="M309" s="184"/>
      <c r="N309" s="185"/>
      <c r="O309" s="74"/>
      <c r="P309" s="74"/>
      <c r="Q309" s="74"/>
      <c r="R309" s="74"/>
      <c r="S309" s="74"/>
      <c r="T309" s="75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21" t="s">
        <v>201</v>
      </c>
      <c r="AU309" s="21" t="s">
        <v>82</v>
      </c>
    </row>
    <row r="310" s="2" customFormat="1" ht="24.15" customHeight="1">
      <c r="A310" s="40"/>
      <c r="B310" s="167"/>
      <c r="C310" s="204" t="s">
        <v>594</v>
      </c>
      <c r="D310" s="204" t="s">
        <v>265</v>
      </c>
      <c r="E310" s="205" t="s">
        <v>595</v>
      </c>
      <c r="F310" s="206" t="s">
        <v>596</v>
      </c>
      <c r="G310" s="207" t="s">
        <v>260</v>
      </c>
      <c r="H310" s="208">
        <v>100</v>
      </c>
      <c r="I310" s="209"/>
      <c r="J310" s="210">
        <f>ROUND(I310*H310,2)</f>
        <v>0</v>
      </c>
      <c r="K310" s="206" t="s">
        <v>198</v>
      </c>
      <c r="L310" s="211"/>
      <c r="M310" s="212" t="s">
        <v>3</v>
      </c>
      <c r="N310" s="213" t="s">
        <v>44</v>
      </c>
      <c r="O310" s="74"/>
      <c r="P310" s="177">
        <f>O310*H310</f>
        <v>0</v>
      </c>
      <c r="Q310" s="177">
        <v>0.00012</v>
      </c>
      <c r="R310" s="177">
        <f>Q310*H310</f>
        <v>0.012</v>
      </c>
      <c r="S310" s="177">
        <v>0</v>
      </c>
      <c r="T310" s="178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179" t="s">
        <v>385</v>
      </c>
      <c r="AT310" s="179" t="s">
        <v>265</v>
      </c>
      <c r="AU310" s="179" t="s">
        <v>82</v>
      </c>
      <c r="AY310" s="21" t="s">
        <v>192</v>
      </c>
      <c r="BE310" s="180">
        <f>IF(N310="základní",J310,0)</f>
        <v>0</v>
      </c>
      <c r="BF310" s="180">
        <f>IF(N310="snížená",J310,0)</f>
        <v>0</v>
      </c>
      <c r="BG310" s="180">
        <f>IF(N310="zákl. přenesená",J310,0)</f>
        <v>0</v>
      </c>
      <c r="BH310" s="180">
        <f>IF(N310="sníž. přenesená",J310,0)</f>
        <v>0</v>
      </c>
      <c r="BI310" s="180">
        <f>IF(N310="nulová",J310,0)</f>
        <v>0</v>
      </c>
      <c r="BJ310" s="21" t="s">
        <v>78</v>
      </c>
      <c r="BK310" s="180">
        <f>ROUND(I310*H310,2)</f>
        <v>0</v>
      </c>
      <c r="BL310" s="21" t="s">
        <v>209</v>
      </c>
      <c r="BM310" s="179" t="s">
        <v>597</v>
      </c>
    </row>
    <row r="311" s="2" customFormat="1" ht="33" customHeight="1">
      <c r="A311" s="40"/>
      <c r="B311" s="167"/>
      <c r="C311" s="168" t="s">
        <v>598</v>
      </c>
      <c r="D311" s="168" t="s">
        <v>195</v>
      </c>
      <c r="E311" s="169" t="s">
        <v>599</v>
      </c>
      <c r="F311" s="170" t="s">
        <v>600</v>
      </c>
      <c r="G311" s="171" t="s">
        <v>260</v>
      </c>
      <c r="H311" s="172">
        <v>40</v>
      </c>
      <c r="I311" s="173"/>
      <c r="J311" s="174">
        <f>ROUND(I311*H311,2)</f>
        <v>0</v>
      </c>
      <c r="K311" s="170" t="s">
        <v>198</v>
      </c>
      <c r="L311" s="41"/>
      <c r="M311" s="175" t="s">
        <v>3</v>
      </c>
      <c r="N311" s="176" t="s">
        <v>44</v>
      </c>
      <c r="O311" s="74"/>
      <c r="P311" s="177">
        <f>O311*H311</f>
        <v>0</v>
      </c>
      <c r="Q311" s="177">
        <v>0</v>
      </c>
      <c r="R311" s="177">
        <f>Q311*H311</f>
        <v>0</v>
      </c>
      <c r="S311" s="177">
        <v>0</v>
      </c>
      <c r="T311" s="178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179" t="s">
        <v>209</v>
      </c>
      <c r="AT311" s="179" t="s">
        <v>195</v>
      </c>
      <c r="AU311" s="179" t="s">
        <v>82</v>
      </c>
      <c r="AY311" s="21" t="s">
        <v>192</v>
      </c>
      <c r="BE311" s="180">
        <f>IF(N311="základní",J311,0)</f>
        <v>0</v>
      </c>
      <c r="BF311" s="180">
        <f>IF(N311="snížená",J311,0)</f>
        <v>0</v>
      </c>
      <c r="BG311" s="180">
        <f>IF(N311="zákl. přenesená",J311,0)</f>
        <v>0</v>
      </c>
      <c r="BH311" s="180">
        <f>IF(N311="sníž. přenesená",J311,0)</f>
        <v>0</v>
      </c>
      <c r="BI311" s="180">
        <f>IF(N311="nulová",J311,0)</f>
        <v>0</v>
      </c>
      <c r="BJ311" s="21" t="s">
        <v>78</v>
      </c>
      <c r="BK311" s="180">
        <f>ROUND(I311*H311,2)</f>
        <v>0</v>
      </c>
      <c r="BL311" s="21" t="s">
        <v>209</v>
      </c>
      <c r="BM311" s="179" t="s">
        <v>601</v>
      </c>
    </row>
    <row r="312" s="2" customFormat="1">
      <c r="A312" s="40"/>
      <c r="B312" s="41"/>
      <c r="C312" s="40"/>
      <c r="D312" s="181" t="s">
        <v>201</v>
      </c>
      <c r="E312" s="40"/>
      <c r="F312" s="182" t="s">
        <v>602</v>
      </c>
      <c r="G312" s="40"/>
      <c r="H312" s="40"/>
      <c r="I312" s="183"/>
      <c r="J312" s="40"/>
      <c r="K312" s="40"/>
      <c r="L312" s="41"/>
      <c r="M312" s="184"/>
      <c r="N312" s="185"/>
      <c r="O312" s="74"/>
      <c r="P312" s="74"/>
      <c r="Q312" s="74"/>
      <c r="R312" s="74"/>
      <c r="S312" s="74"/>
      <c r="T312" s="75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21" t="s">
        <v>201</v>
      </c>
      <c r="AU312" s="21" t="s">
        <v>82</v>
      </c>
    </row>
    <row r="313" s="2" customFormat="1" ht="24.15" customHeight="1">
      <c r="A313" s="40"/>
      <c r="B313" s="167"/>
      <c r="C313" s="204" t="s">
        <v>603</v>
      </c>
      <c r="D313" s="204" t="s">
        <v>265</v>
      </c>
      <c r="E313" s="205" t="s">
        <v>604</v>
      </c>
      <c r="F313" s="206" t="s">
        <v>605</v>
      </c>
      <c r="G313" s="207" t="s">
        <v>260</v>
      </c>
      <c r="H313" s="208">
        <v>40</v>
      </c>
      <c r="I313" s="209"/>
      <c r="J313" s="210">
        <f>ROUND(I313*H313,2)</f>
        <v>0</v>
      </c>
      <c r="K313" s="206" t="s">
        <v>198</v>
      </c>
      <c r="L313" s="211"/>
      <c r="M313" s="212" t="s">
        <v>3</v>
      </c>
      <c r="N313" s="213" t="s">
        <v>44</v>
      </c>
      <c r="O313" s="74"/>
      <c r="P313" s="177">
        <f>O313*H313</f>
        <v>0</v>
      </c>
      <c r="Q313" s="177">
        <v>0.00017000000000000001</v>
      </c>
      <c r="R313" s="177">
        <f>Q313*H313</f>
        <v>0.0068000000000000005</v>
      </c>
      <c r="S313" s="177">
        <v>0</v>
      </c>
      <c r="T313" s="178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179" t="s">
        <v>385</v>
      </c>
      <c r="AT313" s="179" t="s">
        <v>265</v>
      </c>
      <c r="AU313" s="179" t="s">
        <v>82</v>
      </c>
      <c r="AY313" s="21" t="s">
        <v>192</v>
      </c>
      <c r="BE313" s="180">
        <f>IF(N313="základní",J313,0)</f>
        <v>0</v>
      </c>
      <c r="BF313" s="180">
        <f>IF(N313="snížená",J313,0)</f>
        <v>0</v>
      </c>
      <c r="BG313" s="180">
        <f>IF(N313="zákl. přenesená",J313,0)</f>
        <v>0</v>
      </c>
      <c r="BH313" s="180">
        <f>IF(N313="sníž. přenesená",J313,0)</f>
        <v>0</v>
      </c>
      <c r="BI313" s="180">
        <f>IF(N313="nulová",J313,0)</f>
        <v>0</v>
      </c>
      <c r="BJ313" s="21" t="s">
        <v>78</v>
      </c>
      <c r="BK313" s="180">
        <f>ROUND(I313*H313,2)</f>
        <v>0</v>
      </c>
      <c r="BL313" s="21" t="s">
        <v>209</v>
      </c>
      <c r="BM313" s="179" t="s">
        <v>606</v>
      </c>
    </row>
    <row r="314" s="2" customFormat="1" ht="33" customHeight="1">
      <c r="A314" s="40"/>
      <c r="B314" s="167"/>
      <c r="C314" s="168" t="s">
        <v>607</v>
      </c>
      <c r="D314" s="168" t="s">
        <v>195</v>
      </c>
      <c r="E314" s="169" t="s">
        <v>608</v>
      </c>
      <c r="F314" s="170" t="s">
        <v>609</v>
      </c>
      <c r="G314" s="171" t="s">
        <v>416</v>
      </c>
      <c r="H314" s="172">
        <v>1</v>
      </c>
      <c r="I314" s="173"/>
      <c r="J314" s="174">
        <f>ROUND(I314*H314,2)</f>
        <v>0</v>
      </c>
      <c r="K314" s="170" t="s">
        <v>417</v>
      </c>
      <c r="L314" s="41"/>
      <c r="M314" s="175" t="s">
        <v>3</v>
      </c>
      <c r="N314" s="176" t="s">
        <v>44</v>
      </c>
      <c r="O314" s="74"/>
      <c r="P314" s="177">
        <f>O314*H314</f>
        <v>0</v>
      </c>
      <c r="Q314" s="177">
        <v>0</v>
      </c>
      <c r="R314" s="177">
        <f>Q314*H314</f>
        <v>0</v>
      </c>
      <c r="S314" s="177">
        <v>0</v>
      </c>
      <c r="T314" s="178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179" t="s">
        <v>401</v>
      </c>
      <c r="AT314" s="179" t="s">
        <v>195</v>
      </c>
      <c r="AU314" s="179" t="s">
        <v>82</v>
      </c>
      <c r="AY314" s="21" t="s">
        <v>192</v>
      </c>
      <c r="BE314" s="180">
        <f>IF(N314="základní",J314,0)</f>
        <v>0</v>
      </c>
      <c r="BF314" s="180">
        <f>IF(N314="snížená",J314,0)</f>
        <v>0</v>
      </c>
      <c r="BG314" s="180">
        <f>IF(N314="zákl. přenesená",J314,0)</f>
        <v>0</v>
      </c>
      <c r="BH314" s="180">
        <f>IF(N314="sníž. přenesená",J314,0)</f>
        <v>0</v>
      </c>
      <c r="BI314" s="180">
        <f>IF(N314="nulová",J314,0)</f>
        <v>0</v>
      </c>
      <c r="BJ314" s="21" t="s">
        <v>78</v>
      </c>
      <c r="BK314" s="180">
        <f>ROUND(I314*H314,2)</f>
        <v>0</v>
      </c>
      <c r="BL314" s="21" t="s">
        <v>401</v>
      </c>
      <c r="BM314" s="179" t="s">
        <v>610</v>
      </c>
    </row>
    <row r="315" s="2" customFormat="1" ht="33" customHeight="1">
      <c r="A315" s="40"/>
      <c r="B315" s="167"/>
      <c r="C315" s="168" t="s">
        <v>611</v>
      </c>
      <c r="D315" s="168" t="s">
        <v>195</v>
      </c>
      <c r="E315" s="169" t="s">
        <v>612</v>
      </c>
      <c r="F315" s="170" t="s">
        <v>613</v>
      </c>
      <c r="G315" s="171" t="s">
        <v>406</v>
      </c>
      <c r="H315" s="172">
        <v>5</v>
      </c>
      <c r="I315" s="173"/>
      <c r="J315" s="174">
        <f>ROUND(I315*H315,2)</f>
        <v>0</v>
      </c>
      <c r="K315" s="170" t="s">
        <v>198</v>
      </c>
      <c r="L315" s="41"/>
      <c r="M315" s="175" t="s">
        <v>3</v>
      </c>
      <c r="N315" s="176" t="s">
        <v>44</v>
      </c>
      <c r="O315" s="74"/>
      <c r="P315" s="177">
        <f>O315*H315</f>
        <v>0</v>
      </c>
      <c r="Q315" s="177">
        <v>0</v>
      </c>
      <c r="R315" s="177">
        <f>Q315*H315</f>
        <v>0</v>
      </c>
      <c r="S315" s="177">
        <v>0</v>
      </c>
      <c r="T315" s="178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179" t="s">
        <v>209</v>
      </c>
      <c r="AT315" s="179" t="s">
        <v>195</v>
      </c>
      <c r="AU315" s="179" t="s">
        <v>82</v>
      </c>
      <c r="AY315" s="21" t="s">
        <v>192</v>
      </c>
      <c r="BE315" s="180">
        <f>IF(N315="základní",J315,0)</f>
        <v>0</v>
      </c>
      <c r="BF315" s="180">
        <f>IF(N315="snížená",J315,0)</f>
        <v>0</v>
      </c>
      <c r="BG315" s="180">
        <f>IF(N315="zákl. přenesená",J315,0)</f>
        <v>0</v>
      </c>
      <c r="BH315" s="180">
        <f>IF(N315="sníž. přenesená",J315,0)</f>
        <v>0</v>
      </c>
      <c r="BI315" s="180">
        <f>IF(N315="nulová",J315,0)</f>
        <v>0</v>
      </c>
      <c r="BJ315" s="21" t="s">
        <v>78</v>
      </c>
      <c r="BK315" s="180">
        <f>ROUND(I315*H315,2)</f>
        <v>0</v>
      </c>
      <c r="BL315" s="21" t="s">
        <v>209</v>
      </c>
      <c r="BM315" s="179" t="s">
        <v>614</v>
      </c>
    </row>
    <row r="316" s="2" customFormat="1">
      <c r="A316" s="40"/>
      <c r="B316" s="41"/>
      <c r="C316" s="40"/>
      <c r="D316" s="181" t="s">
        <v>201</v>
      </c>
      <c r="E316" s="40"/>
      <c r="F316" s="182" t="s">
        <v>615</v>
      </c>
      <c r="G316" s="40"/>
      <c r="H316" s="40"/>
      <c r="I316" s="183"/>
      <c r="J316" s="40"/>
      <c r="K316" s="40"/>
      <c r="L316" s="41"/>
      <c r="M316" s="184"/>
      <c r="N316" s="185"/>
      <c r="O316" s="74"/>
      <c r="P316" s="74"/>
      <c r="Q316" s="74"/>
      <c r="R316" s="74"/>
      <c r="S316" s="74"/>
      <c r="T316" s="75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21" t="s">
        <v>201</v>
      </c>
      <c r="AU316" s="21" t="s">
        <v>82</v>
      </c>
    </row>
    <row r="317" s="2" customFormat="1" ht="24.15" customHeight="1">
      <c r="A317" s="40"/>
      <c r="B317" s="167"/>
      <c r="C317" s="204" t="s">
        <v>616</v>
      </c>
      <c r="D317" s="204" t="s">
        <v>265</v>
      </c>
      <c r="E317" s="205" t="s">
        <v>617</v>
      </c>
      <c r="F317" s="206" t="s">
        <v>618</v>
      </c>
      <c r="G317" s="207" t="s">
        <v>406</v>
      </c>
      <c r="H317" s="208">
        <v>5</v>
      </c>
      <c r="I317" s="209"/>
      <c r="J317" s="210">
        <f>ROUND(I317*H317,2)</f>
        <v>0</v>
      </c>
      <c r="K317" s="206" t="s">
        <v>198</v>
      </c>
      <c r="L317" s="211"/>
      <c r="M317" s="212" t="s">
        <v>3</v>
      </c>
      <c r="N317" s="213" t="s">
        <v>44</v>
      </c>
      <c r="O317" s="74"/>
      <c r="P317" s="177">
        <f>O317*H317</f>
        <v>0</v>
      </c>
      <c r="Q317" s="177">
        <v>2.0000000000000002E-05</v>
      </c>
      <c r="R317" s="177">
        <f>Q317*H317</f>
        <v>0.00010000000000000001</v>
      </c>
      <c r="S317" s="177">
        <v>0</v>
      </c>
      <c r="T317" s="178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179" t="s">
        <v>385</v>
      </c>
      <c r="AT317" s="179" t="s">
        <v>265</v>
      </c>
      <c r="AU317" s="179" t="s">
        <v>82</v>
      </c>
      <c r="AY317" s="21" t="s">
        <v>192</v>
      </c>
      <c r="BE317" s="180">
        <f>IF(N317="základní",J317,0)</f>
        <v>0</v>
      </c>
      <c r="BF317" s="180">
        <f>IF(N317="snížená",J317,0)</f>
        <v>0</v>
      </c>
      <c r="BG317" s="180">
        <f>IF(N317="zákl. přenesená",J317,0)</f>
        <v>0</v>
      </c>
      <c r="BH317" s="180">
        <f>IF(N317="sníž. přenesená",J317,0)</f>
        <v>0</v>
      </c>
      <c r="BI317" s="180">
        <f>IF(N317="nulová",J317,0)</f>
        <v>0</v>
      </c>
      <c r="BJ317" s="21" t="s">
        <v>78</v>
      </c>
      <c r="BK317" s="180">
        <f>ROUND(I317*H317,2)</f>
        <v>0</v>
      </c>
      <c r="BL317" s="21" t="s">
        <v>209</v>
      </c>
      <c r="BM317" s="179" t="s">
        <v>619</v>
      </c>
    </row>
    <row r="318" s="2" customFormat="1" ht="16.5" customHeight="1">
      <c r="A318" s="40"/>
      <c r="B318" s="167"/>
      <c r="C318" s="204" t="s">
        <v>620</v>
      </c>
      <c r="D318" s="204" t="s">
        <v>265</v>
      </c>
      <c r="E318" s="205" t="s">
        <v>621</v>
      </c>
      <c r="F318" s="206" t="s">
        <v>622</v>
      </c>
      <c r="G318" s="207" t="s">
        <v>406</v>
      </c>
      <c r="H318" s="208">
        <v>5</v>
      </c>
      <c r="I318" s="209"/>
      <c r="J318" s="210">
        <f>ROUND(I318*H318,2)</f>
        <v>0</v>
      </c>
      <c r="K318" s="206" t="s">
        <v>198</v>
      </c>
      <c r="L318" s="211"/>
      <c r="M318" s="212" t="s">
        <v>3</v>
      </c>
      <c r="N318" s="213" t="s">
        <v>44</v>
      </c>
      <c r="O318" s="74"/>
      <c r="P318" s="177">
        <f>O318*H318</f>
        <v>0</v>
      </c>
      <c r="Q318" s="177">
        <v>5.0000000000000002E-05</v>
      </c>
      <c r="R318" s="177">
        <f>Q318*H318</f>
        <v>0.00025000000000000001</v>
      </c>
      <c r="S318" s="177">
        <v>0</v>
      </c>
      <c r="T318" s="178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179" t="s">
        <v>385</v>
      </c>
      <c r="AT318" s="179" t="s">
        <v>265</v>
      </c>
      <c r="AU318" s="179" t="s">
        <v>82</v>
      </c>
      <c r="AY318" s="21" t="s">
        <v>192</v>
      </c>
      <c r="BE318" s="180">
        <f>IF(N318="základní",J318,0)</f>
        <v>0</v>
      </c>
      <c r="BF318" s="180">
        <f>IF(N318="snížená",J318,0)</f>
        <v>0</v>
      </c>
      <c r="BG318" s="180">
        <f>IF(N318="zákl. přenesená",J318,0)</f>
        <v>0</v>
      </c>
      <c r="BH318" s="180">
        <f>IF(N318="sníž. přenesená",J318,0)</f>
        <v>0</v>
      </c>
      <c r="BI318" s="180">
        <f>IF(N318="nulová",J318,0)</f>
        <v>0</v>
      </c>
      <c r="BJ318" s="21" t="s">
        <v>78</v>
      </c>
      <c r="BK318" s="180">
        <f>ROUND(I318*H318,2)</f>
        <v>0</v>
      </c>
      <c r="BL318" s="21" t="s">
        <v>209</v>
      </c>
      <c r="BM318" s="179" t="s">
        <v>623</v>
      </c>
    </row>
    <row r="319" s="2" customFormat="1" ht="49.05" customHeight="1">
      <c r="A319" s="40"/>
      <c r="B319" s="167"/>
      <c r="C319" s="168" t="s">
        <v>624</v>
      </c>
      <c r="D319" s="168" t="s">
        <v>195</v>
      </c>
      <c r="E319" s="169" t="s">
        <v>625</v>
      </c>
      <c r="F319" s="170" t="s">
        <v>626</v>
      </c>
      <c r="G319" s="171" t="s">
        <v>406</v>
      </c>
      <c r="H319" s="172">
        <v>1</v>
      </c>
      <c r="I319" s="173"/>
      <c r="J319" s="174">
        <f>ROUND(I319*H319,2)</f>
        <v>0</v>
      </c>
      <c r="K319" s="170" t="s">
        <v>198</v>
      </c>
      <c r="L319" s="41"/>
      <c r="M319" s="175" t="s">
        <v>3</v>
      </c>
      <c r="N319" s="176" t="s">
        <v>44</v>
      </c>
      <c r="O319" s="74"/>
      <c r="P319" s="177">
        <f>O319*H319</f>
        <v>0</v>
      </c>
      <c r="Q319" s="177">
        <v>0</v>
      </c>
      <c r="R319" s="177">
        <f>Q319*H319</f>
        <v>0</v>
      </c>
      <c r="S319" s="177">
        <v>0</v>
      </c>
      <c r="T319" s="178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179" t="s">
        <v>209</v>
      </c>
      <c r="AT319" s="179" t="s">
        <v>195</v>
      </c>
      <c r="AU319" s="179" t="s">
        <v>82</v>
      </c>
      <c r="AY319" s="21" t="s">
        <v>192</v>
      </c>
      <c r="BE319" s="180">
        <f>IF(N319="základní",J319,0)</f>
        <v>0</v>
      </c>
      <c r="BF319" s="180">
        <f>IF(N319="snížená",J319,0)</f>
        <v>0</v>
      </c>
      <c r="BG319" s="180">
        <f>IF(N319="zákl. přenesená",J319,0)</f>
        <v>0</v>
      </c>
      <c r="BH319" s="180">
        <f>IF(N319="sníž. přenesená",J319,0)</f>
        <v>0</v>
      </c>
      <c r="BI319" s="180">
        <f>IF(N319="nulová",J319,0)</f>
        <v>0</v>
      </c>
      <c r="BJ319" s="21" t="s">
        <v>78</v>
      </c>
      <c r="BK319" s="180">
        <f>ROUND(I319*H319,2)</f>
        <v>0</v>
      </c>
      <c r="BL319" s="21" t="s">
        <v>209</v>
      </c>
      <c r="BM319" s="179" t="s">
        <v>627</v>
      </c>
    </row>
    <row r="320" s="2" customFormat="1">
      <c r="A320" s="40"/>
      <c r="B320" s="41"/>
      <c r="C320" s="40"/>
      <c r="D320" s="181" t="s">
        <v>201</v>
      </c>
      <c r="E320" s="40"/>
      <c r="F320" s="182" t="s">
        <v>628</v>
      </c>
      <c r="G320" s="40"/>
      <c r="H320" s="40"/>
      <c r="I320" s="183"/>
      <c r="J320" s="40"/>
      <c r="K320" s="40"/>
      <c r="L320" s="41"/>
      <c r="M320" s="184"/>
      <c r="N320" s="185"/>
      <c r="O320" s="74"/>
      <c r="P320" s="74"/>
      <c r="Q320" s="74"/>
      <c r="R320" s="74"/>
      <c r="S320" s="74"/>
      <c r="T320" s="75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21" t="s">
        <v>201</v>
      </c>
      <c r="AU320" s="21" t="s">
        <v>82</v>
      </c>
    </row>
    <row r="321" s="2" customFormat="1" ht="24.15" customHeight="1">
      <c r="A321" s="40"/>
      <c r="B321" s="167"/>
      <c r="C321" s="204" t="s">
        <v>629</v>
      </c>
      <c r="D321" s="204" t="s">
        <v>265</v>
      </c>
      <c r="E321" s="205" t="s">
        <v>630</v>
      </c>
      <c r="F321" s="206" t="s">
        <v>631</v>
      </c>
      <c r="G321" s="207" t="s">
        <v>406</v>
      </c>
      <c r="H321" s="208">
        <v>1</v>
      </c>
      <c r="I321" s="209"/>
      <c r="J321" s="210">
        <f>ROUND(I321*H321,2)</f>
        <v>0</v>
      </c>
      <c r="K321" s="206" t="s">
        <v>198</v>
      </c>
      <c r="L321" s="211"/>
      <c r="M321" s="212" t="s">
        <v>3</v>
      </c>
      <c r="N321" s="213" t="s">
        <v>44</v>
      </c>
      <c r="O321" s="74"/>
      <c r="P321" s="177">
        <f>O321*H321</f>
        <v>0</v>
      </c>
      <c r="Q321" s="177">
        <v>0.0012999999999999999</v>
      </c>
      <c r="R321" s="177">
        <f>Q321*H321</f>
        <v>0.0012999999999999999</v>
      </c>
      <c r="S321" s="177">
        <v>0</v>
      </c>
      <c r="T321" s="178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179" t="s">
        <v>385</v>
      </c>
      <c r="AT321" s="179" t="s">
        <v>265</v>
      </c>
      <c r="AU321" s="179" t="s">
        <v>82</v>
      </c>
      <c r="AY321" s="21" t="s">
        <v>192</v>
      </c>
      <c r="BE321" s="180">
        <f>IF(N321="základní",J321,0)</f>
        <v>0</v>
      </c>
      <c r="BF321" s="180">
        <f>IF(N321="snížená",J321,0)</f>
        <v>0</v>
      </c>
      <c r="BG321" s="180">
        <f>IF(N321="zákl. přenesená",J321,0)</f>
        <v>0</v>
      </c>
      <c r="BH321" s="180">
        <f>IF(N321="sníž. přenesená",J321,0)</f>
        <v>0</v>
      </c>
      <c r="BI321" s="180">
        <f>IF(N321="nulová",J321,0)</f>
        <v>0</v>
      </c>
      <c r="BJ321" s="21" t="s">
        <v>78</v>
      </c>
      <c r="BK321" s="180">
        <f>ROUND(I321*H321,2)</f>
        <v>0</v>
      </c>
      <c r="BL321" s="21" t="s">
        <v>209</v>
      </c>
      <c r="BM321" s="179" t="s">
        <v>632</v>
      </c>
    </row>
    <row r="322" s="2" customFormat="1" ht="24.15" customHeight="1">
      <c r="A322" s="40"/>
      <c r="B322" s="167"/>
      <c r="C322" s="168" t="s">
        <v>633</v>
      </c>
      <c r="D322" s="168" t="s">
        <v>195</v>
      </c>
      <c r="E322" s="169" t="s">
        <v>634</v>
      </c>
      <c r="F322" s="170" t="s">
        <v>635</v>
      </c>
      <c r="G322" s="171" t="s">
        <v>416</v>
      </c>
      <c r="H322" s="172">
        <v>1</v>
      </c>
      <c r="I322" s="173"/>
      <c r="J322" s="174">
        <f>ROUND(I322*H322,2)</f>
        <v>0</v>
      </c>
      <c r="K322" s="170" t="s">
        <v>417</v>
      </c>
      <c r="L322" s="41"/>
      <c r="M322" s="175" t="s">
        <v>3</v>
      </c>
      <c r="N322" s="176" t="s">
        <v>44</v>
      </c>
      <c r="O322" s="74"/>
      <c r="P322" s="177">
        <f>O322*H322</f>
        <v>0</v>
      </c>
      <c r="Q322" s="177">
        <v>0</v>
      </c>
      <c r="R322" s="177">
        <f>Q322*H322</f>
        <v>0</v>
      </c>
      <c r="S322" s="177">
        <v>0</v>
      </c>
      <c r="T322" s="178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179" t="s">
        <v>209</v>
      </c>
      <c r="AT322" s="179" t="s">
        <v>195</v>
      </c>
      <c r="AU322" s="179" t="s">
        <v>82</v>
      </c>
      <c r="AY322" s="21" t="s">
        <v>192</v>
      </c>
      <c r="BE322" s="180">
        <f>IF(N322="základní",J322,0)</f>
        <v>0</v>
      </c>
      <c r="BF322" s="180">
        <f>IF(N322="snížená",J322,0)</f>
        <v>0</v>
      </c>
      <c r="BG322" s="180">
        <f>IF(N322="zákl. přenesená",J322,0)</f>
        <v>0</v>
      </c>
      <c r="BH322" s="180">
        <f>IF(N322="sníž. přenesená",J322,0)</f>
        <v>0</v>
      </c>
      <c r="BI322" s="180">
        <f>IF(N322="nulová",J322,0)</f>
        <v>0</v>
      </c>
      <c r="BJ322" s="21" t="s">
        <v>78</v>
      </c>
      <c r="BK322" s="180">
        <f>ROUND(I322*H322,2)</f>
        <v>0</v>
      </c>
      <c r="BL322" s="21" t="s">
        <v>209</v>
      </c>
      <c r="BM322" s="179" t="s">
        <v>636</v>
      </c>
    </row>
    <row r="323" s="2" customFormat="1" ht="16.5" customHeight="1">
      <c r="A323" s="40"/>
      <c r="B323" s="167"/>
      <c r="C323" s="168" t="s">
        <v>637</v>
      </c>
      <c r="D323" s="168" t="s">
        <v>195</v>
      </c>
      <c r="E323" s="169" t="s">
        <v>638</v>
      </c>
      <c r="F323" s="170" t="s">
        <v>639</v>
      </c>
      <c r="G323" s="171" t="s">
        <v>416</v>
      </c>
      <c r="H323" s="172">
        <v>1</v>
      </c>
      <c r="I323" s="173"/>
      <c r="J323" s="174">
        <f>ROUND(I323*H323,2)</f>
        <v>0</v>
      </c>
      <c r="K323" s="170" t="s">
        <v>417</v>
      </c>
      <c r="L323" s="41"/>
      <c r="M323" s="175" t="s">
        <v>3</v>
      </c>
      <c r="N323" s="176" t="s">
        <v>44</v>
      </c>
      <c r="O323" s="74"/>
      <c r="P323" s="177">
        <f>O323*H323</f>
        <v>0</v>
      </c>
      <c r="Q323" s="177">
        <v>0</v>
      </c>
      <c r="R323" s="177">
        <f>Q323*H323</f>
        <v>0</v>
      </c>
      <c r="S323" s="177">
        <v>0</v>
      </c>
      <c r="T323" s="178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179" t="s">
        <v>209</v>
      </c>
      <c r="AT323" s="179" t="s">
        <v>195</v>
      </c>
      <c r="AU323" s="179" t="s">
        <v>82</v>
      </c>
      <c r="AY323" s="21" t="s">
        <v>192</v>
      </c>
      <c r="BE323" s="180">
        <f>IF(N323="základní",J323,0)</f>
        <v>0</v>
      </c>
      <c r="BF323" s="180">
        <f>IF(N323="snížená",J323,0)</f>
        <v>0</v>
      </c>
      <c r="BG323" s="180">
        <f>IF(N323="zákl. přenesená",J323,0)</f>
        <v>0</v>
      </c>
      <c r="BH323" s="180">
        <f>IF(N323="sníž. přenesená",J323,0)</f>
        <v>0</v>
      </c>
      <c r="BI323" s="180">
        <f>IF(N323="nulová",J323,0)</f>
        <v>0</v>
      </c>
      <c r="BJ323" s="21" t="s">
        <v>78</v>
      </c>
      <c r="BK323" s="180">
        <f>ROUND(I323*H323,2)</f>
        <v>0</v>
      </c>
      <c r="BL323" s="21" t="s">
        <v>209</v>
      </c>
      <c r="BM323" s="179" t="s">
        <v>640</v>
      </c>
    </row>
    <row r="324" s="2" customFormat="1" ht="37.8" customHeight="1">
      <c r="A324" s="40"/>
      <c r="B324" s="167"/>
      <c r="C324" s="168" t="s">
        <v>641</v>
      </c>
      <c r="D324" s="168" t="s">
        <v>195</v>
      </c>
      <c r="E324" s="169" t="s">
        <v>642</v>
      </c>
      <c r="F324" s="170" t="s">
        <v>643</v>
      </c>
      <c r="G324" s="171" t="s">
        <v>644</v>
      </c>
      <c r="H324" s="172">
        <v>10</v>
      </c>
      <c r="I324" s="173"/>
      <c r="J324" s="174">
        <f>ROUND(I324*H324,2)</f>
        <v>0</v>
      </c>
      <c r="K324" s="170" t="s">
        <v>417</v>
      </c>
      <c r="L324" s="41"/>
      <c r="M324" s="175" t="s">
        <v>3</v>
      </c>
      <c r="N324" s="176" t="s">
        <v>44</v>
      </c>
      <c r="O324" s="74"/>
      <c r="P324" s="177">
        <f>O324*H324</f>
        <v>0</v>
      </c>
      <c r="Q324" s="177">
        <v>0</v>
      </c>
      <c r="R324" s="177">
        <f>Q324*H324</f>
        <v>0</v>
      </c>
      <c r="S324" s="177">
        <v>0</v>
      </c>
      <c r="T324" s="178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179" t="s">
        <v>209</v>
      </c>
      <c r="AT324" s="179" t="s">
        <v>195</v>
      </c>
      <c r="AU324" s="179" t="s">
        <v>82</v>
      </c>
      <c r="AY324" s="21" t="s">
        <v>192</v>
      </c>
      <c r="BE324" s="180">
        <f>IF(N324="základní",J324,0)</f>
        <v>0</v>
      </c>
      <c r="BF324" s="180">
        <f>IF(N324="snížená",J324,0)</f>
        <v>0</v>
      </c>
      <c r="BG324" s="180">
        <f>IF(N324="zákl. přenesená",J324,0)</f>
        <v>0</v>
      </c>
      <c r="BH324" s="180">
        <f>IF(N324="sníž. přenesená",J324,0)</f>
        <v>0</v>
      </c>
      <c r="BI324" s="180">
        <f>IF(N324="nulová",J324,0)</f>
        <v>0</v>
      </c>
      <c r="BJ324" s="21" t="s">
        <v>78</v>
      </c>
      <c r="BK324" s="180">
        <f>ROUND(I324*H324,2)</f>
        <v>0</v>
      </c>
      <c r="BL324" s="21" t="s">
        <v>209</v>
      </c>
      <c r="BM324" s="179" t="s">
        <v>645</v>
      </c>
    </row>
    <row r="325" s="12" customFormat="1" ht="22.8" customHeight="1">
      <c r="A325" s="12"/>
      <c r="B325" s="154"/>
      <c r="C325" s="12"/>
      <c r="D325" s="155" t="s">
        <v>72</v>
      </c>
      <c r="E325" s="165" t="s">
        <v>646</v>
      </c>
      <c r="F325" s="165" t="s">
        <v>647</v>
      </c>
      <c r="G325" s="12"/>
      <c r="H325" s="12"/>
      <c r="I325" s="157"/>
      <c r="J325" s="166">
        <f>BK325</f>
        <v>0</v>
      </c>
      <c r="K325" s="12"/>
      <c r="L325" s="154"/>
      <c r="M325" s="159"/>
      <c r="N325" s="160"/>
      <c r="O325" s="160"/>
      <c r="P325" s="161">
        <f>SUM(P326:P364)</f>
        <v>0</v>
      </c>
      <c r="Q325" s="160"/>
      <c r="R325" s="161">
        <f>SUM(R326:R364)</f>
        <v>4.3081019184010003</v>
      </c>
      <c r="S325" s="160"/>
      <c r="T325" s="162">
        <f>SUM(T326:T364)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155" t="s">
        <v>82</v>
      </c>
      <c r="AT325" s="163" t="s">
        <v>72</v>
      </c>
      <c r="AU325" s="163" t="s">
        <v>78</v>
      </c>
      <c r="AY325" s="155" t="s">
        <v>192</v>
      </c>
      <c r="BK325" s="164">
        <f>SUM(BK326:BK364)</f>
        <v>0</v>
      </c>
    </row>
    <row r="326" s="2" customFormat="1" ht="24.15" customHeight="1">
      <c r="A326" s="40"/>
      <c r="B326" s="167"/>
      <c r="C326" s="168" t="s">
        <v>648</v>
      </c>
      <c r="D326" s="168" t="s">
        <v>195</v>
      </c>
      <c r="E326" s="169" t="s">
        <v>649</v>
      </c>
      <c r="F326" s="170" t="s">
        <v>650</v>
      </c>
      <c r="G326" s="171" t="s">
        <v>260</v>
      </c>
      <c r="H326" s="172">
        <v>3</v>
      </c>
      <c r="I326" s="173"/>
      <c r="J326" s="174">
        <f>ROUND(I326*H326,2)</f>
        <v>0</v>
      </c>
      <c r="K326" s="170" t="s">
        <v>198</v>
      </c>
      <c r="L326" s="41"/>
      <c r="M326" s="175" t="s">
        <v>3</v>
      </c>
      <c r="N326" s="176" t="s">
        <v>44</v>
      </c>
      <c r="O326" s="74"/>
      <c r="P326" s="177">
        <f>O326*H326</f>
        <v>0</v>
      </c>
      <c r="Q326" s="177">
        <v>0.013634</v>
      </c>
      <c r="R326" s="177">
        <f>Q326*H326</f>
        <v>0.040902000000000001</v>
      </c>
      <c r="S326" s="177">
        <v>0</v>
      </c>
      <c r="T326" s="178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179" t="s">
        <v>209</v>
      </c>
      <c r="AT326" s="179" t="s">
        <v>195</v>
      </c>
      <c r="AU326" s="179" t="s">
        <v>82</v>
      </c>
      <c r="AY326" s="21" t="s">
        <v>192</v>
      </c>
      <c r="BE326" s="180">
        <f>IF(N326="základní",J326,0)</f>
        <v>0</v>
      </c>
      <c r="BF326" s="180">
        <f>IF(N326="snížená",J326,0)</f>
        <v>0</v>
      </c>
      <c r="BG326" s="180">
        <f>IF(N326="zákl. přenesená",J326,0)</f>
        <v>0</v>
      </c>
      <c r="BH326" s="180">
        <f>IF(N326="sníž. přenesená",J326,0)</f>
        <v>0</v>
      </c>
      <c r="BI326" s="180">
        <f>IF(N326="nulová",J326,0)</f>
        <v>0</v>
      </c>
      <c r="BJ326" s="21" t="s">
        <v>78</v>
      </c>
      <c r="BK326" s="180">
        <f>ROUND(I326*H326,2)</f>
        <v>0</v>
      </c>
      <c r="BL326" s="21" t="s">
        <v>209</v>
      </c>
      <c r="BM326" s="179" t="s">
        <v>651</v>
      </c>
    </row>
    <row r="327" s="2" customFormat="1">
      <c r="A327" s="40"/>
      <c r="B327" s="41"/>
      <c r="C327" s="40"/>
      <c r="D327" s="181" t="s">
        <v>201</v>
      </c>
      <c r="E327" s="40"/>
      <c r="F327" s="182" t="s">
        <v>652</v>
      </c>
      <c r="G327" s="40"/>
      <c r="H327" s="40"/>
      <c r="I327" s="183"/>
      <c r="J327" s="40"/>
      <c r="K327" s="40"/>
      <c r="L327" s="41"/>
      <c r="M327" s="184"/>
      <c r="N327" s="185"/>
      <c r="O327" s="74"/>
      <c r="P327" s="74"/>
      <c r="Q327" s="74"/>
      <c r="R327" s="74"/>
      <c r="S327" s="74"/>
      <c r="T327" s="75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21" t="s">
        <v>201</v>
      </c>
      <c r="AU327" s="21" t="s">
        <v>82</v>
      </c>
    </row>
    <row r="328" s="13" customFormat="1">
      <c r="A328" s="13"/>
      <c r="B328" s="188"/>
      <c r="C328" s="13"/>
      <c r="D328" s="186" t="s">
        <v>213</v>
      </c>
      <c r="E328" s="189" t="s">
        <v>3</v>
      </c>
      <c r="F328" s="190" t="s">
        <v>653</v>
      </c>
      <c r="G328" s="13"/>
      <c r="H328" s="191">
        <v>3</v>
      </c>
      <c r="I328" s="192"/>
      <c r="J328" s="13"/>
      <c r="K328" s="13"/>
      <c r="L328" s="188"/>
      <c r="M328" s="193"/>
      <c r="N328" s="194"/>
      <c r="O328" s="194"/>
      <c r="P328" s="194"/>
      <c r="Q328" s="194"/>
      <c r="R328" s="194"/>
      <c r="S328" s="194"/>
      <c r="T328" s="19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89" t="s">
        <v>213</v>
      </c>
      <c r="AU328" s="189" t="s">
        <v>82</v>
      </c>
      <c r="AV328" s="13" t="s">
        <v>82</v>
      </c>
      <c r="AW328" s="13" t="s">
        <v>34</v>
      </c>
      <c r="AX328" s="13" t="s">
        <v>78</v>
      </c>
      <c r="AY328" s="189" t="s">
        <v>192</v>
      </c>
    </row>
    <row r="329" s="2" customFormat="1" ht="33" customHeight="1">
      <c r="A329" s="40"/>
      <c r="B329" s="167"/>
      <c r="C329" s="168" t="s">
        <v>654</v>
      </c>
      <c r="D329" s="168" t="s">
        <v>195</v>
      </c>
      <c r="E329" s="169" t="s">
        <v>655</v>
      </c>
      <c r="F329" s="170" t="s">
        <v>656</v>
      </c>
      <c r="G329" s="171" t="s">
        <v>93</v>
      </c>
      <c r="H329" s="172">
        <v>0.97399999999999998</v>
      </c>
      <c r="I329" s="173"/>
      <c r="J329" s="174">
        <f>ROUND(I329*H329,2)</f>
        <v>0</v>
      </c>
      <c r="K329" s="170" t="s">
        <v>198</v>
      </c>
      <c r="L329" s="41"/>
      <c r="M329" s="175" t="s">
        <v>3</v>
      </c>
      <c r="N329" s="176" t="s">
        <v>44</v>
      </c>
      <c r="O329" s="74"/>
      <c r="P329" s="177">
        <f>O329*H329</f>
        <v>0</v>
      </c>
      <c r="Q329" s="177">
        <v>0.019460000000000002</v>
      </c>
      <c r="R329" s="177">
        <f>Q329*H329</f>
        <v>0.018954040000000002</v>
      </c>
      <c r="S329" s="177">
        <v>0</v>
      </c>
      <c r="T329" s="178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179" t="s">
        <v>209</v>
      </c>
      <c r="AT329" s="179" t="s">
        <v>195</v>
      </c>
      <c r="AU329" s="179" t="s">
        <v>82</v>
      </c>
      <c r="AY329" s="21" t="s">
        <v>192</v>
      </c>
      <c r="BE329" s="180">
        <f>IF(N329="základní",J329,0)</f>
        <v>0</v>
      </c>
      <c r="BF329" s="180">
        <f>IF(N329="snížená",J329,0)</f>
        <v>0</v>
      </c>
      <c r="BG329" s="180">
        <f>IF(N329="zákl. přenesená",J329,0)</f>
        <v>0</v>
      </c>
      <c r="BH329" s="180">
        <f>IF(N329="sníž. přenesená",J329,0)</f>
        <v>0</v>
      </c>
      <c r="BI329" s="180">
        <f>IF(N329="nulová",J329,0)</f>
        <v>0</v>
      </c>
      <c r="BJ329" s="21" t="s">
        <v>78</v>
      </c>
      <c r="BK329" s="180">
        <f>ROUND(I329*H329,2)</f>
        <v>0</v>
      </c>
      <c r="BL329" s="21" t="s">
        <v>209</v>
      </c>
      <c r="BM329" s="179" t="s">
        <v>657</v>
      </c>
    </row>
    <row r="330" s="2" customFormat="1">
      <c r="A330" s="40"/>
      <c r="B330" s="41"/>
      <c r="C330" s="40"/>
      <c r="D330" s="181" t="s">
        <v>201</v>
      </c>
      <c r="E330" s="40"/>
      <c r="F330" s="182" t="s">
        <v>658</v>
      </c>
      <c r="G330" s="40"/>
      <c r="H330" s="40"/>
      <c r="I330" s="183"/>
      <c r="J330" s="40"/>
      <c r="K330" s="40"/>
      <c r="L330" s="41"/>
      <c r="M330" s="184"/>
      <c r="N330" s="185"/>
      <c r="O330" s="74"/>
      <c r="P330" s="74"/>
      <c r="Q330" s="74"/>
      <c r="R330" s="74"/>
      <c r="S330" s="74"/>
      <c r="T330" s="75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21" t="s">
        <v>201</v>
      </c>
      <c r="AU330" s="21" t="s">
        <v>82</v>
      </c>
    </row>
    <row r="331" s="13" customFormat="1">
      <c r="A331" s="13"/>
      <c r="B331" s="188"/>
      <c r="C331" s="13"/>
      <c r="D331" s="186" t="s">
        <v>213</v>
      </c>
      <c r="E331" s="189" t="s">
        <v>3</v>
      </c>
      <c r="F331" s="190" t="s">
        <v>659</v>
      </c>
      <c r="G331" s="13"/>
      <c r="H331" s="191">
        <v>0.97399999999999998</v>
      </c>
      <c r="I331" s="192"/>
      <c r="J331" s="13"/>
      <c r="K331" s="13"/>
      <c r="L331" s="188"/>
      <c r="M331" s="193"/>
      <c r="N331" s="194"/>
      <c r="O331" s="194"/>
      <c r="P331" s="194"/>
      <c r="Q331" s="194"/>
      <c r="R331" s="194"/>
      <c r="S331" s="194"/>
      <c r="T331" s="19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9" t="s">
        <v>213</v>
      </c>
      <c r="AU331" s="189" t="s">
        <v>82</v>
      </c>
      <c r="AV331" s="13" t="s">
        <v>82</v>
      </c>
      <c r="AW331" s="13" t="s">
        <v>34</v>
      </c>
      <c r="AX331" s="13" t="s">
        <v>78</v>
      </c>
      <c r="AY331" s="189" t="s">
        <v>192</v>
      </c>
    </row>
    <row r="332" s="2" customFormat="1" ht="37.8" customHeight="1">
      <c r="A332" s="40"/>
      <c r="B332" s="167"/>
      <c r="C332" s="168" t="s">
        <v>660</v>
      </c>
      <c r="D332" s="168" t="s">
        <v>195</v>
      </c>
      <c r="E332" s="169" t="s">
        <v>661</v>
      </c>
      <c r="F332" s="170" t="s">
        <v>662</v>
      </c>
      <c r="G332" s="171" t="s">
        <v>93</v>
      </c>
      <c r="H332" s="172">
        <v>0.97399999999999998</v>
      </c>
      <c r="I332" s="173"/>
      <c r="J332" s="174">
        <f>ROUND(I332*H332,2)</f>
        <v>0</v>
      </c>
      <c r="K332" s="170" t="s">
        <v>198</v>
      </c>
      <c r="L332" s="41"/>
      <c r="M332" s="175" t="s">
        <v>3</v>
      </c>
      <c r="N332" s="176" t="s">
        <v>44</v>
      </c>
      <c r="O332" s="74"/>
      <c r="P332" s="177">
        <f>O332*H332</f>
        <v>0</v>
      </c>
      <c r="Q332" s="177">
        <v>0.019108</v>
      </c>
      <c r="R332" s="177">
        <f>Q332*H332</f>
        <v>0.018611191999999999</v>
      </c>
      <c r="S332" s="177">
        <v>0</v>
      </c>
      <c r="T332" s="178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179" t="s">
        <v>209</v>
      </c>
      <c r="AT332" s="179" t="s">
        <v>195</v>
      </c>
      <c r="AU332" s="179" t="s">
        <v>82</v>
      </c>
      <c r="AY332" s="21" t="s">
        <v>192</v>
      </c>
      <c r="BE332" s="180">
        <f>IF(N332="základní",J332,0)</f>
        <v>0</v>
      </c>
      <c r="BF332" s="180">
        <f>IF(N332="snížená",J332,0)</f>
        <v>0</v>
      </c>
      <c r="BG332" s="180">
        <f>IF(N332="zákl. přenesená",J332,0)</f>
        <v>0</v>
      </c>
      <c r="BH332" s="180">
        <f>IF(N332="sníž. přenesená",J332,0)</f>
        <v>0</v>
      </c>
      <c r="BI332" s="180">
        <f>IF(N332="nulová",J332,0)</f>
        <v>0</v>
      </c>
      <c r="BJ332" s="21" t="s">
        <v>78</v>
      </c>
      <c r="BK332" s="180">
        <f>ROUND(I332*H332,2)</f>
        <v>0</v>
      </c>
      <c r="BL332" s="21" t="s">
        <v>209</v>
      </c>
      <c r="BM332" s="179" t="s">
        <v>663</v>
      </c>
    </row>
    <row r="333" s="2" customFormat="1">
      <c r="A333" s="40"/>
      <c r="B333" s="41"/>
      <c r="C333" s="40"/>
      <c r="D333" s="181" t="s">
        <v>201</v>
      </c>
      <c r="E333" s="40"/>
      <c r="F333" s="182" t="s">
        <v>664</v>
      </c>
      <c r="G333" s="40"/>
      <c r="H333" s="40"/>
      <c r="I333" s="183"/>
      <c r="J333" s="40"/>
      <c r="K333" s="40"/>
      <c r="L333" s="41"/>
      <c r="M333" s="184"/>
      <c r="N333" s="185"/>
      <c r="O333" s="74"/>
      <c r="P333" s="74"/>
      <c r="Q333" s="74"/>
      <c r="R333" s="74"/>
      <c r="S333" s="74"/>
      <c r="T333" s="75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21" t="s">
        <v>201</v>
      </c>
      <c r="AU333" s="21" t="s">
        <v>82</v>
      </c>
    </row>
    <row r="334" s="13" customFormat="1">
      <c r="A334" s="13"/>
      <c r="B334" s="188"/>
      <c r="C334" s="13"/>
      <c r="D334" s="186" t="s">
        <v>213</v>
      </c>
      <c r="E334" s="189" t="s">
        <v>3</v>
      </c>
      <c r="F334" s="190" t="s">
        <v>659</v>
      </c>
      <c r="G334" s="13"/>
      <c r="H334" s="191">
        <v>0.97399999999999998</v>
      </c>
      <c r="I334" s="192"/>
      <c r="J334" s="13"/>
      <c r="K334" s="13"/>
      <c r="L334" s="188"/>
      <c r="M334" s="193"/>
      <c r="N334" s="194"/>
      <c r="O334" s="194"/>
      <c r="P334" s="194"/>
      <c r="Q334" s="194"/>
      <c r="R334" s="194"/>
      <c r="S334" s="194"/>
      <c r="T334" s="19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89" t="s">
        <v>213</v>
      </c>
      <c r="AU334" s="189" t="s">
        <v>82</v>
      </c>
      <c r="AV334" s="13" t="s">
        <v>82</v>
      </c>
      <c r="AW334" s="13" t="s">
        <v>34</v>
      </c>
      <c r="AX334" s="13" t="s">
        <v>78</v>
      </c>
      <c r="AY334" s="189" t="s">
        <v>192</v>
      </c>
    </row>
    <row r="335" s="2" customFormat="1" ht="62.7" customHeight="1">
      <c r="A335" s="40"/>
      <c r="B335" s="167"/>
      <c r="C335" s="168" t="s">
        <v>665</v>
      </c>
      <c r="D335" s="168" t="s">
        <v>195</v>
      </c>
      <c r="E335" s="169" t="s">
        <v>666</v>
      </c>
      <c r="F335" s="170" t="s">
        <v>667</v>
      </c>
      <c r="G335" s="171" t="s">
        <v>93</v>
      </c>
      <c r="H335" s="172">
        <v>147.80500000000001</v>
      </c>
      <c r="I335" s="173"/>
      <c r="J335" s="174">
        <f>ROUND(I335*H335,2)</f>
        <v>0</v>
      </c>
      <c r="K335" s="170" t="s">
        <v>198</v>
      </c>
      <c r="L335" s="41"/>
      <c r="M335" s="175" t="s">
        <v>3</v>
      </c>
      <c r="N335" s="176" t="s">
        <v>44</v>
      </c>
      <c r="O335" s="74"/>
      <c r="P335" s="177">
        <f>O335*H335</f>
        <v>0</v>
      </c>
      <c r="Q335" s="177">
        <v>0.011309400000000001</v>
      </c>
      <c r="R335" s="177">
        <f>Q335*H335</f>
        <v>1.6715858670000001</v>
      </c>
      <c r="S335" s="177">
        <v>0</v>
      </c>
      <c r="T335" s="178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179" t="s">
        <v>209</v>
      </c>
      <c r="AT335" s="179" t="s">
        <v>195</v>
      </c>
      <c r="AU335" s="179" t="s">
        <v>82</v>
      </c>
      <c r="AY335" s="21" t="s">
        <v>192</v>
      </c>
      <c r="BE335" s="180">
        <f>IF(N335="základní",J335,0)</f>
        <v>0</v>
      </c>
      <c r="BF335" s="180">
        <f>IF(N335="snížená",J335,0)</f>
        <v>0</v>
      </c>
      <c r="BG335" s="180">
        <f>IF(N335="zákl. přenesená",J335,0)</f>
        <v>0</v>
      </c>
      <c r="BH335" s="180">
        <f>IF(N335="sníž. přenesená",J335,0)</f>
        <v>0</v>
      </c>
      <c r="BI335" s="180">
        <f>IF(N335="nulová",J335,0)</f>
        <v>0</v>
      </c>
      <c r="BJ335" s="21" t="s">
        <v>78</v>
      </c>
      <c r="BK335" s="180">
        <f>ROUND(I335*H335,2)</f>
        <v>0</v>
      </c>
      <c r="BL335" s="21" t="s">
        <v>209</v>
      </c>
      <c r="BM335" s="179" t="s">
        <v>668</v>
      </c>
    </row>
    <row r="336" s="2" customFormat="1">
      <c r="A336" s="40"/>
      <c r="B336" s="41"/>
      <c r="C336" s="40"/>
      <c r="D336" s="181" t="s">
        <v>201</v>
      </c>
      <c r="E336" s="40"/>
      <c r="F336" s="182" t="s">
        <v>669</v>
      </c>
      <c r="G336" s="40"/>
      <c r="H336" s="40"/>
      <c r="I336" s="183"/>
      <c r="J336" s="40"/>
      <c r="K336" s="40"/>
      <c r="L336" s="41"/>
      <c r="M336" s="184"/>
      <c r="N336" s="185"/>
      <c r="O336" s="74"/>
      <c r="P336" s="74"/>
      <c r="Q336" s="74"/>
      <c r="R336" s="74"/>
      <c r="S336" s="74"/>
      <c r="T336" s="75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21" t="s">
        <v>201</v>
      </c>
      <c r="AU336" s="21" t="s">
        <v>82</v>
      </c>
    </row>
    <row r="337" s="13" customFormat="1">
      <c r="A337" s="13"/>
      <c r="B337" s="188"/>
      <c r="C337" s="13"/>
      <c r="D337" s="186" t="s">
        <v>213</v>
      </c>
      <c r="E337" s="189" t="s">
        <v>3</v>
      </c>
      <c r="F337" s="190" t="s">
        <v>128</v>
      </c>
      <c r="G337" s="13"/>
      <c r="H337" s="191">
        <v>147.80500000000001</v>
      </c>
      <c r="I337" s="192"/>
      <c r="J337" s="13"/>
      <c r="K337" s="13"/>
      <c r="L337" s="188"/>
      <c r="M337" s="193"/>
      <c r="N337" s="194"/>
      <c r="O337" s="194"/>
      <c r="P337" s="194"/>
      <c r="Q337" s="194"/>
      <c r="R337" s="194"/>
      <c r="S337" s="194"/>
      <c r="T337" s="19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89" t="s">
        <v>213</v>
      </c>
      <c r="AU337" s="189" t="s">
        <v>82</v>
      </c>
      <c r="AV337" s="13" t="s">
        <v>82</v>
      </c>
      <c r="AW337" s="13" t="s">
        <v>34</v>
      </c>
      <c r="AX337" s="13" t="s">
        <v>78</v>
      </c>
      <c r="AY337" s="189" t="s">
        <v>192</v>
      </c>
    </row>
    <row r="338" s="2" customFormat="1" ht="62.7" customHeight="1">
      <c r="A338" s="40"/>
      <c r="B338" s="167"/>
      <c r="C338" s="168" t="s">
        <v>670</v>
      </c>
      <c r="D338" s="168" t="s">
        <v>195</v>
      </c>
      <c r="E338" s="169" t="s">
        <v>671</v>
      </c>
      <c r="F338" s="170" t="s">
        <v>672</v>
      </c>
      <c r="G338" s="171" t="s">
        <v>93</v>
      </c>
      <c r="H338" s="172">
        <v>147.80500000000001</v>
      </c>
      <c r="I338" s="173"/>
      <c r="J338" s="174">
        <f>ROUND(I338*H338,2)</f>
        <v>0</v>
      </c>
      <c r="K338" s="170" t="s">
        <v>417</v>
      </c>
      <c r="L338" s="41"/>
      <c r="M338" s="175" t="s">
        <v>3</v>
      </c>
      <c r="N338" s="176" t="s">
        <v>44</v>
      </c>
      <c r="O338" s="74"/>
      <c r="P338" s="177">
        <f>O338*H338</f>
        <v>0</v>
      </c>
      <c r="Q338" s="177">
        <v>0.0138756</v>
      </c>
      <c r="R338" s="177">
        <f>Q338*H338</f>
        <v>2.0508830580000001</v>
      </c>
      <c r="S338" s="177">
        <v>0</v>
      </c>
      <c r="T338" s="178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179" t="s">
        <v>209</v>
      </c>
      <c r="AT338" s="179" t="s">
        <v>195</v>
      </c>
      <c r="AU338" s="179" t="s">
        <v>82</v>
      </c>
      <c r="AY338" s="21" t="s">
        <v>192</v>
      </c>
      <c r="BE338" s="180">
        <f>IF(N338="základní",J338,0)</f>
        <v>0</v>
      </c>
      <c r="BF338" s="180">
        <f>IF(N338="snížená",J338,0)</f>
        <v>0</v>
      </c>
      <c r="BG338" s="180">
        <f>IF(N338="zákl. přenesená",J338,0)</f>
        <v>0</v>
      </c>
      <c r="BH338" s="180">
        <f>IF(N338="sníž. přenesená",J338,0)</f>
        <v>0</v>
      </c>
      <c r="BI338" s="180">
        <f>IF(N338="nulová",J338,0)</f>
        <v>0</v>
      </c>
      <c r="BJ338" s="21" t="s">
        <v>78</v>
      </c>
      <c r="BK338" s="180">
        <f>ROUND(I338*H338,2)</f>
        <v>0</v>
      </c>
      <c r="BL338" s="21" t="s">
        <v>209</v>
      </c>
      <c r="BM338" s="179" t="s">
        <v>673</v>
      </c>
    </row>
    <row r="339" s="13" customFormat="1">
      <c r="A339" s="13"/>
      <c r="B339" s="188"/>
      <c r="C339" s="13"/>
      <c r="D339" s="186" t="s">
        <v>213</v>
      </c>
      <c r="E339" s="189" t="s">
        <v>3</v>
      </c>
      <c r="F339" s="190" t="s">
        <v>128</v>
      </c>
      <c r="G339" s="13"/>
      <c r="H339" s="191">
        <v>147.80500000000001</v>
      </c>
      <c r="I339" s="192"/>
      <c r="J339" s="13"/>
      <c r="K339" s="13"/>
      <c r="L339" s="188"/>
      <c r="M339" s="193"/>
      <c r="N339" s="194"/>
      <c r="O339" s="194"/>
      <c r="P339" s="194"/>
      <c r="Q339" s="194"/>
      <c r="R339" s="194"/>
      <c r="S339" s="194"/>
      <c r="T339" s="19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9" t="s">
        <v>213</v>
      </c>
      <c r="AU339" s="189" t="s">
        <v>82</v>
      </c>
      <c r="AV339" s="13" t="s">
        <v>82</v>
      </c>
      <c r="AW339" s="13" t="s">
        <v>34</v>
      </c>
      <c r="AX339" s="13" t="s">
        <v>78</v>
      </c>
      <c r="AY339" s="189" t="s">
        <v>192</v>
      </c>
    </row>
    <row r="340" s="2" customFormat="1" ht="24.15" customHeight="1">
      <c r="A340" s="40"/>
      <c r="B340" s="167"/>
      <c r="C340" s="168" t="s">
        <v>674</v>
      </c>
      <c r="D340" s="168" t="s">
        <v>195</v>
      </c>
      <c r="E340" s="169" t="s">
        <v>675</v>
      </c>
      <c r="F340" s="170" t="s">
        <v>676</v>
      </c>
      <c r="G340" s="171" t="s">
        <v>677</v>
      </c>
      <c r="H340" s="172">
        <v>108.612</v>
      </c>
      <c r="I340" s="173"/>
      <c r="J340" s="174">
        <f>ROUND(I340*H340,2)</f>
        <v>0</v>
      </c>
      <c r="K340" s="170" t="s">
        <v>417</v>
      </c>
      <c r="L340" s="41"/>
      <c r="M340" s="175" t="s">
        <v>3</v>
      </c>
      <c r="N340" s="176" t="s">
        <v>44</v>
      </c>
      <c r="O340" s="74"/>
      <c r="P340" s="177">
        <f>O340*H340</f>
        <v>0</v>
      </c>
      <c r="Q340" s="177">
        <v>0</v>
      </c>
      <c r="R340" s="177">
        <f>Q340*H340</f>
        <v>0</v>
      </c>
      <c r="S340" s="177">
        <v>0</v>
      </c>
      <c r="T340" s="178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179" t="s">
        <v>209</v>
      </c>
      <c r="AT340" s="179" t="s">
        <v>195</v>
      </c>
      <c r="AU340" s="179" t="s">
        <v>82</v>
      </c>
      <c r="AY340" s="21" t="s">
        <v>192</v>
      </c>
      <c r="BE340" s="180">
        <f>IF(N340="základní",J340,0)</f>
        <v>0</v>
      </c>
      <c r="BF340" s="180">
        <f>IF(N340="snížená",J340,0)</f>
        <v>0</v>
      </c>
      <c r="BG340" s="180">
        <f>IF(N340="zákl. přenesená",J340,0)</f>
        <v>0</v>
      </c>
      <c r="BH340" s="180">
        <f>IF(N340="sníž. přenesená",J340,0)</f>
        <v>0</v>
      </c>
      <c r="BI340" s="180">
        <f>IF(N340="nulová",J340,0)</f>
        <v>0</v>
      </c>
      <c r="BJ340" s="21" t="s">
        <v>78</v>
      </c>
      <c r="BK340" s="180">
        <f>ROUND(I340*H340,2)</f>
        <v>0</v>
      </c>
      <c r="BL340" s="21" t="s">
        <v>209</v>
      </c>
      <c r="BM340" s="179" t="s">
        <v>678</v>
      </c>
    </row>
    <row r="341" s="13" customFormat="1">
      <c r="A341" s="13"/>
      <c r="B341" s="188"/>
      <c r="C341" s="13"/>
      <c r="D341" s="186" t="s">
        <v>213</v>
      </c>
      <c r="E341" s="189" t="s">
        <v>3</v>
      </c>
      <c r="F341" s="190" t="s">
        <v>131</v>
      </c>
      <c r="G341" s="13"/>
      <c r="H341" s="191">
        <v>108.612</v>
      </c>
      <c r="I341" s="192"/>
      <c r="J341" s="13"/>
      <c r="K341" s="13"/>
      <c r="L341" s="188"/>
      <c r="M341" s="193"/>
      <c r="N341" s="194"/>
      <c r="O341" s="194"/>
      <c r="P341" s="194"/>
      <c r="Q341" s="194"/>
      <c r="R341" s="194"/>
      <c r="S341" s="194"/>
      <c r="T341" s="19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9" t="s">
        <v>213</v>
      </c>
      <c r="AU341" s="189" t="s">
        <v>82</v>
      </c>
      <c r="AV341" s="13" t="s">
        <v>82</v>
      </c>
      <c r="AW341" s="13" t="s">
        <v>34</v>
      </c>
      <c r="AX341" s="13" t="s">
        <v>78</v>
      </c>
      <c r="AY341" s="189" t="s">
        <v>192</v>
      </c>
    </row>
    <row r="342" s="2" customFormat="1" ht="24.15" customHeight="1">
      <c r="A342" s="40"/>
      <c r="B342" s="167"/>
      <c r="C342" s="168" t="s">
        <v>679</v>
      </c>
      <c r="D342" s="168" t="s">
        <v>195</v>
      </c>
      <c r="E342" s="169" t="s">
        <v>680</v>
      </c>
      <c r="F342" s="170" t="s">
        <v>681</v>
      </c>
      <c r="G342" s="171" t="s">
        <v>416</v>
      </c>
      <c r="H342" s="172">
        <v>1</v>
      </c>
      <c r="I342" s="173"/>
      <c r="J342" s="174">
        <f>ROUND(I342*H342,2)</f>
        <v>0</v>
      </c>
      <c r="K342" s="170" t="s">
        <v>417</v>
      </c>
      <c r="L342" s="41"/>
      <c r="M342" s="175" t="s">
        <v>3</v>
      </c>
      <c r="N342" s="176" t="s">
        <v>44</v>
      </c>
      <c r="O342" s="74"/>
      <c r="P342" s="177">
        <f>O342*H342</f>
        <v>0</v>
      </c>
      <c r="Q342" s="177">
        <v>0</v>
      </c>
      <c r="R342" s="177">
        <f>Q342*H342</f>
        <v>0</v>
      </c>
      <c r="S342" s="177">
        <v>0</v>
      </c>
      <c r="T342" s="178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179" t="s">
        <v>209</v>
      </c>
      <c r="AT342" s="179" t="s">
        <v>195</v>
      </c>
      <c r="AU342" s="179" t="s">
        <v>82</v>
      </c>
      <c r="AY342" s="21" t="s">
        <v>192</v>
      </c>
      <c r="BE342" s="180">
        <f>IF(N342="základní",J342,0)</f>
        <v>0</v>
      </c>
      <c r="BF342" s="180">
        <f>IF(N342="snížená",J342,0)</f>
        <v>0</v>
      </c>
      <c r="BG342" s="180">
        <f>IF(N342="zákl. přenesená",J342,0)</f>
        <v>0</v>
      </c>
      <c r="BH342" s="180">
        <f>IF(N342="sníž. přenesená",J342,0)</f>
        <v>0</v>
      </c>
      <c r="BI342" s="180">
        <f>IF(N342="nulová",J342,0)</f>
        <v>0</v>
      </c>
      <c r="BJ342" s="21" t="s">
        <v>78</v>
      </c>
      <c r="BK342" s="180">
        <f>ROUND(I342*H342,2)</f>
        <v>0</v>
      </c>
      <c r="BL342" s="21" t="s">
        <v>209</v>
      </c>
      <c r="BM342" s="179" t="s">
        <v>682</v>
      </c>
    </row>
    <row r="343" s="2" customFormat="1" ht="24.15" customHeight="1">
      <c r="A343" s="40"/>
      <c r="B343" s="167"/>
      <c r="C343" s="168" t="s">
        <v>683</v>
      </c>
      <c r="D343" s="168" t="s">
        <v>195</v>
      </c>
      <c r="E343" s="169" t="s">
        <v>684</v>
      </c>
      <c r="F343" s="170" t="s">
        <v>685</v>
      </c>
      <c r="G343" s="171" t="s">
        <v>416</v>
      </c>
      <c r="H343" s="172">
        <v>2</v>
      </c>
      <c r="I343" s="173"/>
      <c r="J343" s="174">
        <f>ROUND(I343*H343,2)</f>
        <v>0</v>
      </c>
      <c r="K343" s="170" t="s">
        <v>417</v>
      </c>
      <c r="L343" s="41"/>
      <c r="M343" s="175" t="s">
        <v>3</v>
      </c>
      <c r="N343" s="176" t="s">
        <v>44</v>
      </c>
      <c r="O343" s="74"/>
      <c r="P343" s="177">
        <f>O343*H343</f>
        <v>0</v>
      </c>
      <c r="Q343" s="177">
        <v>0</v>
      </c>
      <c r="R343" s="177">
        <f>Q343*H343</f>
        <v>0</v>
      </c>
      <c r="S343" s="177">
        <v>0</v>
      </c>
      <c r="T343" s="178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179" t="s">
        <v>209</v>
      </c>
      <c r="AT343" s="179" t="s">
        <v>195</v>
      </c>
      <c r="AU343" s="179" t="s">
        <v>82</v>
      </c>
      <c r="AY343" s="21" t="s">
        <v>192</v>
      </c>
      <c r="BE343" s="180">
        <f>IF(N343="základní",J343,0)</f>
        <v>0</v>
      </c>
      <c r="BF343" s="180">
        <f>IF(N343="snížená",J343,0)</f>
        <v>0</v>
      </c>
      <c r="BG343" s="180">
        <f>IF(N343="zákl. přenesená",J343,0)</f>
        <v>0</v>
      </c>
      <c r="BH343" s="180">
        <f>IF(N343="sníž. přenesená",J343,0)</f>
        <v>0</v>
      </c>
      <c r="BI343" s="180">
        <f>IF(N343="nulová",J343,0)</f>
        <v>0</v>
      </c>
      <c r="BJ343" s="21" t="s">
        <v>78</v>
      </c>
      <c r="BK343" s="180">
        <f>ROUND(I343*H343,2)</f>
        <v>0</v>
      </c>
      <c r="BL343" s="21" t="s">
        <v>209</v>
      </c>
      <c r="BM343" s="179" t="s">
        <v>686</v>
      </c>
    </row>
    <row r="344" s="2" customFormat="1" ht="24.15" customHeight="1">
      <c r="A344" s="40"/>
      <c r="B344" s="167"/>
      <c r="C344" s="168" t="s">
        <v>687</v>
      </c>
      <c r="D344" s="168" t="s">
        <v>195</v>
      </c>
      <c r="E344" s="169" t="s">
        <v>688</v>
      </c>
      <c r="F344" s="170" t="s">
        <v>689</v>
      </c>
      <c r="G344" s="171" t="s">
        <v>260</v>
      </c>
      <c r="H344" s="172">
        <v>37.100000000000001</v>
      </c>
      <c r="I344" s="173"/>
      <c r="J344" s="174">
        <f>ROUND(I344*H344,2)</f>
        <v>0</v>
      </c>
      <c r="K344" s="170" t="s">
        <v>198</v>
      </c>
      <c r="L344" s="41"/>
      <c r="M344" s="175" t="s">
        <v>3</v>
      </c>
      <c r="N344" s="176" t="s">
        <v>44</v>
      </c>
      <c r="O344" s="74"/>
      <c r="P344" s="177">
        <f>O344*H344</f>
        <v>0</v>
      </c>
      <c r="Q344" s="177">
        <v>0.0073200000000000001</v>
      </c>
      <c r="R344" s="177">
        <f>Q344*H344</f>
        <v>0.27157200000000004</v>
      </c>
      <c r="S344" s="177">
        <v>0</v>
      </c>
      <c r="T344" s="178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179" t="s">
        <v>209</v>
      </c>
      <c r="AT344" s="179" t="s">
        <v>195</v>
      </c>
      <c r="AU344" s="179" t="s">
        <v>82</v>
      </c>
      <c r="AY344" s="21" t="s">
        <v>192</v>
      </c>
      <c r="BE344" s="180">
        <f>IF(N344="základní",J344,0)</f>
        <v>0</v>
      </c>
      <c r="BF344" s="180">
        <f>IF(N344="snížená",J344,0)</f>
        <v>0</v>
      </c>
      <c r="BG344" s="180">
        <f>IF(N344="zákl. přenesená",J344,0)</f>
        <v>0</v>
      </c>
      <c r="BH344" s="180">
        <f>IF(N344="sníž. přenesená",J344,0)</f>
        <v>0</v>
      </c>
      <c r="BI344" s="180">
        <f>IF(N344="nulová",J344,0)</f>
        <v>0</v>
      </c>
      <c r="BJ344" s="21" t="s">
        <v>78</v>
      </c>
      <c r="BK344" s="180">
        <f>ROUND(I344*H344,2)</f>
        <v>0</v>
      </c>
      <c r="BL344" s="21" t="s">
        <v>209</v>
      </c>
      <c r="BM344" s="179" t="s">
        <v>690</v>
      </c>
    </row>
    <row r="345" s="2" customFormat="1">
      <c r="A345" s="40"/>
      <c r="B345" s="41"/>
      <c r="C345" s="40"/>
      <c r="D345" s="181" t="s">
        <v>201</v>
      </c>
      <c r="E345" s="40"/>
      <c r="F345" s="182" t="s">
        <v>691</v>
      </c>
      <c r="G345" s="40"/>
      <c r="H345" s="40"/>
      <c r="I345" s="183"/>
      <c r="J345" s="40"/>
      <c r="K345" s="40"/>
      <c r="L345" s="41"/>
      <c r="M345" s="184"/>
      <c r="N345" s="185"/>
      <c r="O345" s="74"/>
      <c r="P345" s="74"/>
      <c r="Q345" s="74"/>
      <c r="R345" s="74"/>
      <c r="S345" s="74"/>
      <c r="T345" s="75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21" t="s">
        <v>201</v>
      </c>
      <c r="AU345" s="21" t="s">
        <v>82</v>
      </c>
    </row>
    <row r="346" s="13" customFormat="1">
      <c r="A346" s="13"/>
      <c r="B346" s="188"/>
      <c r="C346" s="13"/>
      <c r="D346" s="186" t="s">
        <v>213</v>
      </c>
      <c r="E346" s="189" t="s">
        <v>3</v>
      </c>
      <c r="F346" s="190" t="s">
        <v>692</v>
      </c>
      <c r="G346" s="13"/>
      <c r="H346" s="191">
        <v>9</v>
      </c>
      <c r="I346" s="192"/>
      <c r="J346" s="13"/>
      <c r="K346" s="13"/>
      <c r="L346" s="188"/>
      <c r="M346" s="193"/>
      <c r="N346" s="194"/>
      <c r="O346" s="194"/>
      <c r="P346" s="194"/>
      <c r="Q346" s="194"/>
      <c r="R346" s="194"/>
      <c r="S346" s="194"/>
      <c r="T346" s="19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9" t="s">
        <v>213</v>
      </c>
      <c r="AU346" s="189" t="s">
        <v>82</v>
      </c>
      <c r="AV346" s="13" t="s">
        <v>82</v>
      </c>
      <c r="AW346" s="13" t="s">
        <v>34</v>
      </c>
      <c r="AX346" s="13" t="s">
        <v>73</v>
      </c>
      <c r="AY346" s="189" t="s">
        <v>192</v>
      </c>
    </row>
    <row r="347" s="13" customFormat="1">
      <c r="A347" s="13"/>
      <c r="B347" s="188"/>
      <c r="C347" s="13"/>
      <c r="D347" s="186" t="s">
        <v>213</v>
      </c>
      <c r="E347" s="189" t="s">
        <v>3</v>
      </c>
      <c r="F347" s="190" t="s">
        <v>693</v>
      </c>
      <c r="G347" s="13"/>
      <c r="H347" s="191">
        <v>19.100000000000001</v>
      </c>
      <c r="I347" s="192"/>
      <c r="J347" s="13"/>
      <c r="K347" s="13"/>
      <c r="L347" s="188"/>
      <c r="M347" s="193"/>
      <c r="N347" s="194"/>
      <c r="O347" s="194"/>
      <c r="P347" s="194"/>
      <c r="Q347" s="194"/>
      <c r="R347" s="194"/>
      <c r="S347" s="194"/>
      <c r="T347" s="19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89" t="s">
        <v>213</v>
      </c>
      <c r="AU347" s="189" t="s">
        <v>82</v>
      </c>
      <c r="AV347" s="13" t="s">
        <v>82</v>
      </c>
      <c r="AW347" s="13" t="s">
        <v>34</v>
      </c>
      <c r="AX347" s="13" t="s">
        <v>73</v>
      </c>
      <c r="AY347" s="189" t="s">
        <v>192</v>
      </c>
    </row>
    <row r="348" s="13" customFormat="1">
      <c r="A348" s="13"/>
      <c r="B348" s="188"/>
      <c r="C348" s="13"/>
      <c r="D348" s="186" t="s">
        <v>213</v>
      </c>
      <c r="E348" s="189" t="s">
        <v>3</v>
      </c>
      <c r="F348" s="190" t="s">
        <v>694</v>
      </c>
      <c r="G348" s="13"/>
      <c r="H348" s="191">
        <v>9</v>
      </c>
      <c r="I348" s="192"/>
      <c r="J348" s="13"/>
      <c r="K348" s="13"/>
      <c r="L348" s="188"/>
      <c r="M348" s="193"/>
      <c r="N348" s="194"/>
      <c r="O348" s="194"/>
      <c r="P348" s="194"/>
      <c r="Q348" s="194"/>
      <c r="R348" s="194"/>
      <c r="S348" s="194"/>
      <c r="T348" s="19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89" t="s">
        <v>213</v>
      </c>
      <c r="AU348" s="189" t="s">
        <v>82</v>
      </c>
      <c r="AV348" s="13" t="s">
        <v>82</v>
      </c>
      <c r="AW348" s="13" t="s">
        <v>34</v>
      </c>
      <c r="AX348" s="13" t="s">
        <v>73</v>
      </c>
      <c r="AY348" s="189" t="s">
        <v>192</v>
      </c>
    </row>
    <row r="349" s="14" customFormat="1">
      <c r="A349" s="14"/>
      <c r="B349" s="196"/>
      <c r="C349" s="14"/>
      <c r="D349" s="186" t="s">
        <v>213</v>
      </c>
      <c r="E349" s="197" t="s">
        <v>3</v>
      </c>
      <c r="F349" s="198" t="s">
        <v>263</v>
      </c>
      <c r="G349" s="14"/>
      <c r="H349" s="199">
        <v>37.100000000000001</v>
      </c>
      <c r="I349" s="200"/>
      <c r="J349" s="14"/>
      <c r="K349" s="14"/>
      <c r="L349" s="196"/>
      <c r="M349" s="201"/>
      <c r="N349" s="202"/>
      <c r="O349" s="202"/>
      <c r="P349" s="202"/>
      <c r="Q349" s="202"/>
      <c r="R349" s="202"/>
      <c r="S349" s="202"/>
      <c r="T349" s="20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197" t="s">
        <v>213</v>
      </c>
      <c r="AU349" s="197" t="s">
        <v>82</v>
      </c>
      <c r="AV349" s="14" t="s">
        <v>199</v>
      </c>
      <c r="AW349" s="14" t="s">
        <v>34</v>
      </c>
      <c r="AX349" s="14" t="s">
        <v>78</v>
      </c>
      <c r="AY349" s="197" t="s">
        <v>192</v>
      </c>
    </row>
    <row r="350" s="2" customFormat="1" ht="24.15" customHeight="1">
      <c r="A350" s="40"/>
      <c r="B350" s="167"/>
      <c r="C350" s="168" t="s">
        <v>454</v>
      </c>
      <c r="D350" s="168" t="s">
        <v>195</v>
      </c>
      <c r="E350" s="169" t="s">
        <v>649</v>
      </c>
      <c r="F350" s="170" t="s">
        <v>650</v>
      </c>
      <c r="G350" s="171" t="s">
        <v>260</v>
      </c>
      <c r="H350" s="172">
        <v>15.869999999999999</v>
      </c>
      <c r="I350" s="173"/>
      <c r="J350" s="174">
        <f>ROUND(I350*H350,2)</f>
        <v>0</v>
      </c>
      <c r="K350" s="170" t="s">
        <v>198</v>
      </c>
      <c r="L350" s="41"/>
      <c r="M350" s="175" t="s">
        <v>3</v>
      </c>
      <c r="N350" s="176" t="s">
        <v>44</v>
      </c>
      <c r="O350" s="74"/>
      <c r="P350" s="177">
        <f>O350*H350</f>
        <v>0</v>
      </c>
      <c r="Q350" s="177">
        <v>0.013634</v>
      </c>
      <c r="R350" s="177">
        <f>Q350*H350</f>
        <v>0.21637157999999998</v>
      </c>
      <c r="S350" s="177">
        <v>0</v>
      </c>
      <c r="T350" s="178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179" t="s">
        <v>209</v>
      </c>
      <c r="AT350" s="179" t="s">
        <v>195</v>
      </c>
      <c r="AU350" s="179" t="s">
        <v>82</v>
      </c>
      <c r="AY350" s="21" t="s">
        <v>192</v>
      </c>
      <c r="BE350" s="180">
        <f>IF(N350="základní",J350,0)</f>
        <v>0</v>
      </c>
      <c r="BF350" s="180">
        <f>IF(N350="snížená",J350,0)</f>
        <v>0</v>
      </c>
      <c r="BG350" s="180">
        <f>IF(N350="zákl. přenesená",J350,0)</f>
        <v>0</v>
      </c>
      <c r="BH350" s="180">
        <f>IF(N350="sníž. přenesená",J350,0)</f>
        <v>0</v>
      </c>
      <c r="BI350" s="180">
        <f>IF(N350="nulová",J350,0)</f>
        <v>0</v>
      </c>
      <c r="BJ350" s="21" t="s">
        <v>78</v>
      </c>
      <c r="BK350" s="180">
        <f>ROUND(I350*H350,2)</f>
        <v>0</v>
      </c>
      <c r="BL350" s="21" t="s">
        <v>209</v>
      </c>
      <c r="BM350" s="179" t="s">
        <v>695</v>
      </c>
    </row>
    <row r="351" s="2" customFormat="1">
      <c r="A351" s="40"/>
      <c r="B351" s="41"/>
      <c r="C351" s="40"/>
      <c r="D351" s="181" t="s">
        <v>201</v>
      </c>
      <c r="E351" s="40"/>
      <c r="F351" s="182" t="s">
        <v>652</v>
      </c>
      <c r="G351" s="40"/>
      <c r="H351" s="40"/>
      <c r="I351" s="183"/>
      <c r="J351" s="40"/>
      <c r="K351" s="40"/>
      <c r="L351" s="41"/>
      <c r="M351" s="184"/>
      <c r="N351" s="185"/>
      <c r="O351" s="74"/>
      <c r="P351" s="74"/>
      <c r="Q351" s="74"/>
      <c r="R351" s="74"/>
      <c r="S351" s="74"/>
      <c r="T351" s="75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21" t="s">
        <v>201</v>
      </c>
      <c r="AU351" s="21" t="s">
        <v>82</v>
      </c>
    </row>
    <row r="352" s="13" customFormat="1">
      <c r="A352" s="13"/>
      <c r="B352" s="188"/>
      <c r="C352" s="13"/>
      <c r="D352" s="186" t="s">
        <v>213</v>
      </c>
      <c r="E352" s="189" t="s">
        <v>3</v>
      </c>
      <c r="F352" s="190" t="s">
        <v>696</v>
      </c>
      <c r="G352" s="13"/>
      <c r="H352" s="191">
        <v>3.8700000000000001</v>
      </c>
      <c r="I352" s="192"/>
      <c r="J352" s="13"/>
      <c r="K352" s="13"/>
      <c r="L352" s="188"/>
      <c r="M352" s="193"/>
      <c r="N352" s="194"/>
      <c r="O352" s="194"/>
      <c r="P352" s="194"/>
      <c r="Q352" s="194"/>
      <c r="R352" s="194"/>
      <c r="S352" s="194"/>
      <c r="T352" s="19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89" t="s">
        <v>213</v>
      </c>
      <c r="AU352" s="189" t="s">
        <v>82</v>
      </c>
      <c r="AV352" s="13" t="s">
        <v>82</v>
      </c>
      <c r="AW352" s="13" t="s">
        <v>34</v>
      </c>
      <c r="AX352" s="13" t="s">
        <v>73</v>
      </c>
      <c r="AY352" s="189" t="s">
        <v>192</v>
      </c>
    </row>
    <row r="353" s="13" customFormat="1">
      <c r="A353" s="13"/>
      <c r="B353" s="188"/>
      <c r="C353" s="13"/>
      <c r="D353" s="186" t="s">
        <v>213</v>
      </c>
      <c r="E353" s="189" t="s">
        <v>3</v>
      </c>
      <c r="F353" s="190" t="s">
        <v>697</v>
      </c>
      <c r="G353" s="13"/>
      <c r="H353" s="191">
        <v>12</v>
      </c>
      <c r="I353" s="192"/>
      <c r="J353" s="13"/>
      <c r="K353" s="13"/>
      <c r="L353" s="188"/>
      <c r="M353" s="193"/>
      <c r="N353" s="194"/>
      <c r="O353" s="194"/>
      <c r="P353" s="194"/>
      <c r="Q353" s="194"/>
      <c r="R353" s="194"/>
      <c r="S353" s="194"/>
      <c r="T353" s="19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9" t="s">
        <v>213</v>
      </c>
      <c r="AU353" s="189" t="s">
        <v>82</v>
      </c>
      <c r="AV353" s="13" t="s">
        <v>82</v>
      </c>
      <c r="AW353" s="13" t="s">
        <v>34</v>
      </c>
      <c r="AX353" s="13" t="s">
        <v>73</v>
      </c>
      <c r="AY353" s="189" t="s">
        <v>192</v>
      </c>
    </row>
    <row r="354" s="14" customFormat="1">
      <c r="A354" s="14"/>
      <c r="B354" s="196"/>
      <c r="C354" s="14"/>
      <c r="D354" s="186" t="s">
        <v>213</v>
      </c>
      <c r="E354" s="197" t="s">
        <v>3</v>
      </c>
      <c r="F354" s="198" t="s">
        <v>263</v>
      </c>
      <c r="G354" s="14"/>
      <c r="H354" s="199">
        <v>15.870000000000001</v>
      </c>
      <c r="I354" s="200"/>
      <c r="J354" s="14"/>
      <c r="K354" s="14"/>
      <c r="L354" s="196"/>
      <c r="M354" s="201"/>
      <c r="N354" s="202"/>
      <c r="O354" s="202"/>
      <c r="P354" s="202"/>
      <c r="Q354" s="202"/>
      <c r="R354" s="202"/>
      <c r="S354" s="202"/>
      <c r="T354" s="20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197" t="s">
        <v>213</v>
      </c>
      <c r="AU354" s="197" t="s">
        <v>82</v>
      </c>
      <c r="AV354" s="14" t="s">
        <v>199</v>
      </c>
      <c r="AW354" s="14" t="s">
        <v>34</v>
      </c>
      <c r="AX354" s="14" t="s">
        <v>78</v>
      </c>
      <c r="AY354" s="197" t="s">
        <v>192</v>
      </c>
    </row>
    <row r="355" s="2" customFormat="1" ht="37.8" customHeight="1">
      <c r="A355" s="40"/>
      <c r="B355" s="167"/>
      <c r="C355" s="168" t="s">
        <v>698</v>
      </c>
      <c r="D355" s="168" t="s">
        <v>195</v>
      </c>
      <c r="E355" s="169" t="s">
        <v>699</v>
      </c>
      <c r="F355" s="170" t="s">
        <v>700</v>
      </c>
      <c r="G355" s="171" t="s">
        <v>380</v>
      </c>
      <c r="H355" s="172">
        <v>0.79900000000000004</v>
      </c>
      <c r="I355" s="173"/>
      <c r="J355" s="174">
        <f>ROUND(I355*H355,2)</f>
        <v>0</v>
      </c>
      <c r="K355" s="170" t="s">
        <v>198</v>
      </c>
      <c r="L355" s="41"/>
      <c r="M355" s="175" t="s">
        <v>3</v>
      </c>
      <c r="N355" s="176" t="s">
        <v>44</v>
      </c>
      <c r="O355" s="74"/>
      <c r="P355" s="177">
        <f>O355*H355</f>
        <v>0</v>
      </c>
      <c r="Q355" s="177">
        <v>0.022837798999999999</v>
      </c>
      <c r="R355" s="177">
        <f>Q355*H355</f>
        <v>0.018247401401</v>
      </c>
      <c r="S355" s="177">
        <v>0</v>
      </c>
      <c r="T355" s="178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179" t="s">
        <v>209</v>
      </c>
      <c r="AT355" s="179" t="s">
        <v>195</v>
      </c>
      <c r="AU355" s="179" t="s">
        <v>82</v>
      </c>
      <c r="AY355" s="21" t="s">
        <v>192</v>
      </c>
      <c r="BE355" s="180">
        <f>IF(N355="základní",J355,0)</f>
        <v>0</v>
      </c>
      <c r="BF355" s="180">
        <f>IF(N355="snížená",J355,0)</f>
        <v>0</v>
      </c>
      <c r="BG355" s="180">
        <f>IF(N355="zákl. přenesená",J355,0)</f>
        <v>0</v>
      </c>
      <c r="BH355" s="180">
        <f>IF(N355="sníž. přenesená",J355,0)</f>
        <v>0</v>
      </c>
      <c r="BI355" s="180">
        <f>IF(N355="nulová",J355,0)</f>
        <v>0</v>
      </c>
      <c r="BJ355" s="21" t="s">
        <v>78</v>
      </c>
      <c r="BK355" s="180">
        <f>ROUND(I355*H355,2)</f>
        <v>0</v>
      </c>
      <c r="BL355" s="21" t="s">
        <v>209</v>
      </c>
      <c r="BM355" s="179" t="s">
        <v>701</v>
      </c>
    </row>
    <row r="356" s="2" customFormat="1">
      <c r="A356" s="40"/>
      <c r="B356" s="41"/>
      <c r="C356" s="40"/>
      <c r="D356" s="181" t="s">
        <v>201</v>
      </c>
      <c r="E356" s="40"/>
      <c r="F356" s="182" t="s">
        <v>702</v>
      </c>
      <c r="G356" s="40"/>
      <c r="H356" s="40"/>
      <c r="I356" s="183"/>
      <c r="J356" s="40"/>
      <c r="K356" s="40"/>
      <c r="L356" s="41"/>
      <c r="M356" s="184"/>
      <c r="N356" s="185"/>
      <c r="O356" s="74"/>
      <c r="P356" s="74"/>
      <c r="Q356" s="74"/>
      <c r="R356" s="74"/>
      <c r="S356" s="74"/>
      <c r="T356" s="75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21" t="s">
        <v>201</v>
      </c>
      <c r="AU356" s="21" t="s">
        <v>82</v>
      </c>
    </row>
    <row r="357" s="13" customFormat="1">
      <c r="A357" s="13"/>
      <c r="B357" s="188"/>
      <c r="C357" s="13"/>
      <c r="D357" s="186" t="s">
        <v>213</v>
      </c>
      <c r="E357" s="189" t="s">
        <v>3</v>
      </c>
      <c r="F357" s="190" t="s">
        <v>703</v>
      </c>
      <c r="G357" s="13"/>
      <c r="H357" s="191">
        <v>0.35399999999999998</v>
      </c>
      <c r="I357" s="192"/>
      <c r="J357" s="13"/>
      <c r="K357" s="13"/>
      <c r="L357" s="188"/>
      <c r="M357" s="193"/>
      <c r="N357" s="194"/>
      <c r="O357" s="194"/>
      <c r="P357" s="194"/>
      <c r="Q357" s="194"/>
      <c r="R357" s="194"/>
      <c r="S357" s="194"/>
      <c r="T357" s="19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9" t="s">
        <v>213</v>
      </c>
      <c r="AU357" s="189" t="s">
        <v>82</v>
      </c>
      <c r="AV357" s="13" t="s">
        <v>82</v>
      </c>
      <c r="AW357" s="13" t="s">
        <v>34</v>
      </c>
      <c r="AX357" s="13" t="s">
        <v>73</v>
      </c>
      <c r="AY357" s="189" t="s">
        <v>192</v>
      </c>
    </row>
    <row r="358" s="13" customFormat="1">
      <c r="A358" s="13"/>
      <c r="B358" s="188"/>
      <c r="C358" s="13"/>
      <c r="D358" s="186" t="s">
        <v>213</v>
      </c>
      <c r="E358" s="189" t="s">
        <v>3</v>
      </c>
      <c r="F358" s="190" t="s">
        <v>704</v>
      </c>
      <c r="G358" s="13"/>
      <c r="H358" s="191">
        <v>0.44500000000000001</v>
      </c>
      <c r="I358" s="192"/>
      <c r="J358" s="13"/>
      <c r="K358" s="13"/>
      <c r="L358" s="188"/>
      <c r="M358" s="193"/>
      <c r="N358" s="194"/>
      <c r="O358" s="194"/>
      <c r="P358" s="194"/>
      <c r="Q358" s="194"/>
      <c r="R358" s="194"/>
      <c r="S358" s="194"/>
      <c r="T358" s="19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9" t="s">
        <v>213</v>
      </c>
      <c r="AU358" s="189" t="s">
        <v>82</v>
      </c>
      <c r="AV358" s="13" t="s">
        <v>82</v>
      </c>
      <c r="AW358" s="13" t="s">
        <v>34</v>
      </c>
      <c r="AX358" s="13" t="s">
        <v>73</v>
      </c>
      <c r="AY358" s="189" t="s">
        <v>192</v>
      </c>
    </row>
    <row r="359" s="14" customFormat="1">
      <c r="A359" s="14"/>
      <c r="B359" s="196"/>
      <c r="C359" s="14"/>
      <c r="D359" s="186" t="s">
        <v>213</v>
      </c>
      <c r="E359" s="197" t="s">
        <v>3</v>
      </c>
      <c r="F359" s="198" t="s">
        <v>263</v>
      </c>
      <c r="G359" s="14"/>
      <c r="H359" s="199">
        <v>0.79899999999999993</v>
      </c>
      <c r="I359" s="200"/>
      <c r="J359" s="14"/>
      <c r="K359" s="14"/>
      <c r="L359" s="196"/>
      <c r="M359" s="201"/>
      <c r="N359" s="202"/>
      <c r="O359" s="202"/>
      <c r="P359" s="202"/>
      <c r="Q359" s="202"/>
      <c r="R359" s="202"/>
      <c r="S359" s="202"/>
      <c r="T359" s="20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197" t="s">
        <v>213</v>
      </c>
      <c r="AU359" s="197" t="s">
        <v>82</v>
      </c>
      <c r="AV359" s="14" t="s">
        <v>199</v>
      </c>
      <c r="AW359" s="14" t="s">
        <v>34</v>
      </c>
      <c r="AX359" s="14" t="s">
        <v>78</v>
      </c>
      <c r="AY359" s="197" t="s">
        <v>192</v>
      </c>
    </row>
    <row r="360" s="2" customFormat="1" ht="16.5" customHeight="1">
      <c r="A360" s="40"/>
      <c r="B360" s="167"/>
      <c r="C360" s="168" t="s">
        <v>705</v>
      </c>
      <c r="D360" s="168" t="s">
        <v>195</v>
      </c>
      <c r="E360" s="169" t="s">
        <v>706</v>
      </c>
      <c r="F360" s="170" t="s">
        <v>707</v>
      </c>
      <c r="G360" s="171" t="s">
        <v>644</v>
      </c>
      <c r="H360" s="172">
        <v>5</v>
      </c>
      <c r="I360" s="173"/>
      <c r="J360" s="174">
        <f>ROUND(I360*H360,2)</f>
        <v>0</v>
      </c>
      <c r="K360" s="170" t="s">
        <v>3</v>
      </c>
      <c r="L360" s="41"/>
      <c r="M360" s="175" t="s">
        <v>3</v>
      </c>
      <c r="N360" s="176" t="s">
        <v>44</v>
      </c>
      <c r="O360" s="74"/>
      <c r="P360" s="177">
        <f>O360*H360</f>
        <v>0</v>
      </c>
      <c r="Q360" s="177">
        <v>0</v>
      </c>
      <c r="R360" s="177">
        <f>Q360*H360</f>
        <v>0</v>
      </c>
      <c r="S360" s="177">
        <v>0</v>
      </c>
      <c r="T360" s="178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179" t="s">
        <v>209</v>
      </c>
      <c r="AT360" s="179" t="s">
        <v>195</v>
      </c>
      <c r="AU360" s="179" t="s">
        <v>82</v>
      </c>
      <c r="AY360" s="21" t="s">
        <v>192</v>
      </c>
      <c r="BE360" s="180">
        <f>IF(N360="základní",J360,0)</f>
        <v>0</v>
      </c>
      <c r="BF360" s="180">
        <f>IF(N360="snížená",J360,0)</f>
        <v>0</v>
      </c>
      <c r="BG360" s="180">
        <f>IF(N360="zákl. přenesená",J360,0)</f>
        <v>0</v>
      </c>
      <c r="BH360" s="180">
        <f>IF(N360="sníž. přenesená",J360,0)</f>
        <v>0</v>
      </c>
      <c r="BI360" s="180">
        <f>IF(N360="nulová",J360,0)</f>
        <v>0</v>
      </c>
      <c r="BJ360" s="21" t="s">
        <v>78</v>
      </c>
      <c r="BK360" s="180">
        <f>ROUND(I360*H360,2)</f>
        <v>0</v>
      </c>
      <c r="BL360" s="21" t="s">
        <v>209</v>
      </c>
      <c r="BM360" s="179" t="s">
        <v>708</v>
      </c>
    </row>
    <row r="361" s="2" customFormat="1" ht="37.8" customHeight="1">
      <c r="A361" s="40"/>
      <c r="B361" s="167"/>
      <c r="C361" s="168" t="s">
        <v>709</v>
      </c>
      <c r="D361" s="168" t="s">
        <v>195</v>
      </c>
      <c r="E361" s="169" t="s">
        <v>710</v>
      </c>
      <c r="F361" s="170" t="s">
        <v>711</v>
      </c>
      <c r="G361" s="171" t="s">
        <v>380</v>
      </c>
      <c r="H361" s="172">
        <v>0.79900000000000004</v>
      </c>
      <c r="I361" s="173"/>
      <c r="J361" s="174">
        <f>ROUND(I361*H361,2)</f>
        <v>0</v>
      </c>
      <c r="K361" s="170" t="s">
        <v>198</v>
      </c>
      <c r="L361" s="41"/>
      <c r="M361" s="175" t="s">
        <v>3</v>
      </c>
      <c r="N361" s="176" t="s">
        <v>44</v>
      </c>
      <c r="O361" s="74"/>
      <c r="P361" s="177">
        <f>O361*H361</f>
        <v>0</v>
      </c>
      <c r="Q361" s="177">
        <v>0.00122</v>
      </c>
      <c r="R361" s="177">
        <f>Q361*H361</f>
        <v>0.00097477999999999996</v>
      </c>
      <c r="S361" s="177">
        <v>0</v>
      </c>
      <c r="T361" s="178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179" t="s">
        <v>209</v>
      </c>
      <c r="AT361" s="179" t="s">
        <v>195</v>
      </c>
      <c r="AU361" s="179" t="s">
        <v>82</v>
      </c>
      <c r="AY361" s="21" t="s">
        <v>192</v>
      </c>
      <c r="BE361" s="180">
        <f>IF(N361="základní",J361,0)</f>
        <v>0</v>
      </c>
      <c r="BF361" s="180">
        <f>IF(N361="snížená",J361,0)</f>
        <v>0</v>
      </c>
      <c r="BG361" s="180">
        <f>IF(N361="zákl. přenesená",J361,0)</f>
        <v>0</v>
      </c>
      <c r="BH361" s="180">
        <f>IF(N361="sníž. přenesená",J361,0)</f>
        <v>0</v>
      </c>
      <c r="BI361" s="180">
        <f>IF(N361="nulová",J361,0)</f>
        <v>0</v>
      </c>
      <c r="BJ361" s="21" t="s">
        <v>78</v>
      </c>
      <c r="BK361" s="180">
        <f>ROUND(I361*H361,2)</f>
        <v>0</v>
      </c>
      <c r="BL361" s="21" t="s">
        <v>209</v>
      </c>
      <c r="BM361" s="179" t="s">
        <v>712</v>
      </c>
    </row>
    <row r="362" s="2" customFormat="1">
      <c r="A362" s="40"/>
      <c r="B362" s="41"/>
      <c r="C362" s="40"/>
      <c r="D362" s="181" t="s">
        <v>201</v>
      </c>
      <c r="E362" s="40"/>
      <c r="F362" s="182" t="s">
        <v>713</v>
      </c>
      <c r="G362" s="40"/>
      <c r="H362" s="40"/>
      <c r="I362" s="183"/>
      <c r="J362" s="40"/>
      <c r="K362" s="40"/>
      <c r="L362" s="41"/>
      <c r="M362" s="184"/>
      <c r="N362" s="185"/>
      <c r="O362" s="74"/>
      <c r="P362" s="74"/>
      <c r="Q362" s="74"/>
      <c r="R362" s="74"/>
      <c r="S362" s="74"/>
      <c r="T362" s="75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21" t="s">
        <v>201</v>
      </c>
      <c r="AU362" s="21" t="s">
        <v>82</v>
      </c>
    </row>
    <row r="363" s="2" customFormat="1" ht="55.5" customHeight="1">
      <c r="A363" s="40"/>
      <c r="B363" s="167"/>
      <c r="C363" s="168" t="s">
        <v>714</v>
      </c>
      <c r="D363" s="168" t="s">
        <v>195</v>
      </c>
      <c r="E363" s="169" t="s">
        <v>715</v>
      </c>
      <c r="F363" s="170" t="s">
        <v>716</v>
      </c>
      <c r="G363" s="171" t="s">
        <v>229</v>
      </c>
      <c r="H363" s="172">
        <v>4.3079999999999998</v>
      </c>
      <c r="I363" s="173"/>
      <c r="J363" s="174">
        <f>ROUND(I363*H363,2)</f>
        <v>0</v>
      </c>
      <c r="K363" s="170" t="s">
        <v>198</v>
      </c>
      <c r="L363" s="41"/>
      <c r="M363" s="175" t="s">
        <v>3</v>
      </c>
      <c r="N363" s="176" t="s">
        <v>44</v>
      </c>
      <c r="O363" s="74"/>
      <c r="P363" s="177">
        <f>O363*H363</f>
        <v>0</v>
      </c>
      <c r="Q363" s="177">
        <v>0</v>
      </c>
      <c r="R363" s="177">
        <f>Q363*H363</f>
        <v>0</v>
      </c>
      <c r="S363" s="177">
        <v>0</v>
      </c>
      <c r="T363" s="178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179" t="s">
        <v>209</v>
      </c>
      <c r="AT363" s="179" t="s">
        <v>195</v>
      </c>
      <c r="AU363" s="179" t="s">
        <v>82</v>
      </c>
      <c r="AY363" s="21" t="s">
        <v>192</v>
      </c>
      <c r="BE363" s="180">
        <f>IF(N363="základní",J363,0)</f>
        <v>0</v>
      </c>
      <c r="BF363" s="180">
        <f>IF(N363="snížená",J363,0)</f>
        <v>0</v>
      </c>
      <c r="BG363" s="180">
        <f>IF(N363="zákl. přenesená",J363,0)</f>
        <v>0</v>
      </c>
      <c r="BH363" s="180">
        <f>IF(N363="sníž. přenesená",J363,0)</f>
        <v>0</v>
      </c>
      <c r="BI363" s="180">
        <f>IF(N363="nulová",J363,0)</f>
        <v>0</v>
      </c>
      <c r="BJ363" s="21" t="s">
        <v>78</v>
      </c>
      <c r="BK363" s="180">
        <f>ROUND(I363*H363,2)</f>
        <v>0</v>
      </c>
      <c r="BL363" s="21" t="s">
        <v>209</v>
      </c>
      <c r="BM363" s="179" t="s">
        <v>717</v>
      </c>
    </row>
    <row r="364" s="2" customFormat="1">
      <c r="A364" s="40"/>
      <c r="B364" s="41"/>
      <c r="C364" s="40"/>
      <c r="D364" s="181" t="s">
        <v>201</v>
      </c>
      <c r="E364" s="40"/>
      <c r="F364" s="182" t="s">
        <v>718</v>
      </c>
      <c r="G364" s="40"/>
      <c r="H364" s="40"/>
      <c r="I364" s="183"/>
      <c r="J364" s="40"/>
      <c r="K364" s="40"/>
      <c r="L364" s="41"/>
      <c r="M364" s="184"/>
      <c r="N364" s="185"/>
      <c r="O364" s="74"/>
      <c r="P364" s="74"/>
      <c r="Q364" s="74"/>
      <c r="R364" s="74"/>
      <c r="S364" s="74"/>
      <c r="T364" s="75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21" t="s">
        <v>201</v>
      </c>
      <c r="AU364" s="21" t="s">
        <v>82</v>
      </c>
    </row>
    <row r="365" s="12" customFormat="1" ht="22.8" customHeight="1">
      <c r="A365" s="12"/>
      <c r="B365" s="154"/>
      <c r="C365" s="12"/>
      <c r="D365" s="155" t="s">
        <v>72</v>
      </c>
      <c r="E365" s="165" t="s">
        <v>719</v>
      </c>
      <c r="F365" s="165" t="s">
        <v>720</v>
      </c>
      <c r="G365" s="12"/>
      <c r="H365" s="12"/>
      <c r="I365" s="157"/>
      <c r="J365" s="166">
        <f>BK365</f>
        <v>0</v>
      </c>
      <c r="K365" s="12"/>
      <c r="L365" s="154"/>
      <c r="M365" s="159"/>
      <c r="N365" s="160"/>
      <c r="O365" s="160"/>
      <c r="P365" s="161">
        <f>P366+P367+P368+P375+P389+P406</f>
        <v>0</v>
      </c>
      <c r="Q365" s="160"/>
      <c r="R365" s="161">
        <f>R366+R367+R368+R375+R389+R406</f>
        <v>5.2113627569600007</v>
      </c>
      <c r="S365" s="160"/>
      <c r="T365" s="162">
        <f>T366+T367+T368+T375+T389+T406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155" t="s">
        <v>82</v>
      </c>
      <c r="AT365" s="163" t="s">
        <v>72</v>
      </c>
      <c r="AU365" s="163" t="s">
        <v>78</v>
      </c>
      <c r="AY365" s="155" t="s">
        <v>192</v>
      </c>
      <c r="BK365" s="164">
        <f>BK366+BK367+BK368+BK375+BK389+BK406</f>
        <v>0</v>
      </c>
    </row>
    <row r="366" s="2" customFormat="1" ht="78" customHeight="1">
      <c r="A366" s="40"/>
      <c r="B366" s="167"/>
      <c r="C366" s="168" t="s">
        <v>721</v>
      </c>
      <c r="D366" s="168" t="s">
        <v>195</v>
      </c>
      <c r="E366" s="169" t="s">
        <v>722</v>
      </c>
      <c r="F366" s="170" t="s">
        <v>723</v>
      </c>
      <c r="G366" s="171" t="s">
        <v>229</v>
      </c>
      <c r="H366" s="172">
        <v>5.2110000000000003</v>
      </c>
      <c r="I366" s="173"/>
      <c r="J366" s="174">
        <f>ROUND(I366*H366,2)</f>
        <v>0</v>
      </c>
      <c r="K366" s="170" t="s">
        <v>198</v>
      </c>
      <c r="L366" s="41"/>
      <c r="M366" s="175" t="s">
        <v>3</v>
      </c>
      <c r="N366" s="176" t="s">
        <v>44</v>
      </c>
      <c r="O366" s="74"/>
      <c r="P366" s="177">
        <f>O366*H366</f>
        <v>0</v>
      </c>
      <c r="Q366" s="177">
        <v>0</v>
      </c>
      <c r="R366" s="177">
        <f>Q366*H366</f>
        <v>0</v>
      </c>
      <c r="S366" s="177">
        <v>0</v>
      </c>
      <c r="T366" s="178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179" t="s">
        <v>209</v>
      </c>
      <c r="AT366" s="179" t="s">
        <v>195</v>
      </c>
      <c r="AU366" s="179" t="s">
        <v>82</v>
      </c>
      <c r="AY366" s="21" t="s">
        <v>192</v>
      </c>
      <c r="BE366" s="180">
        <f>IF(N366="základní",J366,0)</f>
        <v>0</v>
      </c>
      <c r="BF366" s="180">
        <f>IF(N366="snížená",J366,0)</f>
        <v>0</v>
      </c>
      <c r="BG366" s="180">
        <f>IF(N366="zákl. přenesená",J366,0)</f>
        <v>0</v>
      </c>
      <c r="BH366" s="180">
        <f>IF(N366="sníž. přenesená",J366,0)</f>
        <v>0</v>
      </c>
      <c r="BI366" s="180">
        <f>IF(N366="nulová",J366,0)</f>
        <v>0</v>
      </c>
      <c r="BJ366" s="21" t="s">
        <v>78</v>
      </c>
      <c r="BK366" s="180">
        <f>ROUND(I366*H366,2)</f>
        <v>0</v>
      </c>
      <c r="BL366" s="21" t="s">
        <v>209</v>
      </c>
      <c r="BM366" s="179" t="s">
        <v>724</v>
      </c>
    </row>
    <row r="367" s="2" customFormat="1">
      <c r="A367" s="40"/>
      <c r="B367" s="41"/>
      <c r="C367" s="40"/>
      <c r="D367" s="181" t="s">
        <v>201</v>
      </c>
      <c r="E367" s="40"/>
      <c r="F367" s="182" t="s">
        <v>725</v>
      </c>
      <c r="G367" s="40"/>
      <c r="H367" s="40"/>
      <c r="I367" s="183"/>
      <c r="J367" s="40"/>
      <c r="K367" s="40"/>
      <c r="L367" s="41"/>
      <c r="M367" s="184"/>
      <c r="N367" s="185"/>
      <c r="O367" s="74"/>
      <c r="P367" s="74"/>
      <c r="Q367" s="74"/>
      <c r="R367" s="74"/>
      <c r="S367" s="74"/>
      <c r="T367" s="75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21" t="s">
        <v>201</v>
      </c>
      <c r="AU367" s="21" t="s">
        <v>82</v>
      </c>
    </row>
    <row r="368" s="12" customFormat="1" ht="20.88" customHeight="1">
      <c r="A368" s="12"/>
      <c r="B368" s="154"/>
      <c r="C368" s="12"/>
      <c r="D368" s="155" t="s">
        <v>72</v>
      </c>
      <c r="E368" s="165" t="s">
        <v>726</v>
      </c>
      <c r="F368" s="165" t="s">
        <v>727</v>
      </c>
      <c r="G368" s="12"/>
      <c r="H368" s="12"/>
      <c r="I368" s="157"/>
      <c r="J368" s="166">
        <f>BK368</f>
        <v>0</v>
      </c>
      <c r="K368" s="12"/>
      <c r="L368" s="154"/>
      <c r="M368" s="159"/>
      <c r="N368" s="160"/>
      <c r="O368" s="160"/>
      <c r="P368" s="161">
        <f>SUM(P369:P374)</f>
        <v>0</v>
      </c>
      <c r="Q368" s="160"/>
      <c r="R368" s="161">
        <f>SUM(R369:R374)</f>
        <v>0.087749165759999997</v>
      </c>
      <c r="S368" s="160"/>
      <c r="T368" s="162">
        <f>SUM(T369:T374)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55" t="s">
        <v>82</v>
      </c>
      <c r="AT368" s="163" t="s">
        <v>72</v>
      </c>
      <c r="AU368" s="163" t="s">
        <v>82</v>
      </c>
      <c r="AY368" s="155" t="s">
        <v>192</v>
      </c>
      <c r="BK368" s="164">
        <f>SUM(BK369:BK374)</f>
        <v>0</v>
      </c>
    </row>
    <row r="369" s="2" customFormat="1" ht="55.5" customHeight="1">
      <c r="A369" s="40"/>
      <c r="B369" s="167"/>
      <c r="C369" s="168" t="s">
        <v>728</v>
      </c>
      <c r="D369" s="168" t="s">
        <v>195</v>
      </c>
      <c r="E369" s="169" t="s">
        <v>729</v>
      </c>
      <c r="F369" s="170" t="s">
        <v>730</v>
      </c>
      <c r="G369" s="171" t="s">
        <v>93</v>
      </c>
      <c r="H369" s="172">
        <v>6.2880000000000003</v>
      </c>
      <c r="I369" s="173"/>
      <c r="J369" s="174">
        <f>ROUND(I369*H369,2)</f>
        <v>0</v>
      </c>
      <c r="K369" s="170" t="s">
        <v>198</v>
      </c>
      <c r="L369" s="41"/>
      <c r="M369" s="175" t="s">
        <v>3</v>
      </c>
      <c r="N369" s="176" t="s">
        <v>44</v>
      </c>
      <c r="O369" s="74"/>
      <c r="P369" s="177">
        <f>O369*H369</f>
        <v>0</v>
      </c>
      <c r="Q369" s="177">
        <v>0.013855019999999999</v>
      </c>
      <c r="R369" s="177">
        <f>Q369*H369</f>
        <v>0.087120365759999999</v>
      </c>
      <c r="S369" s="177">
        <v>0</v>
      </c>
      <c r="T369" s="178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179" t="s">
        <v>209</v>
      </c>
      <c r="AT369" s="179" t="s">
        <v>195</v>
      </c>
      <c r="AU369" s="179" t="s">
        <v>85</v>
      </c>
      <c r="AY369" s="21" t="s">
        <v>192</v>
      </c>
      <c r="BE369" s="180">
        <f>IF(N369="základní",J369,0)</f>
        <v>0</v>
      </c>
      <c r="BF369" s="180">
        <f>IF(N369="snížená",J369,0)</f>
        <v>0</v>
      </c>
      <c r="BG369" s="180">
        <f>IF(N369="zákl. přenesená",J369,0)</f>
        <v>0</v>
      </c>
      <c r="BH369" s="180">
        <f>IF(N369="sníž. přenesená",J369,0)</f>
        <v>0</v>
      </c>
      <c r="BI369" s="180">
        <f>IF(N369="nulová",J369,0)</f>
        <v>0</v>
      </c>
      <c r="BJ369" s="21" t="s">
        <v>78</v>
      </c>
      <c r="BK369" s="180">
        <f>ROUND(I369*H369,2)</f>
        <v>0</v>
      </c>
      <c r="BL369" s="21" t="s">
        <v>209</v>
      </c>
      <c r="BM369" s="179" t="s">
        <v>731</v>
      </c>
    </row>
    <row r="370" s="2" customFormat="1">
      <c r="A370" s="40"/>
      <c r="B370" s="41"/>
      <c r="C370" s="40"/>
      <c r="D370" s="181" t="s">
        <v>201</v>
      </c>
      <c r="E370" s="40"/>
      <c r="F370" s="182" t="s">
        <v>732</v>
      </c>
      <c r="G370" s="40"/>
      <c r="H370" s="40"/>
      <c r="I370" s="183"/>
      <c r="J370" s="40"/>
      <c r="K370" s="40"/>
      <c r="L370" s="41"/>
      <c r="M370" s="184"/>
      <c r="N370" s="185"/>
      <c r="O370" s="74"/>
      <c r="P370" s="74"/>
      <c r="Q370" s="74"/>
      <c r="R370" s="74"/>
      <c r="S370" s="74"/>
      <c r="T370" s="75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21" t="s">
        <v>201</v>
      </c>
      <c r="AU370" s="21" t="s">
        <v>85</v>
      </c>
    </row>
    <row r="371" s="13" customFormat="1">
      <c r="A371" s="13"/>
      <c r="B371" s="188"/>
      <c r="C371" s="13"/>
      <c r="D371" s="186" t="s">
        <v>213</v>
      </c>
      <c r="E371" s="189" t="s">
        <v>3</v>
      </c>
      <c r="F371" s="190" t="s">
        <v>125</v>
      </c>
      <c r="G371" s="13"/>
      <c r="H371" s="191">
        <v>6.2880000000000003</v>
      </c>
      <c r="I371" s="192"/>
      <c r="J371" s="13"/>
      <c r="K371" s="13"/>
      <c r="L371" s="188"/>
      <c r="M371" s="193"/>
      <c r="N371" s="194"/>
      <c r="O371" s="194"/>
      <c r="P371" s="194"/>
      <c r="Q371" s="194"/>
      <c r="R371" s="194"/>
      <c r="S371" s="194"/>
      <c r="T371" s="19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89" t="s">
        <v>213</v>
      </c>
      <c r="AU371" s="189" t="s">
        <v>85</v>
      </c>
      <c r="AV371" s="13" t="s">
        <v>82</v>
      </c>
      <c r="AW371" s="13" t="s">
        <v>34</v>
      </c>
      <c r="AX371" s="13" t="s">
        <v>73</v>
      </c>
      <c r="AY371" s="189" t="s">
        <v>192</v>
      </c>
    </row>
    <row r="372" s="14" customFormat="1">
      <c r="A372" s="14"/>
      <c r="B372" s="196"/>
      <c r="C372" s="14"/>
      <c r="D372" s="186" t="s">
        <v>213</v>
      </c>
      <c r="E372" s="197" t="s">
        <v>3</v>
      </c>
      <c r="F372" s="198" t="s">
        <v>263</v>
      </c>
      <c r="G372" s="14"/>
      <c r="H372" s="199">
        <v>6.2880000000000003</v>
      </c>
      <c r="I372" s="200"/>
      <c r="J372" s="14"/>
      <c r="K372" s="14"/>
      <c r="L372" s="196"/>
      <c r="M372" s="201"/>
      <c r="N372" s="202"/>
      <c r="O372" s="202"/>
      <c r="P372" s="202"/>
      <c r="Q372" s="202"/>
      <c r="R372" s="202"/>
      <c r="S372" s="202"/>
      <c r="T372" s="20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197" t="s">
        <v>213</v>
      </c>
      <c r="AU372" s="197" t="s">
        <v>85</v>
      </c>
      <c r="AV372" s="14" t="s">
        <v>199</v>
      </c>
      <c r="AW372" s="14" t="s">
        <v>34</v>
      </c>
      <c r="AX372" s="14" t="s">
        <v>78</v>
      </c>
      <c r="AY372" s="197" t="s">
        <v>192</v>
      </c>
    </row>
    <row r="373" s="2" customFormat="1" ht="37.8" customHeight="1">
      <c r="A373" s="40"/>
      <c r="B373" s="167"/>
      <c r="C373" s="168" t="s">
        <v>733</v>
      </c>
      <c r="D373" s="168" t="s">
        <v>195</v>
      </c>
      <c r="E373" s="169" t="s">
        <v>734</v>
      </c>
      <c r="F373" s="170" t="s">
        <v>735</v>
      </c>
      <c r="G373" s="171" t="s">
        <v>93</v>
      </c>
      <c r="H373" s="172">
        <v>6.2880000000000003</v>
      </c>
      <c r="I373" s="173"/>
      <c r="J373" s="174">
        <f>ROUND(I373*H373,2)</f>
        <v>0</v>
      </c>
      <c r="K373" s="170" t="s">
        <v>198</v>
      </c>
      <c r="L373" s="41"/>
      <c r="M373" s="175" t="s">
        <v>3</v>
      </c>
      <c r="N373" s="176" t="s">
        <v>44</v>
      </c>
      <c r="O373" s="74"/>
      <c r="P373" s="177">
        <f>O373*H373</f>
        <v>0</v>
      </c>
      <c r="Q373" s="177">
        <v>0.00010000000000000001</v>
      </c>
      <c r="R373" s="177">
        <f>Q373*H373</f>
        <v>0.00062880000000000011</v>
      </c>
      <c r="S373" s="177">
        <v>0</v>
      </c>
      <c r="T373" s="178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179" t="s">
        <v>209</v>
      </c>
      <c r="AT373" s="179" t="s">
        <v>195</v>
      </c>
      <c r="AU373" s="179" t="s">
        <v>85</v>
      </c>
      <c r="AY373" s="21" t="s">
        <v>192</v>
      </c>
      <c r="BE373" s="180">
        <f>IF(N373="základní",J373,0)</f>
        <v>0</v>
      </c>
      <c r="BF373" s="180">
        <f>IF(N373="snížená",J373,0)</f>
        <v>0</v>
      </c>
      <c r="BG373" s="180">
        <f>IF(N373="zákl. přenesená",J373,0)</f>
        <v>0</v>
      </c>
      <c r="BH373" s="180">
        <f>IF(N373="sníž. přenesená",J373,0)</f>
        <v>0</v>
      </c>
      <c r="BI373" s="180">
        <f>IF(N373="nulová",J373,0)</f>
        <v>0</v>
      </c>
      <c r="BJ373" s="21" t="s">
        <v>78</v>
      </c>
      <c r="BK373" s="180">
        <f>ROUND(I373*H373,2)</f>
        <v>0</v>
      </c>
      <c r="BL373" s="21" t="s">
        <v>209</v>
      </c>
      <c r="BM373" s="179" t="s">
        <v>736</v>
      </c>
    </row>
    <row r="374" s="2" customFormat="1">
      <c r="A374" s="40"/>
      <c r="B374" s="41"/>
      <c r="C374" s="40"/>
      <c r="D374" s="181" t="s">
        <v>201</v>
      </c>
      <c r="E374" s="40"/>
      <c r="F374" s="182" t="s">
        <v>737</v>
      </c>
      <c r="G374" s="40"/>
      <c r="H374" s="40"/>
      <c r="I374" s="183"/>
      <c r="J374" s="40"/>
      <c r="K374" s="40"/>
      <c r="L374" s="41"/>
      <c r="M374" s="184"/>
      <c r="N374" s="185"/>
      <c r="O374" s="74"/>
      <c r="P374" s="74"/>
      <c r="Q374" s="74"/>
      <c r="R374" s="74"/>
      <c r="S374" s="74"/>
      <c r="T374" s="75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21" t="s">
        <v>201</v>
      </c>
      <c r="AU374" s="21" t="s">
        <v>85</v>
      </c>
    </row>
    <row r="375" s="12" customFormat="1" ht="20.88" customHeight="1">
      <c r="A375" s="12"/>
      <c r="B375" s="154"/>
      <c r="C375" s="12"/>
      <c r="D375" s="155" t="s">
        <v>72</v>
      </c>
      <c r="E375" s="165" t="s">
        <v>738</v>
      </c>
      <c r="F375" s="165" t="s">
        <v>739</v>
      </c>
      <c r="G375" s="12"/>
      <c r="H375" s="12"/>
      <c r="I375" s="157"/>
      <c r="J375" s="166">
        <f>BK375</f>
        <v>0</v>
      </c>
      <c r="K375" s="12"/>
      <c r="L375" s="154"/>
      <c r="M375" s="159"/>
      <c r="N375" s="160"/>
      <c r="O375" s="160"/>
      <c r="P375" s="161">
        <f>SUM(P376:P388)</f>
        <v>0</v>
      </c>
      <c r="Q375" s="160"/>
      <c r="R375" s="161">
        <f>SUM(R376:R388)</f>
        <v>1.0503713671999999</v>
      </c>
      <c r="S375" s="160"/>
      <c r="T375" s="162">
        <f>SUM(T376:T388)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155" t="s">
        <v>82</v>
      </c>
      <c r="AT375" s="163" t="s">
        <v>72</v>
      </c>
      <c r="AU375" s="163" t="s">
        <v>82</v>
      </c>
      <c r="AY375" s="155" t="s">
        <v>192</v>
      </c>
      <c r="BK375" s="164">
        <f>SUM(BK376:BK388)</f>
        <v>0</v>
      </c>
    </row>
    <row r="376" s="2" customFormat="1" ht="62.7" customHeight="1">
      <c r="A376" s="40"/>
      <c r="B376" s="167"/>
      <c r="C376" s="168" t="s">
        <v>740</v>
      </c>
      <c r="D376" s="168" t="s">
        <v>195</v>
      </c>
      <c r="E376" s="169" t="s">
        <v>741</v>
      </c>
      <c r="F376" s="170" t="s">
        <v>742</v>
      </c>
      <c r="G376" s="171" t="s">
        <v>93</v>
      </c>
      <c r="H376" s="172">
        <v>19.385999999999999</v>
      </c>
      <c r="I376" s="173"/>
      <c r="J376" s="174">
        <f>ROUND(I376*H376,2)</f>
        <v>0</v>
      </c>
      <c r="K376" s="170" t="s">
        <v>198</v>
      </c>
      <c r="L376" s="41"/>
      <c r="M376" s="175" t="s">
        <v>3</v>
      </c>
      <c r="N376" s="176" t="s">
        <v>44</v>
      </c>
      <c r="O376" s="74"/>
      <c r="P376" s="177">
        <f>O376*H376</f>
        <v>0</v>
      </c>
      <c r="Q376" s="177">
        <v>0.052765199999999998</v>
      </c>
      <c r="R376" s="177">
        <f>Q376*H376</f>
        <v>1.0229061671999999</v>
      </c>
      <c r="S376" s="177">
        <v>0</v>
      </c>
      <c r="T376" s="178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179" t="s">
        <v>209</v>
      </c>
      <c r="AT376" s="179" t="s">
        <v>195</v>
      </c>
      <c r="AU376" s="179" t="s">
        <v>85</v>
      </c>
      <c r="AY376" s="21" t="s">
        <v>192</v>
      </c>
      <c r="BE376" s="180">
        <f>IF(N376="základní",J376,0)</f>
        <v>0</v>
      </c>
      <c r="BF376" s="180">
        <f>IF(N376="snížená",J376,0)</f>
        <v>0</v>
      </c>
      <c r="BG376" s="180">
        <f>IF(N376="zákl. přenesená",J376,0)</f>
        <v>0</v>
      </c>
      <c r="BH376" s="180">
        <f>IF(N376="sníž. přenesená",J376,0)</f>
        <v>0</v>
      </c>
      <c r="BI376" s="180">
        <f>IF(N376="nulová",J376,0)</f>
        <v>0</v>
      </c>
      <c r="BJ376" s="21" t="s">
        <v>78</v>
      </c>
      <c r="BK376" s="180">
        <f>ROUND(I376*H376,2)</f>
        <v>0</v>
      </c>
      <c r="BL376" s="21" t="s">
        <v>209</v>
      </c>
      <c r="BM376" s="179" t="s">
        <v>743</v>
      </c>
    </row>
    <row r="377" s="2" customFormat="1">
      <c r="A377" s="40"/>
      <c r="B377" s="41"/>
      <c r="C377" s="40"/>
      <c r="D377" s="181" t="s">
        <v>201</v>
      </c>
      <c r="E377" s="40"/>
      <c r="F377" s="182" t="s">
        <v>744</v>
      </c>
      <c r="G377" s="40"/>
      <c r="H377" s="40"/>
      <c r="I377" s="183"/>
      <c r="J377" s="40"/>
      <c r="K377" s="40"/>
      <c r="L377" s="41"/>
      <c r="M377" s="184"/>
      <c r="N377" s="185"/>
      <c r="O377" s="74"/>
      <c r="P377" s="74"/>
      <c r="Q377" s="74"/>
      <c r="R377" s="74"/>
      <c r="S377" s="74"/>
      <c r="T377" s="75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21" t="s">
        <v>201</v>
      </c>
      <c r="AU377" s="21" t="s">
        <v>85</v>
      </c>
    </row>
    <row r="378" s="13" customFormat="1">
      <c r="A378" s="13"/>
      <c r="B378" s="188"/>
      <c r="C378" s="13"/>
      <c r="D378" s="186" t="s">
        <v>213</v>
      </c>
      <c r="E378" s="189" t="s">
        <v>3</v>
      </c>
      <c r="F378" s="190" t="s">
        <v>745</v>
      </c>
      <c r="G378" s="13"/>
      <c r="H378" s="191">
        <v>21.204000000000001</v>
      </c>
      <c r="I378" s="192"/>
      <c r="J378" s="13"/>
      <c r="K378" s="13"/>
      <c r="L378" s="188"/>
      <c r="M378" s="193"/>
      <c r="N378" s="194"/>
      <c r="O378" s="194"/>
      <c r="P378" s="194"/>
      <c r="Q378" s="194"/>
      <c r="R378" s="194"/>
      <c r="S378" s="194"/>
      <c r="T378" s="19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9" t="s">
        <v>213</v>
      </c>
      <c r="AU378" s="189" t="s">
        <v>85</v>
      </c>
      <c r="AV378" s="13" t="s">
        <v>82</v>
      </c>
      <c r="AW378" s="13" t="s">
        <v>34</v>
      </c>
      <c r="AX378" s="13" t="s">
        <v>73</v>
      </c>
      <c r="AY378" s="189" t="s">
        <v>192</v>
      </c>
    </row>
    <row r="379" s="13" customFormat="1">
      <c r="A379" s="13"/>
      <c r="B379" s="188"/>
      <c r="C379" s="13"/>
      <c r="D379" s="186" t="s">
        <v>213</v>
      </c>
      <c r="E379" s="189" t="s">
        <v>3</v>
      </c>
      <c r="F379" s="190" t="s">
        <v>746</v>
      </c>
      <c r="G379" s="13"/>
      <c r="H379" s="191">
        <v>-1.8180000000000001</v>
      </c>
      <c r="I379" s="192"/>
      <c r="J379" s="13"/>
      <c r="K379" s="13"/>
      <c r="L379" s="188"/>
      <c r="M379" s="193"/>
      <c r="N379" s="194"/>
      <c r="O379" s="194"/>
      <c r="P379" s="194"/>
      <c r="Q379" s="194"/>
      <c r="R379" s="194"/>
      <c r="S379" s="194"/>
      <c r="T379" s="19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9" t="s">
        <v>213</v>
      </c>
      <c r="AU379" s="189" t="s">
        <v>85</v>
      </c>
      <c r="AV379" s="13" t="s">
        <v>82</v>
      </c>
      <c r="AW379" s="13" t="s">
        <v>34</v>
      </c>
      <c r="AX379" s="13" t="s">
        <v>73</v>
      </c>
      <c r="AY379" s="189" t="s">
        <v>192</v>
      </c>
    </row>
    <row r="380" s="14" customFormat="1">
      <c r="A380" s="14"/>
      <c r="B380" s="196"/>
      <c r="C380" s="14"/>
      <c r="D380" s="186" t="s">
        <v>213</v>
      </c>
      <c r="E380" s="197" t="s">
        <v>3</v>
      </c>
      <c r="F380" s="198" t="s">
        <v>263</v>
      </c>
      <c r="G380" s="14"/>
      <c r="H380" s="199">
        <v>19.385999999999999</v>
      </c>
      <c r="I380" s="200"/>
      <c r="J380" s="14"/>
      <c r="K380" s="14"/>
      <c r="L380" s="196"/>
      <c r="M380" s="201"/>
      <c r="N380" s="202"/>
      <c r="O380" s="202"/>
      <c r="P380" s="202"/>
      <c r="Q380" s="202"/>
      <c r="R380" s="202"/>
      <c r="S380" s="202"/>
      <c r="T380" s="20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197" t="s">
        <v>213</v>
      </c>
      <c r="AU380" s="197" t="s">
        <v>85</v>
      </c>
      <c r="AV380" s="14" t="s">
        <v>199</v>
      </c>
      <c r="AW380" s="14" t="s">
        <v>34</v>
      </c>
      <c r="AX380" s="14" t="s">
        <v>78</v>
      </c>
      <c r="AY380" s="197" t="s">
        <v>192</v>
      </c>
    </row>
    <row r="381" s="2" customFormat="1" ht="44.25" customHeight="1">
      <c r="A381" s="40"/>
      <c r="B381" s="167"/>
      <c r="C381" s="168" t="s">
        <v>747</v>
      </c>
      <c r="D381" s="168" t="s">
        <v>195</v>
      </c>
      <c r="E381" s="169" t="s">
        <v>748</v>
      </c>
      <c r="F381" s="170" t="s">
        <v>749</v>
      </c>
      <c r="G381" s="171" t="s">
        <v>93</v>
      </c>
      <c r="H381" s="172">
        <v>19.385999999999999</v>
      </c>
      <c r="I381" s="173"/>
      <c r="J381" s="174">
        <f>ROUND(I381*H381,2)</f>
        <v>0</v>
      </c>
      <c r="K381" s="170" t="s">
        <v>198</v>
      </c>
      <c r="L381" s="41"/>
      <c r="M381" s="175" t="s">
        <v>3</v>
      </c>
      <c r="N381" s="176" t="s">
        <v>44</v>
      </c>
      <c r="O381" s="74"/>
      <c r="P381" s="177">
        <f>O381*H381</f>
        <v>0</v>
      </c>
      <c r="Q381" s="177">
        <v>0.00020000000000000001</v>
      </c>
      <c r="R381" s="177">
        <f>Q381*H381</f>
        <v>0.0038771999999999999</v>
      </c>
      <c r="S381" s="177">
        <v>0</v>
      </c>
      <c r="T381" s="178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179" t="s">
        <v>209</v>
      </c>
      <c r="AT381" s="179" t="s">
        <v>195</v>
      </c>
      <c r="AU381" s="179" t="s">
        <v>85</v>
      </c>
      <c r="AY381" s="21" t="s">
        <v>192</v>
      </c>
      <c r="BE381" s="180">
        <f>IF(N381="základní",J381,0)</f>
        <v>0</v>
      </c>
      <c r="BF381" s="180">
        <f>IF(N381="snížená",J381,0)</f>
        <v>0</v>
      </c>
      <c r="BG381" s="180">
        <f>IF(N381="zákl. přenesená",J381,0)</f>
        <v>0</v>
      </c>
      <c r="BH381" s="180">
        <f>IF(N381="sníž. přenesená",J381,0)</f>
        <v>0</v>
      </c>
      <c r="BI381" s="180">
        <f>IF(N381="nulová",J381,0)</f>
        <v>0</v>
      </c>
      <c r="BJ381" s="21" t="s">
        <v>78</v>
      </c>
      <c r="BK381" s="180">
        <f>ROUND(I381*H381,2)</f>
        <v>0</v>
      </c>
      <c r="BL381" s="21" t="s">
        <v>209</v>
      </c>
      <c r="BM381" s="179" t="s">
        <v>750</v>
      </c>
    </row>
    <row r="382" s="2" customFormat="1">
      <c r="A382" s="40"/>
      <c r="B382" s="41"/>
      <c r="C382" s="40"/>
      <c r="D382" s="181" t="s">
        <v>201</v>
      </c>
      <c r="E382" s="40"/>
      <c r="F382" s="182" t="s">
        <v>751</v>
      </c>
      <c r="G382" s="40"/>
      <c r="H382" s="40"/>
      <c r="I382" s="183"/>
      <c r="J382" s="40"/>
      <c r="K382" s="40"/>
      <c r="L382" s="41"/>
      <c r="M382" s="184"/>
      <c r="N382" s="185"/>
      <c r="O382" s="74"/>
      <c r="P382" s="74"/>
      <c r="Q382" s="74"/>
      <c r="R382" s="74"/>
      <c r="S382" s="74"/>
      <c r="T382" s="75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21" t="s">
        <v>201</v>
      </c>
      <c r="AU382" s="21" t="s">
        <v>85</v>
      </c>
    </row>
    <row r="383" s="2" customFormat="1" ht="33" customHeight="1">
      <c r="A383" s="40"/>
      <c r="B383" s="167"/>
      <c r="C383" s="168" t="s">
        <v>752</v>
      </c>
      <c r="D383" s="168" t="s">
        <v>195</v>
      </c>
      <c r="E383" s="169" t="s">
        <v>753</v>
      </c>
      <c r="F383" s="170" t="s">
        <v>754</v>
      </c>
      <c r="G383" s="171" t="s">
        <v>406</v>
      </c>
      <c r="H383" s="172">
        <v>1</v>
      </c>
      <c r="I383" s="173"/>
      <c r="J383" s="174">
        <f>ROUND(I383*H383,2)</f>
        <v>0</v>
      </c>
      <c r="K383" s="170" t="s">
        <v>198</v>
      </c>
      <c r="L383" s="41"/>
      <c r="M383" s="175" t="s">
        <v>3</v>
      </c>
      <c r="N383" s="176" t="s">
        <v>44</v>
      </c>
      <c r="O383" s="74"/>
      <c r="P383" s="177">
        <f>O383*H383</f>
        <v>0</v>
      </c>
      <c r="Q383" s="177">
        <v>0.00022000000000000001</v>
      </c>
      <c r="R383" s="177">
        <f>Q383*H383</f>
        <v>0.00022000000000000001</v>
      </c>
      <c r="S383" s="177">
        <v>0</v>
      </c>
      <c r="T383" s="178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179" t="s">
        <v>209</v>
      </c>
      <c r="AT383" s="179" t="s">
        <v>195</v>
      </c>
      <c r="AU383" s="179" t="s">
        <v>85</v>
      </c>
      <c r="AY383" s="21" t="s">
        <v>192</v>
      </c>
      <c r="BE383" s="180">
        <f>IF(N383="základní",J383,0)</f>
        <v>0</v>
      </c>
      <c r="BF383" s="180">
        <f>IF(N383="snížená",J383,0)</f>
        <v>0</v>
      </c>
      <c r="BG383" s="180">
        <f>IF(N383="zákl. přenesená",J383,0)</f>
        <v>0</v>
      </c>
      <c r="BH383" s="180">
        <f>IF(N383="sníž. přenesená",J383,0)</f>
        <v>0</v>
      </c>
      <c r="BI383" s="180">
        <f>IF(N383="nulová",J383,0)</f>
        <v>0</v>
      </c>
      <c r="BJ383" s="21" t="s">
        <v>78</v>
      </c>
      <c r="BK383" s="180">
        <f>ROUND(I383*H383,2)</f>
        <v>0</v>
      </c>
      <c r="BL383" s="21" t="s">
        <v>209</v>
      </c>
      <c r="BM383" s="179" t="s">
        <v>755</v>
      </c>
    </row>
    <row r="384" s="2" customFormat="1">
      <c r="A384" s="40"/>
      <c r="B384" s="41"/>
      <c r="C384" s="40"/>
      <c r="D384" s="181" t="s">
        <v>201</v>
      </c>
      <c r="E384" s="40"/>
      <c r="F384" s="182" t="s">
        <v>756</v>
      </c>
      <c r="G384" s="40"/>
      <c r="H384" s="40"/>
      <c r="I384" s="183"/>
      <c r="J384" s="40"/>
      <c r="K384" s="40"/>
      <c r="L384" s="41"/>
      <c r="M384" s="184"/>
      <c r="N384" s="185"/>
      <c r="O384" s="74"/>
      <c r="P384" s="74"/>
      <c r="Q384" s="74"/>
      <c r="R384" s="74"/>
      <c r="S384" s="74"/>
      <c r="T384" s="75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21" t="s">
        <v>201</v>
      </c>
      <c r="AU384" s="21" t="s">
        <v>85</v>
      </c>
    </row>
    <row r="385" s="2" customFormat="1" ht="33" customHeight="1">
      <c r="A385" s="40"/>
      <c r="B385" s="167"/>
      <c r="C385" s="204" t="s">
        <v>757</v>
      </c>
      <c r="D385" s="204" t="s">
        <v>265</v>
      </c>
      <c r="E385" s="205" t="s">
        <v>758</v>
      </c>
      <c r="F385" s="206" t="s">
        <v>759</v>
      </c>
      <c r="G385" s="207" t="s">
        <v>406</v>
      </c>
      <c r="H385" s="208">
        <v>1</v>
      </c>
      <c r="I385" s="209"/>
      <c r="J385" s="210">
        <f>ROUND(I385*H385,2)</f>
        <v>0</v>
      </c>
      <c r="K385" s="206" t="s">
        <v>198</v>
      </c>
      <c r="L385" s="211"/>
      <c r="M385" s="212" t="s">
        <v>3</v>
      </c>
      <c r="N385" s="213" t="s">
        <v>44</v>
      </c>
      <c r="O385" s="74"/>
      <c r="P385" s="177">
        <f>O385*H385</f>
        <v>0</v>
      </c>
      <c r="Q385" s="177">
        <v>0.018339999999999999</v>
      </c>
      <c r="R385" s="177">
        <f>Q385*H385</f>
        <v>0.018339999999999999</v>
      </c>
      <c r="S385" s="177">
        <v>0</v>
      </c>
      <c r="T385" s="178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179" t="s">
        <v>385</v>
      </c>
      <c r="AT385" s="179" t="s">
        <v>265</v>
      </c>
      <c r="AU385" s="179" t="s">
        <v>85</v>
      </c>
      <c r="AY385" s="21" t="s">
        <v>192</v>
      </c>
      <c r="BE385" s="180">
        <f>IF(N385="základní",J385,0)</f>
        <v>0</v>
      </c>
      <c r="BF385" s="180">
        <f>IF(N385="snížená",J385,0)</f>
        <v>0</v>
      </c>
      <c r="BG385" s="180">
        <f>IF(N385="zákl. přenesená",J385,0)</f>
        <v>0</v>
      </c>
      <c r="BH385" s="180">
        <f>IF(N385="sníž. přenesená",J385,0)</f>
        <v>0</v>
      </c>
      <c r="BI385" s="180">
        <f>IF(N385="nulová",J385,0)</f>
        <v>0</v>
      </c>
      <c r="BJ385" s="21" t="s">
        <v>78</v>
      </c>
      <c r="BK385" s="180">
        <f>ROUND(I385*H385,2)</f>
        <v>0</v>
      </c>
      <c r="BL385" s="21" t="s">
        <v>209</v>
      </c>
      <c r="BM385" s="179" t="s">
        <v>760</v>
      </c>
    </row>
    <row r="386" s="2" customFormat="1" ht="37.8" customHeight="1">
      <c r="A386" s="40"/>
      <c r="B386" s="167"/>
      <c r="C386" s="168" t="s">
        <v>761</v>
      </c>
      <c r="D386" s="168" t="s">
        <v>195</v>
      </c>
      <c r="E386" s="169" t="s">
        <v>762</v>
      </c>
      <c r="F386" s="170" t="s">
        <v>763</v>
      </c>
      <c r="G386" s="171" t="s">
        <v>406</v>
      </c>
      <c r="H386" s="172">
        <v>1</v>
      </c>
      <c r="I386" s="173"/>
      <c r="J386" s="174">
        <f>ROUND(I386*H386,2)</f>
        <v>0</v>
      </c>
      <c r="K386" s="170" t="s">
        <v>198</v>
      </c>
      <c r="L386" s="41"/>
      <c r="M386" s="175" t="s">
        <v>3</v>
      </c>
      <c r="N386" s="176" t="s">
        <v>44</v>
      </c>
      <c r="O386" s="74"/>
      <c r="P386" s="177">
        <f>O386*H386</f>
        <v>0</v>
      </c>
      <c r="Q386" s="177">
        <v>0.0050280000000000004</v>
      </c>
      <c r="R386" s="177">
        <f>Q386*H386</f>
        <v>0.0050280000000000004</v>
      </c>
      <c r="S386" s="177">
        <v>0</v>
      </c>
      <c r="T386" s="178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179" t="s">
        <v>209</v>
      </c>
      <c r="AT386" s="179" t="s">
        <v>195</v>
      </c>
      <c r="AU386" s="179" t="s">
        <v>85</v>
      </c>
      <c r="AY386" s="21" t="s">
        <v>192</v>
      </c>
      <c r="BE386" s="180">
        <f>IF(N386="základní",J386,0)</f>
        <v>0</v>
      </c>
      <c r="BF386" s="180">
        <f>IF(N386="snížená",J386,0)</f>
        <v>0</v>
      </c>
      <c r="BG386" s="180">
        <f>IF(N386="zákl. přenesená",J386,0)</f>
        <v>0</v>
      </c>
      <c r="BH386" s="180">
        <f>IF(N386="sníž. přenesená",J386,0)</f>
        <v>0</v>
      </c>
      <c r="BI386" s="180">
        <f>IF(N386="nulová",J386,0)</f>
        <v>0</v>
      </c>
      <c r="BJ386" s="21" t="s">
        <v>78</v>
      </c>
      <c r="BK386" s="180">
        <f>ROUND(I386*H386,2)</f>
        <v>0</v>
      </c>
      <c r="BL386" s="21" t="s">
        <v>209</v>
      </c>
      <c r="BM386" s="179" t="s">
        <v>764</v>
      </c>
    </row>
    <row r="387" s="2" customFormat="1">
      <c r="A387" s="40"/>
      <c r="B387" s="41"/>
      <c r="C387" s="40"/>
      <c r="D387" s="181" t="s">
        <v>201</v>
      </c>
      <c r="E387" s="40"/>
      <c r="F387" s="182" t="s">
        <v>765</v>
      </c>
      <c r="G387" s="40"/>
      <c r="H387" s="40"/>
      <c r="I387" s="183"/>
      <c r="J387" s="40"/>
      <c r="K387" s="40"/>
      <c r="L387" s="41"/>
      <c r="M387" s="184"/>
      <c r="N387" s="185"/>
      <c r="O387" s="74"/>
      <c r="P387" s="74"/>
      <c r="Q387" s="74"/>
      <c r="R387" s="74"/>
      <c r="S387" s="74"/>
      <c r="T387" s="75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21" t="s">
        <v>201</v>
      </c>
      <c r="AU387" s="21" t="s">
        <v>85</v>
      </c>
    </row>
    <row r="388" s="2" customFormat="1" ht="16.5" customHeight="1">
      <c r="A388" s="40"/>
      <c r="B388" s="167"/>
      <c r="C388" s="168" t="s">
        <v>766</v>
      </c>
      <c r="D388" s="168" t="s">
        <v>195</v>
      </c>
      <c r="E388" s="169" t="s">
        <v>414</v>
      </c>
      <c r="F388" s="170" t="s">
        <v>415</v>
      </c>
      <c r="G388" s="171" t="s">
        <v>416</v>
      </c>
      <c r="H388" s="172">
        <v>1</v>
      </c>
      <c r="I388" s="173"/>
      <c r="J388" s="174">
        <f>ROUND(I388*H388,2)</f>
        <v>0</v>
      </c>
      <c r="K388" s="170" t="s">
        <v>417</v>
      </c>
      <c r="L388" s="41"/>
      <c r="M388" s="175" t="s">
        <v>3</v>
      </c>
      <c r="N388" s="176" t="s">
        <v>44</v>
      </c>
      <c r="O388" s="74"/>
      <c r="P388" s="177">
        <f>O388*H388</f>
        <v>0</v>
      </c>
      <c r="Q388" s="177">
        <v>0</v>
      </c>
      <c r="R388" s="177">
        <f>Q388*H388</f>
        <v>0</v>
      </c>
      <c r="S388" s="177">
        <v>0</v>
      </c>
      <c r="T388" s="178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179" t="s">
        <v>199</v>
      </c>
      <c r="AT388" s="179" t="s">
        <v>195</v>
      </c>
      <c r="AU388" s="179" t="s">
        <v>85</v>
      </c>
      <c r="AY388" s="21" t="s">
        <v>192</v>
      </c>
      <c r="BE388" s="180">
        <f>IF(N388="základní",J388,0)</f>
        <v>0</v>
      </c>
      <c r="BF388" s="180">
        <f>IF(N388="snížená",J388,0)</f>
        <v>0</v>
      </c>
      <c r="BG388" s="180">
        <f>IF(N388="zákl. přenesená",J388,0)</f>
        <v>0</v>
      </c>
      <c r="BH388" s="180">
        <f>IF(N388="sníž. přenesená",J388,0)</f>
        <v>0</v>
      </c>
      <c r="BI388" s="180">
        <f>IF(N388="nulová",J388,0)</f>
        <v>0</v>
      </c>
      <c r="BJ388" s="21" t="s">
        <v>78</v>
      </c>
      <c r="BK388" s="180">
        <f>ROUND(I388*H388,2)</f>
        <v>0</v>
      </c>
      <c r="BL388" s="21" t="s">
        <v>199</v>
      </c>
      <c r="BM388" s="179" t="s">
        <v>767</v>
      </c>
    </row>
    <row r="389" s="12" customFormat="1" ht="20.88" customHeight="1">
      <c r="A389" s="12"/>
      <c r="B389" s="154"/>
      <c r="C389" s="12"/>
      <c r="D389" s="155" t="s">
        <v>72</v>
      </c>
      <c r="E389" s="165" t="s">
        <v>768</v>
      </c>
      <c r="F389" s="165" t="s">
        <v>769</v>
      </c>
      <c r="G389" s="12"/>
      <c r="H389" s="12"/>
      <c r="I389" s="157"/>
      <c r="J389" s="166">
        <f>BK389</f>
        <v>0</v>
      </c>
      <c r="K389" s="12"/>
      <c r="L389" s="154"/>
      <c r="M389" s="159"/>
      <c r="N389" s="160"/>
      <c r="O389" s="160"/>
      <c r="P389" s="161">
        <f>SUM(P390:P405)</f>
        <v>0</v>
      </c>
      <c r="Q389" s="160"/>
      <c r="R389" s="161">
        <f>SUM(R390:R405)</f>
        <v>0.022230100000000003</v>
      </c>
      <c r="S389" s="160"/>
      <c r="T389" s="162">
        <f>SUM(T390:T405)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55" t="s">
        <v>82</v>
      </c>
      <c r="AT389" s="163" t="s">
        <v>72</v>
      </c>
      <c r="AU389" s="163" t="s">
        <v>82</v>
      </c>
      <c r="AY389" s="155" t="s">
        <v>192</v>
      </c>
      <c r="BK389" s="164">
        <f>SUM(BK390:BK405)</f>
        <v>0</v>
      </c>
    </row>
    <row r="390" s="2" customFormat="1" ht="24.15" customHeight="1">
      <c r="A390" s="40"/>
      <c r="B390" s="167"/>
      <c r="C390" s="168" t="s">
        <v>770</v>
      </c>
      <c r="D390" s="168" t="s">
        <v>195</v>
      </c>
      <c r="E390" s="169" t="s">
        <v>771</v>
      </c>
      <c r="F390" s="170" t="s">
        <v>772</v>
      </c>
      <c r="G390" s="171" t="s">
        <v>104</v>
      </c>
      <c r="H390" s="172">
        <v>10.380000000000001</v>
      </c>
      <c r="I390" s="173"/>
      <c r="J390" s="174">
        <f>ROUND(I390*H390,2)</f>
        <v>0</v>
      </c>
      <c r="K390" s="170" t="s">
        <v>417</v>
      </c>
      <c r="L390" s="41"/>
      <c r="M390" s="175" t="s">
        <v>3</v>
      </c>
      <c r="N390" s="176" t="s">
        <v>44</v>
      </c>
      <c r="O390" s="74"/>
      <c r="P390" s="177">
        <f>O390*H390</f>
        <v>0</v>
      </c>
      <c r="Q390" s="177">
        <v>0</v>
      </c>
      <c r="R390" s="177">
        <f>Q390*H390</f>
        <v>0</v>
      </c>
      <c r="S390" s="177">
        <v>0</v>
      </c>
      <c r="T390" s="178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179" t="s">
        <v>209</v>
      </c>
      <c r="AT390" s="179" t="s">
        <v>195</v>
      </c>
      <c r="AU390" s="179" t="s">
        <v>85</v>
      </c>
      <c r="AY390" s="21" t="s">
        <v>192</v>
      </c>
      <c r="BE390" s="180">
        <f>IF(N390="základní",J390,0)</f>
        <v>0</v>
      </c>
      <c r="BF390" s="180">
        <f>IF(N390="snížená",J390,0)</f>
        <v>0</v>
      </c>
      <c r="BG390" s="180">
        <f>IF(N390="zákl. přenesená",J390,0)</f>
        <v>0</v>
      </c>
      <c r="BH390" s="180">
        <f>IF(N390="sníž. přenesená",J390,0)</f>
        <v>0</v>
      </c>
      <c r="BI390" s="180">
        <f>IF(N390="nulová",J390,0)</f>
        <v>0</v>
      </c>
      <c r="BJ390" s="21" t="s">
        <v>78</v>
      </c>
      <c r="BK390" s="180">
        <f>ROUND(I390*H390,2)</f>
        <v>0</v>
      </c>
      <c r="BL390" s="21" t="s">
        <v>209</v>
      </c>
      <c r="BM390" s="179" t="s">
        <v>773</v>
      </c>
    </row>
    <row r="391" s="13" customFormat="1">
      <c r="A391" s="13"/>
      <c r="B391" s="188"/>
      <c r="C391" s="13"/>
      <c r="D391" s="186" t="s">
        <v>213</v>
      </c>
      <c r="E391" s="189" t="s">
        <v>3</v>
      </c>
      <c r="F391" s="190" t="s">
        <v>106</v>
      </c>
      <c r="G391" s="13"/>
      <c r="H391" s="191">
        <v>10.380000000000001</v>
      </c>
      <c r="I391" s="192"/>
      <c r="J391" s="13"/>
      <c r="K391" s="13"/>
      <c r="L391" s="188"/>
      <c r="M391" s="193"/>
      <c r="N391" s="194"/>
      <c r="O391" s="194"/>
      <c r="P391" s="194"/>
      <c r="Q391" s="194"/>
      <c r="R391" s="194"/>
      <c r="S391" s="194"/>
      <c r="T391" s="19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89" t="s">
        <v>213</v>
      </c>
      <c r="AU391" s="189" t="s">
        <v>85</v>
      </c>
      <c r="AV391" s="13" t="s">
        <v>82</v>
      </c>
      <c r="AW391" s="13" t="s">
        <v>34</v>
      </c>
      <c r="AX391" s="13" t="s">
        <v>78</v>
      </c>
      <c r="AY391" s="189" t="s">
        <v>192</v>
      </c>
    </row>
    <row r="392" s="14" customFormat="1">
      <c r="A392" s="14"/>
      <c r="B392" s="196"/>
      <c r="C392" s="14"/>
      <c r="D392" s="186" t="s">
        <v>213</v>
      </c>
      <c r="E392" s="197" t="s">
        <v>3</v>
      </c>
      <c r="F392" s="198" t="s">
        <v>263</v>
      </c>
      <c r="G392" s="14"/>
      <c r="H392" s="199">
        <v>10.380000000000001</v>
      </c>
      <c r="I392" s="200"/>
      <c r="J392" s="14"/>
      <c r="K392" s="14"/>
      <c r="L392" s="196"/>
      <c r="M392" s="201"/>
      <c r="N392" s="202"/>
      <c r="O392" s="202"/>
      <c r="P392" s="202"/>
      <c r="Q392" s="202"/>
      <c r="R392" s="202"/>
      <c r="S392" s="202"/>
      <c r="T392" s="20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197" t="s">
        <v>213</v>
      </c>
      <c r="AU392" s="197" t="s">
        <v>85</v>
      </c>
      <c r="AV392" s="14" t="s">
        <v>199</v>
      </c>
      <c r="AW392" s="14" t="s">
        <v>34</v>
      </c>
      <c r="AX392" s="14" t="s">
        <v>73</v>
      </c>
      <c r="AY392" s="197" t="s">
        <v>192</v>
      </c>
    </row>
    <row r="393" s="2" customFormat="1" ht="24.15" customHeight="1">
      <c r="A393" s="40"/>
      <c r="B393" s="167"/>
      <c r="C393" s="204" t="s">
        <v>774</v>
      </c>
      <c r="D393" s="204" t="s">
        <v>265</v>
      </c>
      <c r="E393" s="205" t="s">
        <v>775</v>
      </c>
      <c r="F393" s="206" t="s">
        <v>776</v>
      </c>
      <c r="G393" s="207" t="s">
        <v>260</v>
      </c>
      <c r="H393" s="208">
        <v>11.417999999999999</v>
      </c>
      <c r="I393" s="209"/>
      <c r="J393" s="210">
        <f>ROUND(I393*H393,2)</f>
        <v>0</v>
      </c>
      <c r="K393" s="206" t="s">
        <v>198</v>
      </c>
      <c r="L393" s="211"/>
      <c r="M393" s="212" t="s">
        <v>3</v>
      </c>
      <c r="N393" s="213" t="s">
        <v>44</v>
      </c>
      <c r="O393" s="74"/>
      <c r="P393" s="177">
        <f>O393*H393</f>
        <v>0</v>
      </c>
      <c r="Q393" s="177">
        <v>0.0010300000000000001</v>
      </c>
      <c r="R393" s="177">
        <f>Q393*H393</f>
        <v>0.01176054</v>
      </c>
      <c r="S393" s="177">
        <v>0</v>
      </c>
      <c r="T393" s="178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179" t="s">
        <v>385</v>
      </c>
      <c r="AT393" s="179" t="s">
        <v>265</v>
      </c>
      <c r="AU393" s="179" t="s">
        <v>85</v>
      </c>
      <c r="AY393" s="21" t="s">
        <v>192</v>
      </c>
      <c r="BE393" s="180">
        <f>IF(N393="základní",J393,0)</f>
        <v>0</v>
      </c>
      <c r="BF393" s="180">
        <f>IF(N393="snížená",J393,0)</f>
        <v>0</v>
      </c>
      <c r="BG393" s="180">
        <f>IF(N393="zákl. přenesená",J393,0)</f>
        <v>0</v>
      </c>
      <c r="BH393" s="180">
        <f>IF(N393="sníž. přenesená",J393,0)</f>
        <v>0</v>
      </c>
      <c r="BI393" s="180">
        <f>IF(N393="nulová",J393,0)</f>
        <v>0</v>
      </c>
      <c r="BJ393" s="21" t="s">
        <v>78</v>
      </c>
      <c r="BK393" s="180">
        <f>ROUND(I393*H393,2)</f>
        <v>0</v>
      </c>
      <c r="BL393" s="21" t="s">
        <v>209</v>
      </c>
      <c r="BM393" s="179" t="s">
        <v>777</v>
      </c>
    </row>
    <row r="394" s="13" customFormat="1">
      <c r="A394" s="13"/>
      <c r="B394" s="188"/>
      <c r="C394" s="13"/>
      <c r="D394" s="186" t="s">
        <v>213</v>
      </c>
      <c r="E394" s="13"/>
      <c r="F394" s="190" t="s">
        <v>778</v>
      </c>
      <c r="G394" s="13"/>
      <c r="H394" s="191">
        <v>11.417999999999999</v>
      </c>
      <c r="I394" s="192"/>
      <c r="J394" s="13"/>
      <c r="K394" s="13"/>
      <c r="L394" s="188"/>
      <c r="M394" s="193"/>
      <c r="N394" s="194"/>
      <c r="O394" s="194"/>
      <c r="P394" s="194"/>
      <c r="Q394" s="194"/>
      <c r="R394" s="194"/>
      <c r="S394" s="194"/>
      <c r="T394" s="19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89" t="s">
        <v>213</v>
      </c>
      <c r="AU394" s="189" t="s">
        <v>85</v>
      </c>
      <c r="AV394" s="13" t="s">
        <v>82</v>
      </c>
      <c r="AW394" s="13" t="s">
        <v>4</v>
      </c>
      <c r="AX394" s="13" t="s">
        <v>78</v>
      </c>
      <c r="AY394" s="189" t="s">
        <v>192</v>
      </c>
    </row>
    <row r="395" s="2" customFormat="1" ht="44.25" customHeight="1">
      <c r="A395" s="40"/>
      <c r="B395" s="167"/>
      <c r="C395" s="168" t="s">
        <v>779</v>
      </c>
      <c r="D395" s="168" t="s">
        <v>195</v>
      </c>
      <c r="E395" s="169" t="s">
        <v>780</v>
      </c>
      <c r="F395" s="170" t="s">
        <v>781</v>
      </c>
      <c r="G395" s="171" t="s">
        <v>93</v>
      </c>
      <c r="H395" s="172">
        <v>6.2880000000000003</v>
      </c>
      <c r="I395" s="173"/>
      <c r="J395" s="174">
        <f>ROUND(I395*H395,2)</f>
        <v>0</v>
      </c>
      <c r="K395" s="170" t="s">
        <v>198</v>
      </c>
      <c r="L395" s="41"/>
      <c r="M395" s="175" t="s">
        <v>3</v>
      </c>
      <c r="N395" s="176" t="s">
        <v>44</v>
      </c>
      <c r="O395" s="74"/>
      <c r="P395" s="177">
        <f>O395*H395</f>
        <v>0</v>
      </c>
      <c r="Q395" s="177">
        <v>0</v>
      </c>
      <c r="R395" s="177">
        <f>Q395*H395</f>
        <v>0</v>
      </c>
      <c r="S395" s="177">
        <v>0</v>
      </c>
      <c r="T395" s="178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179" t="s">
        <v>209</v>
      </c>
      <c r="AT395" s="179" t="s">
        <v>195</v>
      </c>
      <c r="AU395" s="179" t="s">
        <v>85</v>
      </c>
      <c r="AY395" s="21" t="s">
        <v>192</v>
      </c>
      <c r="BE395" s="180">
        <f>IF(N395="základní",J395,0)</f>
        <v>0</v>
      </c>
      <c r="BF395" s="180">
        <f>IF(N395="snížená",J395,0)</f>
        <v>0</v>
      </c>
      <c r="BG395" s="180">
        <f>IF(N395="zákl. přenesená",J395,0)</f>
        <v>0</v>
      </c>
      <c r="BH395" s="180">
        <f>IF(N395="sníž. přenesená",J395,0)</f>
        <v>0</v>
      </c>
      <c r="BI395" s="180">
        <f>IF(N395="nulová",J395,0)</f>
        <v>0</v>
      </c>
      <c r="BJ395" s="21" t="s">
        <v>78</v>
      </c>
      <c r="BK395" s="180">
        <f>ROUND(I395*H395,2)</f>
        <v>0</v>
      </c>
      <c r="BL395" s="21" t="s">
        <v>209</v>
      </c>
      <c r="BM395" s="179" t="s">
        <v>782</v>
      </c>
    </row>
    <row r="396" s="2" customFormat="1">
      <c r="A396" s="40"/>
      <c r="B396" s="41"/>
      <c r="C396" s="40"/>
      <c r="D396" s="181" t="s">
        <v>201</v>
      </c>
      <c r="E396" s="40"/>
      <c r="F396" s="182" t="s">
        <v>783</v>
      </c>
      <c r="G396" s="40"/>
      <c r="H396" s="40"/>
      <c r="I396" s="183"/>
      <c r="J396" s="40"/>
      <c r="K396" s="40"/>
      <c r="L396" s="41"/>
      <c r="M396" s="184"/>
      <c r="N396" s="185"/>
      <c r="O396" s="74"/>
      <c r="P396" s="74"/>
      <c r="Q396" s="74"/>
      <c r="R396" s="74"/>
      <c r="S396" s="74"/>
      <c r="T396" s="75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21" t="s">
        <v>201</v>
      </c>
      <c r="AU396" s="21" t="s">
        <v>85</v>
      </c>
    </row>
    <row r="397" s="13" customFormat="1">
      <c r="A397" s="13"/>
      <c r="B397" s="188"/>
      <c r="C397" s="13"/>
      <c r="D397" s="186" t="s">
        <v>213</v>
      </c>
      <c r="E397" s="189" t="s">
        <v>3</v>
      </c>
      <c r="F397" s="190" t="s">
        <v>125</v>
      </c>
      <c r="G397" s="13"/>
      <c r="H397" s="191">
        <v>6.2880000000000003</v>
      </c>
      <c r="I397" s="192"/>
      <c r="J397" s="13"/>
      <c r="K397" s="13"/>
      <c r="L397" s="188"/>
      <c r="M397" s="193"/>
      <c r="N397" s="194"/>
      <c r="O397" s="194"/>
      <c r="P397" s="194"/>
      <c r="Q397" s="194"/>
      <c r="R397" s="194"/>
      <c r="S397" s="194"/>
      <c r="T397" s="19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89" t="s">
        <v>213</v>
      </c>
      <c r="AU397" s="189" t="s">
        <v>85</v>
      </c>
      <c r="AV397" s="13" t="s">
        <v>82</v>
      </c>
      <c r="AW397" s="13" t="s">
        <v>34</v>
      </c>
      <c r="AX397" s="13" t="s">
        <v>78</v>
      </c>
      <c r="AY397" s="189" t="s">
        <v>192</v>
      </c>
    </row>
    <row r="398" s="2" customFormat="1" ht="24.15" customHeight="1">
      <c r="A398" s="40"/>
      <c r="B398" s="167"/>
      <c r="C398" s="204" t="s">
        <v>784</v>
      </c>
      <c r="D398" s="204" t="s">
        <v>265</v>
      </c>
      <c r="E398" s="205" t="s">
        <v>785</v>
      </c>
      <c r="F398" s="206" t="s">
        <v>786</v>
      </c>
      <c r="G398" s="207" t="s">
        <v>93</v>
      </c>
      <c r="H398" s="208">
        <v>7.5460000000000003</v>
      </c>
      <c r="I398" s="209"/>
      <c r="J398" s="210">
        <f>ROUND(I398*H398,2)</f>
        <v>0</v>
      </c>
      <c r="K398" s="206" t="s">
        <v>198</v>
      </c>
      <c r="L398" s="211"/>
      <c r="M398" s="212" t="s">
        <v>3</v>
      </c>
      <c r="N398" s="213" t="s">
        <v>44</v>
      </c>
      <c r="O398" s="74"/>
      <c r="P398" s="177">
        <f>O398*H398</f>
        <v>0</v>
      </c>
      <c r="Q398" s="177">
        <v>8.0000000000000007E-05</v>
      </c>
      <c r="R398" s="177">
        <f>Q398*H398</f>
        <v>0.0006036800000000001</v>
      </c>
      <c r="S398" s="177">
        <v>0</v>
      </c>
      <c r="T398" s="178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179" t="s">
        <v>385</v>
      </c>
      <c r="AT398" s="179" t="s">
        <v>265</v>
      </c>
      <c r="AU398" s="179" t="s">
        <v>85</v>
      </c>
      <c r="AY398" s="21" t="s">
        <v>192</v>
      </c>
      <c r="BE398" s="180">
        <f>IF(N398="základní",J398,0)</f>
        <v>0</v>
      </c>
      <c r="BF398" s="180">
        <f>IF(N398="snížená",J398,0)</f>
        <v>0</v>
      </c>
      <c r="BG398" s="180">
        <f>IF(N398="zákl. přenesená",J398,0)</f>
        <v>0</v>
      </c>
      <c r="BH398" s="180">
        <f>IF(N398="sníž. přenesená",J398,0)</f>
        <v>0</v>
      </c>
      <c r="BI398" s="180">
        <f>IF(N398="nulová",J398,0)</f>
        <v>0</v>
      </c>
      <c r="BJ398" s="21" t="s">
        <v>78</v>
      </c>
      <c r="BK398" s="180">
        <f>ROUND(I398*H398,2)</f>
        <v>0</v>
      </c>
      <c r="BL398" s="21" t="s">
        <v>209</v>
      </c>
      <c r="BM398" s="179" t="s">
        <v>787</v>
      </c>
    </row>
    <row r="399" s="2" customFormat="1">
      <c r="A399" s="40"/>
      <c r="B399" s="41"/>
      <c r="C399" s="40"/>
      <c r="D399" s="186" t="s">
        <v>203</v>
      </c>
      <c r="E399" s="40"/>
      <c r="F399" s="187" t="s">
        <v>788</v>
      </c>
      <c r="G399" s="40"/>
      <c r="H399" s="40"/>
      <c r="I399" s="183"/>
      <c r="J399" s="40"/>
      <c r="K399" s="40"/>
      <c r="L399" s="41"/>
      <c r="M399" s="184"/>
      <c r="N399" s="185"/>
      <c r="O399" s="74"/>
      <c r="P399" s="74"/>
      <c r="Q399" s="74"/>
      <c r="R399" s="74"/>
      <c r="S399" s="74"/>
      <c r="T399" s="75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21" t="s">
        <v>203</v>
      </c>
      <c r="AU399" s="21" t="s">
        <v>85</v>
      </c>
    </row>
    <row r="400" s="13" customFormat="1">
      <c r="A400" s="13"/>
      <c r="B400" s="188"/>
      <c r="C400" s="13"/>
      <c r="D400" s="186" t="s">
        <v>213</v>
      </c>
      <c r="E400" s="13"/>
      <c r="F400" s="190" t="s">
        <v>789</v>
      </c>
      <c r="G400" s="13"/>
      <c r="H400" s="191">
        <v>7.5460000000000003</v>
      </c>
      <c r="I400" s="192"/>
      <c r="J400" s="13"/>
      <c r="K400" s="13"/>
      <c r="L400" s="188"/>
      <c r="M400" s="193"/>
      <c r="N400" s="194"/>
      <c r="O400" s="194"/>
      <c r="P400" s="194"/>
      <c r="Q400" s="194"/>
      <c r="R400" s="194"/>
      <c r="S400" s="194"/>
      <c r="T400" s="19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89" t="s">
        <v>213</v>
      </c>
      <c r="AU400" s="189" t="s">
        <v>85</v>
      </c>
      <c r="AV400" s="13" t="s">
        <v>82</v>
      </c>
      <c r="AW400" s="13" t="s">
        <v>4</v>
      </c>
      <c r="AX400" s="13" t="s">
        <v>78</v>
      </c>
      <c r="AY400" s="189" t="s">
        <v>192</v>
      </c>
    </row>
    <row r="401" s="2" customFormat="1" ht="24.15" customHeight="1">
      <c r="A401" s="40"/>
      <c r="B401" s="167"/>
      <c r="C401" s="204" t="s">
        <v>790</v>
      </c>
      <c r="D401" s="204" t="s">
        <v>265</v>
      </c>
      <c r="E401" s="205" t="s">
        <v>775</v>
      </c>
      <c r="F401" s="206" t="s">
        <v>776</v>
      </c>
      <c r="G401" s="207" t="s">
        <v>260</v>
      </c>
      <c r="H401" s="208">
        <v>9.4320000000000004</v>
      </c>
      <c r="I401" s="209"/>
      <c r="J401" s="210">
        <f>ROUND(I401*H401,2)</f>
        <v>0</v>
      </c>
      <c r="K401" s="206" t="s">
        <v>198</v>
      </c>
      <c r="L401" s="211"/>
      <c r="M401" s="212" t="s">
        <v>3</v>
      </c>
      <c r="N401" s="213" t="s">
        <v>44</v>
      </c>
      <c r="O401" s="74"/>
      <c r="P401" s="177">
        <f>O401*H401</f>
        <v>0</v>
      </c>
      <c r="Q401" s="177">
        <v>0.0010300000000000001</v>
      </c>
      <c r="R401" s="177">
        <f>Q401*H401</f>
        <v>0.0097149600000000016</v>
      </c>
      <c r="S401" s="177">
        <v>0</v>
      </c>
      <c r="T401" s="178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179" t="s">
        <v>385</v>
      </c>
      <c r="AT401" s="179" t="s">
        <v>265</v>
      </c>
      <c r="AU401" s="179" t="s">
        <v>85</v>
      </c>
      <c r="AY401" s="21" t="s">
        <v>192</v>
      </c>
      <c r="BE401" s="180">
        <f>IF(N401="základní",J401,0)</f>
        <v>0</v>
      </c>
      <c r="BF401" s="180">
        <f>IF(N401="snížená",J401,0)</f>
        <v>0</v>
      </c>
      <c r="BG401" s="180">
        <f>IF(N401="zákl. přenesená",J401,0)</f>
        <v>0</v>
      </c>
      <c r="BH401" s="180">
        <f>IF(N401="sníž. přenesená",J401,0)</f>
        <v>0</v>
      </c>
      <c r="BI401" s="180">
        <f>IF(N401="nulová",J401,0)</f>
        <v>0</v>
      </c>
      <c r="BJ401" s="21" t="s">
        <v>78</v>
      </c>
      <c r="BK401" s="180">
        <f>ROUND(I401*H401,2)</f>
        <v>0</v>
      </c>
      <c r="BL401" s="21" t="s">
        <v>209</v>
      </c>
      <c r="BM401" s="179" t="s">
        <v>791</v>
      </c>
    </row>
    <row r="402" s="2" customFormat="1">
      <c r="A402" s="40"/>
      <c r="B402" s="41"/>
      <c r="C402" s="40"/>
      <c r="D402" s="186" t="s">
        <v>203</v>
      </c>
      <c r="E402" s="40"/>
      <c r="F402" s="187" t="s">
        <v>792</v>
      </c>
      <c r="G402" s="40"/>
      <c r="H402" s="40"/>
      <c r="I402" s="183"/>
      <c r="J402" s="40"/>
      <c r="K402" s="40"/>
      <c r="L402" s="41"/>
      <c r="M402" s="184"/>
      <c r="N402" s="185"/>
      <c r="O402" s="74"/>
      <c r="P402" s="74"/>
      <c r="Q402" s="74"/>
      <c r="R402" s="74"/>
      <c r="S402" s="74"/>
      <c r="T402" s="75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21" t="s">
        <v>203</v>
      </c>
      <c r="AU402" s="21" t="s">
        <v>85</v>
      </c>
    </row>
    <row r="403" s="13" customFormat="1">
      <c r="A403" s="13"/>
      <c r="B403" s="188"/>
      <c r="C403" s="13"/>
      <c r="D403" s="186" t="s">
        <v>213</v>
      </c>
      <c r="E403" s="13"/>
      <c r="F403" s="190" t="s">
        <v>793</v>
      </c>
      <c r="G403" s="13"/>
      <c r="H403" s="191">
        <v>9.4320000000000004</v>
      </c>
      <c r="I403" s="192"/>
      <c r="J403" s="13"/>
      <c r="K403" s="13"/>
      <c r="L403" s="188"/>
      <c r="M403" s="193"/>
      <c r="N403" s="194"/>
      <c r="O403" s="194"/>
      <c r="P403" s="194"/>
      <c r="Q403" s="194"/>
      <c r="R403" s="194"/>
      <c r="S403" s="194"/>
      <c r="T403" s="19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9" t="s">
        <v>213</v>
      </c>
      <c r="AU403" s="189" t="s">
        <v>85</v>
      </c>
      <c r="AV403" s="13" t="s">
        <v>82</v>
      </c>
      <c r="AW403" s="13" t="s">
        <v>4</v>
      </c>
      <c r="AX403" s="13" t="s">
        <v>78</v>
      </c>
      <c r="AY403" s="189" t="s">
        <v>192</v>
      </c>
    </row>
    <row r="404" s="2" customFormat="1" ht="24.15" customHeight="1">
      <c r="A404" s="40"/>
      <c r="B404" s="167"/>
      <c r="C404" s="204" t="s">
        <v>794</v>
      </c>
      <c r="D404" s="204" t="s">
        <v>265</v>
      </c>
      <c r="E404" s="205" t="s">
        <v>795</v>
      </c>
      <c r="F404" s="206" t="s">
        <v>796</v>
      </c>
      <c r="G404" s="207" t="s">
        <v>260</v>
      </c>
      <c r="H404" s="208">
        <v>7.5460000000000003</v>
      </c>
      <c r="I404" s="209"/>
      <c r="J404" s="210">
        <f>ROUND(I404*H404,2)</f>
        <v>0</v>
      </c>
      <c r="K404" s="206" t="s">
        <v>198</v>
      </c>
      <c r="L404" s="211"/>
      <c r="M404" s="212" t="s">
        <v>3</v>
      </c>
      <c r="N404" s="213" t="s">
        <v>44</v>
      </c>
      <c r="O404" s="74"/>
      <c r="P404" s="177">
        <f>O404*H404</f>
        <v>0</v>
      </c>
      <c r="Q404" s="177">
        <v>2.0000000000000002E-05</v>
      </c>
      <c r="R404" s="177">
        <f>Q404*H404</f>
        <v>0.00015092000000000003</v>
      </c>
      <c r="S404" s="177">
        <v>0</v>
      </c>
      <c r="T404" s="178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179" t="s">
        <v>385</v>
      </c>
      <c r="AT404" s="179" t="s">
        <v>265</v>
      </c>
      <c r="AU404" s="179" t="s">
        <v>85</v>
      </c>
      <c r="AY404" s="21" t="s">
        <v>192</v>
      </c>
      <c r="BE404" s="180">
        <f>IF(N404="základní",J404,0)</f>
        <v>0</v>
      </c>
      <c r="BF404" s="180">
        <f>IF(N404="snížená",J404,0)</f>
        <v>0</v>
      </c>
      <c r="BG404" s="180">
        <f>IF(N404="zákl. přenesená",J404,0)</f>
        <v>0</v>
      </c>
      <c r="BH404" s="180">
        <f>IF(N404="sníž. přenesená",J404,0)</f>
        <v>0</v>
      </c>
      <c r="BI404" s="180">
        <f>IF(N404="nulová",J404,0)</f>
        <v>0</v>
      </c>
      <c r="BJ404" s="21" t="s">
        <v>78</v>
      </c>
      <c r="BK404" s="180">
        <f>ROUND(I404*H404,2)</f>
        <v>0</v>
      </c>
      <c r="BL404" s="21" t="s">
        <v>209</v>
      </c>
      <c r="BM404" s="179" t="s">
        <v>797</v>
      </c>
    </row>
    <row r="405" s="13" customFormat="1">
      <c r="A405" s="13"/>
      <c r="B405" s="188"/>
      <c r="C405" s="13"/>
      <c r="D405" s="186" t="s">
        <v>213</v>
      </c>
      <c r="E405" s="13"/>
      <c r="F405" s="190" t="s">
        <v>789</v>
      </c>
      <c r="G405" s="13"/>
      <c r="H405" s="191">
        <v>7.5460000000000003</v>
      </c>
      <c r="I405" s="192"/>
      <c r="J405" s="13"/>
      <c r="K405" s="13"/>
      <c r="L405" s="188"/>
      <c r="M405" s="193"/>
      <c r="N405" s="194"/>
      <c r="O405" s="194"/>
      <c r="P405" s="194"/>
      <c r="Q405" s="194"/>
      <c r="R405" s="194"/>
      <c r="S405" s="194"/>
      <c r="T405" s="19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189" t="s">
        <v>213</v>
      </c>
      <c r="AU405" s="189" t="s">
        <v>85</v>
      </c>
      <c r="AV405" s="13" t="s">
        <v>82</v>
      </c>
      <c r="AW405" s="13" t="s">
        <v>4</v>
      </c>
      <c r="AX405" s="13" t="s">
        <v>78</v>
      </c>
      <c r="AY405" s="189" t="s">
        <v>192</v>
      </c>
    </row>
    <row r="406" s="12" customFormat="1" ht="20.88" customHeight="1">
      <c r="A406" s="12"/>
      <c r="B406" s="154"/>
      <c r="C406" s="12"/>
      <c r="D406" s="155" t="s">
        <v>72</v>
      </c>
      <c r="E406" s="165" t="s">
        <v>798</v>
      </c>
      <c r="F406" s="165" t="s">
        <v>194</v>
      </c>
      <c r="G406" s="12"/>
      <c r="H406" s="12"/>
      <c r="I406" s="157"/>
      <c r="J406" s="166">
        <f>BK406</f>
        <v>0</v>
      </c>
      <c r="K406" s="12"/>
      <c r="L406" s="154"/>
      <c r="M406" s="159"/>
      <c r="N406" s="160"/>
      <c r="O406" s="160"/>
      <c r="P406" s="161">
        <f>SUM(P407:P414)</f>
        <v>0</v>
      </c>
      <c r="Q406" s="160"/>
      <c r="R406" s="161">
        <f>SUM(R407:R414)</f>
        <v>4.0510121240000005</v>
      </c>
      <c r="S406" s="160"/>
      <c r="T406" s="162">
        <f>SUM(T407:T414)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155" t="s">
        <v>82</v>
      </c>
      <c r="AT406" s="163" t="s">
        <v>72</v>
      </c>
      <c r="AU406" s="163" t="s">
        <v>82</v>
      </c>
      <c r="AY406" s="155" t="s">
        <v>192</v>
      </c>
      <c r="BK406" s="164">
        <f>SUM(BK407:BK414)</f>
        <v>0</v>
      </c>
    </row>
    <row r="407" s="2" customFormat="1" ht="37.8" customHeight="1">
      <c r="A407" s="40"/>
      <c r="B407" s="167"/>
      <c r="C407" s="168" t="s">
        <v>799</v>
      </c>
      <c r="D407" s="168" t="s">
        <v>195</v>
      </c>
      <c r="E407" s="169" t="s">
        <v>800</v>
      </c>
      <c r="F407" s="170" t="s">
        <v>801</v>
      </c>
      <c r="G407" s="171" t="s">
        <v>93</v>
      </c>
      <c r="H407" s="172">
        <v>108.612</v>
      </c>
      <c r="I407" s="173"/>
      <c r="J407" s="174">
        <f>ROUND(I407*H407,2)</f>
        <v>0</v>
      </c>
      <c r="K407" s="170" t="s">
        <v>198</v>
      </c>
      <c r="L407" s="41"/>
      <c r="M407" s="175" t="s">
        <v>3</v>
      </c>
      <c r="N407" s="176" t="s">
        <v>44</v>
      </c>
      <c r="O407" s="74"/>
      <c r="P407" s="177">
        <f>O407*H407</f>
        <v>0</v>
      </c>
      <c r="Q407" s="177">
        <v>0.032709500000000002</v>
      </c>
      <c r="R407" s="177">
        <f>Q407*H407</f>
        <v>3.5526442140000003</v>
      </c>
      <c r="S407" s="177">
        <v>0</v>
      </c>
      <c r="T407" s="178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179" t="s">
        <v>209</v>
      </c>
      <c r="AT407" s="179" t="s">
        <v>195</v>
      </c>
      <c r="AU407" s="179" t="s">
        <v>85</v>
      </c>
      <c r="AY407" s="21" t="s">
        <v>192</v>
      </c>
      <c r="BE407" s="180">
        <f>IF(N407="základní",J407,0)</f>
        <v>0</v>
      </c>
      <c r="BF407" s="180">
        <f>IF(N407="snížená",J407,0)</f>
        <v>0</v>
      </c>
      <c r="BG407" s="180">
        <f>IF(N407="zákl. přenesená",J407,0)</f>
        <v>0</v>
      </c>
      <c r="BH407" s="180">
        <f>IF(N407="sníž. přenesená",J407,0)</f>
        <v>0</v>
      </c>
      <c r="BI407" s="180">
        <f>IF(N407="nulová",J407,0)</f>
        <v>0</v>
      </c>
      <c r="BJ407" s="21" t="s">
        <v>78</v>
      </c>
      <c r="BK407" s="180">
        <f>ROUND(I407*H407,2)</f>
        <v>0</v>
      </c>
      <c r="BL407" s="21" t="s">
        <v>209</v>
      </c>
      <c r="BM407" s="179" t="s">
        <v>802</v>
      </c>
    </row>
    <row r="408" s="2" customFormat="1">
      <c r="A408" s="40"/>
      <c r="B408" s="41"/>
      <c r="C408" s="40"/>
      <c r="D408" s="181" t="s">
        <v>201</v>
      </c>
      <c r="E408" s="40"/>
      <c r="F408" s="182" t="s">
        <v>803</v>
      </c>
      <c r="G408" s="40"/>
      <c r="H408" s="40"/>
      <c r="I408" s="183"/>
      <c r="J408" s="40"/>
      <c r="K408" s="40"/>
      <c r="L408" s="41"/>
      <c r="M408" s="184"/>
      <c r="N408" s="185"/>
      <c r="O408" s="74"/>
      <c r="P408" s="74"/>
      <c r="Q408" s="74"/>
      <c r="R408" s="74"/>
      <c r="S408" s="74"/>
      <c r="T408" s="75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21" t="s">
        <v>201</v>
      </c>
      <c r="AU408" s="21" t="s">
        <v>85</v>
      </c>
    </row>
    <row r="409" s="13" customFormat="1">
      <c r="A409" s="13"/>
      <c r="B409" s="188"/>
      <c r="C409" s="13"/>
      <c r="D409" s="186" t="s">
        <v>213</v>
      </c>
      <c r="E409" s="189" t="s">
        <v>3</v>
      </c>
      <c r="F409" s="190" t="s">
        <v>131</v>
      </c>
      <c r="G409" s="13"/>
      <c r="H409" s="191">
        <v>108.612</v>
      </c>
      <c r="I409" s="192"/>
      <c r="J409" s="13"/>
      <c r="K409" s="13"/>
      <c r="L409" s="188"/>
      <c r="M409" s="193"/>
      <c r="N409" s="194"/>
      <c r="O409" s="194"/>
      <c r="P409" s="194"/>
      <c r="Q409" s="194"/>
      <c r="R409" s="194"/>
      <c r="S409" s="194"/>
      <c r="T409" s="19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9" t="s">
        <v>213</v>
      </c>
      <c r="AU409" s="189" t="s">
        <v>85</v>
      </c>
      <c r="AV409" s="13" t="s">
        <v>82</v>
      </c>
      <c r="AW409" s="13" t="s">
        <v>34</v>
      </c>
      <c r="AX409" s="13" t="s">
        <v>78</v>
      </c>
      <c r="AY409" s="189" t="s">
        <v>192</v>
      </c>
    </row>
    <row r="410" s="2" customFormat="1" ht="37.8" customHeight="1">
      <c r="A410" s="40"/>
      <c r="B410" s="167"/>
      <c r="C410" s="168" t="s">
        <v>804</v>
      </c>
      <c r="D410" s="168" t="s">
        <v>195</v>
      </c>
      <c r="E410" s="169" t="s">
        <v>805</v>
      </c>
      <c r="F410" s="170" t="s">
        <v>806</v>
      </c>
      <c r="G410" s="171" t="s">
        <v>93</v>
      </c>
      <c r="H410" s="172">
        <v>108.612</v>
      </c>
      <c r="I410" s="173"/>
      <c r="J410" s="174">
        <f>ROUND(I410*H410,2)</f>
        <v>0</v>
      </c>
      <c r="K410" s="170" t="s">
        <v>198</v>
      </c>
      <c r="L410" s="41"/>
      <c r="M410" s="175" t="s">
        <v>3</v>
      </c>
      <c r="N410" s="176" t="s">
        <v>44</v>
      </c>
      <c r="O410" s="74"/>
      <c r="P410" s="177">
        <f>O410*H410</f>
        <v>0</v>
      </c>
      <c r="Q410" s="177">
        <v>0</v>
      </c>
      <c r="R410" s="177">
        <f>Q410*H410</f>
        <v>0</v>
      </c>
      <c r="S410" s="177">
        <v>0</v>
      </c>
      <c r="T410" s="178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179" t="s">
        <v>209</v>
      </c>
      <c r="AT410" s="179" t="s">
        <v>195</v>
      </c>
      <c r="AU410" s="179" t="s">
        <v>85</v>
      </c>
      <c r="AY410" s="21" t="s">
        <v>192</v>
      </c>
      <c r="BE410" s="180">
        <f>IF(N410="základní",J410,0)</f>
        <v>0</v>
      </c>
      <c r="BF410" s="180">
        <f>IF(N410="snížená",J410,0)</f>
        <v>0</v>
      </c>
      <c r="BG410" s="180">
        <f>IF(N410="zákl. přenesená",J410,0)</f>
        <v>0</v>
      </c>
      <c r="BH410" s="180">
        <f>IF(N410="sníž. přenesená",J410,0)</f>
        <v>0</v>
      </c>
      <c r="BI410" s="180">
        <f>IF(N410="nulová",J410,0)</f>
        <v>0</v>
      </c>
      <c r="BJ410" s="21" t="s">
        <v>78</v>
      </c>
      <c r="BK410" s="180">
        <f>ROUND(I410*H410,2)</f>
        <v>0</v>
      </c>
      <c r="BL410" s="21" t="s">
        <v>209</v>
      </c>
      <c r="BM410" s="179" t="s">
        <v>807</v>
      </c>
    </row>
    <row r="411" s="2" customFormat="1">
      <c r="A411" s="40"/>
      <c r="B411" s="41"/>
      <c r="C411" s="40"/>
      <c r="D411" s="181" t="s">
        <v>201</v>
      </c>
      <c r="E411" s="40"/>
      <c r="F411" s="182" t="s">
        <v>808</v>
      </c>
      <c r="G411" s="40"/>
      <c r="H411" s="40"/>
      <c r="I411" s="183"/>
      <c r="J411" s="40"/>
      <c r="K411" s="40"/>
      <c r="L411" s="41"/>
      <c r="M411" s="184"/>
      <c r="N411" s="185"/>
      <c r="O411" s="74"/>
      <c r="P411" s="74"/>
      <c r="Q411" s="74"/>
      <c r="R411" s="74"/>
      <c r="S411" s="74"/>
      <c r="T411" s="75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21" t="s">
        <v>201</v>
      </c>
      <c r="AU411" s="21" t="s">
        <v>85</v>
      </c>
    </row>
    <row r="412" s="13" customFormat="1">
      <c r="A412" s="13"/>
      <c r="B412" s="188"/>
      <c r="C412" s="13"/>
      <c r="D412" s="186" t="s">
        <v>213</v>
      </c>
      <c r="E412" s="189" t="s">
        <v>3</v>
      </c>
      <c r="F412" s="190" t="s">
        <v>131</v>
      </c>
      <c r="G412" s="13"/>
      <c r="H412" s="191">
        <v>108.612</v>
      </c>
      <c r="I412" s="192"/>
      <c r="J412" s="13"/>
      <c r="K412" s="13"/>
      <c r="L412" s="188"/>
      <c r="M412" s="193"/>
      <c r="N412" s="194"/>
      <c r="O412" s="194"/>
      <c r="P412" s="194"/>
      <c r="Q412" s="194"/>
      <c r="R412" s="194"/>
      <c r="S412" s="194"/>
      <c r="T412" s="19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89" t="s">
        <v>213</v>
      </c>
      <c r="AU412" s="189" t="s">
        <v>85</v>
      </c>
      <c r="AV412" s="13" t="s">
        <v>82</v>
      </c>
      <c r="AW412" s="13" t="s">
        <v>34</v>
      </c>
      <c r="AX412" s="13" t="s">
        <v>78</v>
      </c>
      <c r="AY412" s="189" t="s">
        <v>192</v>
      </c>
    </row>
    <row r="413" s="2" customFormat="1" ht="24.15" customHeight="1">
      <c r="A413" s="40"/>
      <c r="B413" s="167"/>
      <c r="C413" s="204" t="s">
        <v>809</v>
      </c>
      <c r="D413" s="204" t="s">
        <v>265</v>
      </c>
      <c r="E413" s="205" t="s">
        <v>810</v>
      </c>
      <c r="F413" s="206" t="s">
        <v>811</v>
      </c>
      <c r="G413" s="207" t="s">
        <v>93</v>
      </c>
      <c r="H413" s="208">
        <v>114.04300000000001</v>
      </c>
      <c r="I413" s="209"/>
      <c r="J413" s="210">
        <f>ROUND(I413*H413,2)</f>
        <v>0</v>
      </c>
      <c r="K413" s="206" t="s">
        <v>198</v>
      </c>
      <c r="L413" s="211"/>
      <c r="M413" s="212" t="s">
        <v>3</v>
      </c>
      <c r="N413" s="213" t="s">
        <v>44</v>
      </c>
      <c r="O413" s="74"/>
      <c r="P413" s="177">
        <f>O413*H413</f>
        <v>0</v>
      </c>
      <c r="Q413" s="177">
        <v>0.0043699999999999998</v>
      </c>
      <c r="R413" s="177">
        <f>Q413*H413</f>
        <v>0.49836791000000003</v>
      </c>
      <c r="S413" s="177">
        <v>0</v>
      </c>
      <c r="T413" s="178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179" t="s">
        <v>385</v>
      </c>
      <c r="AT413" s="179" t="s">
        <v>265</v>
      </c>
      <c r="AU413" s="179" t="s">
        <v>85</v>
      </c>
      <c r="AY413" s="21" t="s">
        <v>192</v>
      </c>
      <c r="BE413" s="180">
        <f>IF(N413="základní",J413,0)</f>
        <v>0</v>
      </c>
      <c r="BF413" s="180">
        <f>IF(N413="snížená",J413,0)</f>
        <v>0</v>
      </c>
      <c r="BG413" s="180">
        <f>IF(N413="zákl. přenesená",J413,0)</f>
        <v>0</v>
      </c>
      <c r="BH413" s="180">
        <f>IF(N413="sníž. přenesená",J413,0)</f>
        <v>0</v>
      </c>
      <c r="BI413" s="180">
        <f>IF(N413="nulová",J413,0)</f>
        <v>0</v>
      </c>
      <c r="BJ413" s="21" t="s">
        <v>78</v>
      </c>
      <c r="BK413" s="180">
        <f>ROUND(I413*H413,2)</f>
        <v>0</v>
      </c>
      <c r="BL413" s="21" t="s">
        <v>209</v>
      </c>
      <c r="BM413" s="179" t="s">
        <v>812</v>
      </c>
    </row>
    <row r="414" s="13" customFormat="1">
      <c r="A414" s="13"/>
      <c r="B414" s="188"/>
      <c r="C414" s="13"/>
      <c r="D414" s="186" t="s">
        <v>213</v>
      </c>
      <c r="E414" s="13"/>
      <c r="F414" s="190" t="s">
        <v>813</v>
      </c>
      <c r="G414" s="13"/>
      <c r="H414" s="191">
        <v>114.04300000000001</v>
      </c>
      <c r="I414" s="192"/>
      <c r="J414" s="13"/>
      <c r="K414" s="13"/>
      <c r="L414" s="188"/>
      <c r="M414" s="193"/>
      <c r="N414" s="194"/>
      <c r="O414" s="194"/>
      <c r="P414" s="194"/>
      <c r="Q414" s="194"/>
      <c r="R414" s="194"/>
      <c r="S414" s="194"/>
      <c r="T414" s="19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89" t="s">
        <v>213</v>
      </c>
      <c r="AU414" s="189" t="s">
        <v>85</v>
      </c>
      <c r="AV414" s="13" t="s">
        <v>82</v>
      </c>
      <c r="AW414" s="13" t="s">
        <v>4</v>
      </c>
      <c r="AX414" s="13" t="s">
        <v>78</v>
      </c>
      <c r="AY414" s="189" t="s">
        <v>192</v>
      </c>
    </row>
    <row r="415" s="12" customFormat="1" ht="22.8" customHeight="1">
      <c r="A415" s="12"/>
      <c r="B415" s="154"/>
      <c r="C415" s="12"/>
      <c r="D415" s="155" t="s">
        <v>72</v>
      </c>
      <c r="E415" s="165" t="s">
        <v>814</v>
      </c>
      <c r="F415" s="165" t="s">
        <v>815</v>
      </c>
      <c r="G415" s="12"/>
      <c r="H415" s="12"/>
      <c r="I415" s="157"/>
      <c r="J415" s="166">
        <f>BK415</f>
        <v>0</v>
      </c>
      <c r="K415" s="12"/>
      <c r="L415" s="154"/>
      <c r="M415" s="159"/>
      <c r="N415" s="160"/>
      <c r="O415" s="160"/>
      <c r="P415" s="161">
        <f>SUM(P416:P422)</f>
        <v>0</v>
      </c>
      <c r="Q415" s="160"/>
      <c r="R415" s="161">
        <f>SUM(R416:R422)</f>
        <v>0.0068244480000000003</v>
      </c>
      <c r="S415" s="160"/>
      <c r="T415" s="162">
        <f>SUM(T416:T422)</f>
        <v>0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155" t="s">
        <v>82</v>
      </c>
      <c r="AT415" s="163" t="s">
        <v>72</v>
      </c>
      <c r="AU415" s="163" t="s">
        <v>78</v>
      </c>
      <c r="AY415" s="155" t="s">
        <v>192</v>
      </c>
      <c r="BK415" s="164">
        <f>SUM(BK416:BK422)</f>
        <v>0</v>
      </c>
    </row>
    <row r="416" s="2" customFormat="1" ht="37.8" customHeight="1">
      <c r="A416" s="40"/>
      <c r="B416" s="167"/>
      <c r="C416" s="168" t="s">
        <v>816</v>
      </c>
      <c r="D416" s="168" t="s">
        <v>195</v>
      </c>
      <c r="E416" s="169" t="s">
        <v>817</v>
      </c>
      <c r="F416" s="170" t="s">
        <v>818</v>
      </c>
      <c r="G416" s="171" t="s">
        <v>260</v>
      </c>
      <c r="H416" s="172">
        <v>1.9199999999999999</v>
      </c>
      <c r="I416" s="173"/>
      <c r="J416" s="174">
        <f>ROUND(I416*H416,2)</f>
        <v>0</v>
      </c>
      <c r="K416" s="170" t="s">
        <v>198</v>
      </c>
      <c r="L416" s="41"/>
      <c r="M416" s="175" t="s">
        <v>3</v>
      </c>
      <c r="N416" s="176" t="s">
        <v>44</v>
      </c>
      <c r="O416" s="74"/>
      <c r="P416" s="177">
        <f>O416*H416</f>
        <v>0</v>
      </c>
      <c r="Q416" s="177">
        <v>0.0035544000000000001</v>
      </c>
      <c r="R416" s="177">
        <f>Q416*H416</f>
        <v>0.0068244480000000003</v>
      </c>
      <c r="S416" s="177">
        <v>0</v>
      </c>
      <c r="T416" s="178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179" t="s">
        <v>209</v>
      </c>
      <c r="AT416" s="179" t="s">
        <v>195</v>
      </c>
      <c r="AU416" s="179" t="s">
        <v>82</v>
      </c>
      <c r="AY416" s="21" t="s">
        <v>192</v>
      </c>
      <c r="BE416" s="180">
        <f>IF(N416="základní",J416,0)</f>
        <v>0</v>
      </c>
      <c r="BF416" s="180">
        <f>IF(N416="snížená",J416,0)</f>
        <v>0</v>
      </c>
      <c r="BG416" s="180">
        <f>IF(N416="zákl. přenesená",J416,0)</f>
        <v>0</v>
      </c>
      <c r="BH416" s="180">
        <f>IF(N416="sníž. přenesená",J416,0)</f>
        <v>0</v>
      </c>
      <c r="BI416" s="180">
        <f>IF(N416="nulová",J416,0)</f>
        <v>0</v>
      </c>
      <c r="BJ416" s="21" t="s">
        <v>78</v>
      </c>
      <c r="BK416" s="180">
        <f>ROUND(I416*H416,2)</f>
        <v>0</v>
      </c>
      <c r="BL416" s="21" t="s">
        <v>209</v>
      </c>
      <c r="BM416" s="179" t="s">
        <v>819</v>
      </c>
    </row>
    <row r="417" s="2" customFormat="1">
      <c r="A417" s="40"/>
      <c r="B417" s="41"/>
      <c r="C417" s="40"/>
      <c r="D417" s="181" t="s">
        <v>201</v>
      </c>
      <c r="E417" s="40"/>
      <c r="F417" s="182" t="s">
        <v>820</v>
      </c>
      <c r="G417" s="40"/>
      <c r="H417" s="40"/>
      <c r="I417" s="183"/>
      <c r="J417" s="40"/>
      <c r="K417" s="40"/>
      <c r="L417" s="41"/>
      <c r="M417" s="184"/>
      <c r="N417" s="185"/>
      <c r="O417" s="74"/>
      <c r="P417" s="74"/>
      <c r="Q417" s="74"/>
      <c r="R417" s="74"/>
      <c r="S417" s="74"/>
      <c r="T417" s="75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21" t="s">
        <v>201</v>
      </c>
      <c r="AU417" s="21" t="s">
        <v>82</v>
      </c>
    </row>
    <row r="418" s="13" customFormat="1">
      <c r="A418" s="13"/>
      <c r="B418" s="188"/>
      <c r="C418" s="13"/>
      <c r="D418" s="186" t="s">
        <v>213</v>
      </c>
      <c r="E418" s="189" t="s">
        <v>3</v>
      </c>
      <c r="F418" s="190" t="s">
        <v>122</v>
      </c>
      <c r="G418" s="13"/>
      <c r="H418" s="191">
        <v>1.9199999999999999</v>
      </c>
      <c r="I418" s="192"/>
      <c r="J418" s="13"/>
      <c r="K418" s="13"/>
      <c r="L418" s="188"/>
      <c r="M418" s="193"/>
      <c r="N418" s="194"/>
      <c r="O418" s="194"/>
      <c r="P418" s="194"/>
      <c r="Q418" s="194"/>
      <c r="R418" s="194"/>
      <c r="S418" s="194"/>
      <c r="T418" s="19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89" t="s">
        <v>213</v>
      </c>
      <c r="AU418" s="189" t="s">
        <v>82</v>
      </c>
      <c r="AV418" s="13" t="s">
        <v>82</v>
      </c>
      <c r="AW418" s="13" t="s">
        <v>34</v>
      </c>
      <c r="AX418" s="13" t="s">
        <v>78</v>
      </c>
      <c r="AY418" s="189" t="s">
        <v>192</v>
      </c>
    </row>
    <row r="419" s="2" customFormat="1" ht="55.5" customHeight="1">
      <c r="A419" s="40"/>
      <c r="B419" s="167"/>
      <c r="C419" s="168" t="s">
        <v>821</v>
      </c>
      <c r="D419" s="168" t="s">
        <v>195</v>
      </c>
      <c r="E419" s="169" t="s">
        <v>822</v>
      </c>
      <c r="F419" s="170" t="s">
        <v>823</v>
      </c>
      <c r="G419" s="171" t="s">
        <v>406</v>
      </c>
      <c r="H419" s="172">
        <v>4</v>
      </c>
      <c r="I419" s="173"/>
      <c r="J419" s="174">
        <f>ROUND(I419*H419,2)</f>
        <v>0</v>
      </c>
      <c r="K419" s="170" t="s">
        <v>198</v>
      </c>
      <c r="L419" s="41"/>
      <c r="M419" s="175" t="s">
        <v>3</v>
      </c>
      <c r="N419" s="176" t="s">
        <v>44</v>
      </c>
      <c r="O419" s="74"/>
      <c r="P419" s="177">
        <f>O419*H419</f>
        <v>0</v>
      </c>
      <c r="Q419" s="177">
        <v>0</v>
      </c>
      <c r="R419" s="177">
        <f>Q419*H419</f>
        <v>0</v>
      </c>
      <c r="S419" s="177">
        <v>0</v>
      </c>
      <c r="T419" s="178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179" t="s">
        <v>209</v>
      </c>
      <c r="AT419" s="179" t="s">
        <v>195</v>
      </c>
      <c r="AU419" s="179" t="s">
        <v>82</v>
      </c>
      <c r="AY419" s="21" t="s">
        <v>192</v>
      </c>
      <c r="BE419" s="180">
        <f>IF(N419="základní",J419,0)</f>
        <v>0</v>
      </c>
      <c r="BF419" s="180">
        <f>IF(N419="snížená",J419,0)</f>
        <v>0</v>
      </c>
      <c r="BG419" s="180">
        <f>IF(N419="zákl. přenesená",J419,0)</f>
        <v>0</v>
      </c>
      <c r="BH419" s="180">
        <f>IF(N419="sníž. přenesená",J419,0)</f>
        <v>0</v>
      </c>
      <c r="BI419" s="180">
        <f>IF(N419="nulová",J419,0)</f>
        <v>0</v>
      </c>
      <c r="BJ419" s="21" t="s">
        <v>78</v>
      </c>
      <c r="BK419" s="180">
        <f>ROUND(I419*H419,2)</f>
        <v>0</v>
      </c>
      <c r="BL419" s="21" t="s">
        <v>209</v>
      </c>
      <c r="BM419" s="179" t="s">
        <v>824</v>
      </c>
    </row>
    <row r="420" s="2" customFormat="1">
      <c r="A420" s="40"/>
      <c r="B420" s="41"/>
      <c r="C420" s="40"/>
      <c r="D420" s="181" t="s">
        <v>201</v>
      </c>
      <c r="E420" s="40"/>
      <c r="F420" s="182" t="s">
        <v>825</v>
      </c>
      <c r="G420" s="40"/>
      <c r="H420" s="40"/>
      <c r="I420" s="183"/>
      <c r="J420" s="40"/>
      <c r="K420" s="40"/>
      <c r="L420" s="41"/>
      <c r="M420" s="184"/>
      <c r="N420" s="185"/>
      <c r="O420" s="74"/>
      <c r="P420" s="74"/>
      <c r="Q420" s="74"/>
      <c r="R420" s="74"/>
      <c r="S420" s="74"/>
      <c r="T420" s="75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21" t="s">
        <v>201</v>
      </c>
      <c r="AU420" s="21" t="s">
        <v>82</v>
      </c>
    </row>
    <row r="421" s="2" customFormat="1" ht="49.05" customHeight="1">
      <c r="A421" s="40"/>
      <c r="B421" s="167"/>
      <c r="C421" s="168" t="s">
        <v>826</v>
      </c>
      <c r="D421" s="168" t="s">
        <v>195</v>
      </c>
      <c r="E421" s="169" t="s">
        <v>827</v>
      </c>
      <c r="F421" s="170" t="s">
        <v>828</v>
      </c>
      <c r="G421" s="171" t="s">
        <v>229</v>
      </c>
      <c r="H421" s="172">
        <v>0.0070000000000000001</v>
      </c>
      <c r="I421" s="173"/>
      <c r="J421" s="174">
        <f>ROUND(I421*H421,2)</f>
        <v>0</v>
      </c>
      <c r="K421" s="170" t="s">
        <v>198</v>
      </c>
      <c r="L421" s="41"/>
      <c r="M421" s="175" t="s">
        <v>3</v>
      </c>
      <c r="N421" s="176" t="s">
        <v>44</v>
      </c>
      <c r="O421" s="74"/>
      <c r="P421" s="177">
        <f>O421*H421</f>
        <v>0</v>
      </c>
      <c r="Q421" s="177">
        <v>0</v>
      </c>
      <c r="R421" s="177">
        <f>Q421*H421</f>
        <v>0</v>
      </c>
      <c r="S421" s="177">
        <v>0</v>
      </c>
      <c r="T421" s="178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179" t="s">
        <v>209</v>
      </c>
      <c r="AT421" s="179" t="s">
        <v>195</v>
      </c>
      <c r="AU421" s="179" t="s">
        <v>82</v>
      </c>
      <c r="AY421" s="21" t="s">
        <v>192</v>
      </c>
      <c r="BE421" s="180">
        <f>IF(N421="základní",J421,0)</f>
        <v>0</v>
      </c>
      <c r="BF421" s="180">
        <f>IF(N421="snížená",J421,0)</f>
        <v>0</v>
      </c>
      <c r="BG421" s="180">
        <f>IF(N421="zákl. přenesená",J421,0)</f>
        <v>0</v>
      </c>
      <c r="BH421" s="180">
        <f>IF(N421="sníž. přenesená",J421,0)</f>
        <v>0</v>
      </c>
      <c r="BI421" s="180">
        <f>IF(N421="nulová",J421,0)</f>
        <v>0</v>
      </c>
      <c r="BJ421" s="21" t="s">
        <v>78</v>
      </c>
      <c r="BK421" s="180">
        <f>ROUND(I421*H421,2)</f>
        <v>0</v>
      </c>
      <c r="BL421" s="21" t="s">
        <v>209</v>
      </c>
      <c r="BM421" s="179" t="s">
        <v>829</v>
      </c>
    </row>
    <row r="422" s="2" customFormat="1">
      <c r="A422" s="40"/>
      <c r="B422" s="41"/>
      <c r="C422" s="40"/>
      <c r="D422" s="181" t="s">
        <v>201</v>
      </c>
      <c r="E422" s="40"/>
      <c r="F422" s="182" t="s">
        <v>830</v>
      </c>
      <c r="G422" s="40"/>
      <c r="H422" s="40"/>
      <c r="I422" s="183"/>
      <c r="J422" s="40"/>
      <c r="K422" s="40"/>
      <c r="L422" s="41"/>
      <c r="M422" s="184"/>
      <c r="N422" s="185"/>
      <c r="O422" s="74"/>
      <c r="P422" s="74"/>
      <c r="Q422" s="74"/>
      <c r="R422" s="74"/>
      <c r="S422" s="74"/>
      <c r="T422" s="75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21" t="s">
        <v>201</v>
      </c>
      <c r="AU422" s="21" t="s">
        <v>82</v>
      </c>
    </row>
    <row r="423" s="12" customFormat="1" ht="22.8" customHeight="1">
      <c r="A423" s="12"/>
      <c r="B423" s="154"/>
      <c r="C423" s="12"/>
      <c r="D423" s="155" t="s">
        <v>72</v>
      </c>
      <c r="E423" s="165" t="s">
        <v>831</v>
      </c>
      <c r="F423" s="165" t="s">
        <v>832</v>
      </c>
      <c r="G423" s="12"/>
      <c r="H423" s="12"/>
      <c r="I423" s="157"/>
      <c r="J423" s="166">
        <f>BK423</f>
        <v>0</v>
      </c>
      <c r="K423" s="12"/>
      <c r="L423" s="154"/>
      <c r="M423" s="159"/>
      <c r="N423" s="160"/>
      <c r="O423" s="160"/>
      <c r="P423" s="161">
        <f>P424+SUM(P425:P433)+P445</f>
        <v>0</v>
      </c>
      <c r="Q423" s="160"/>
      <c r="R423" s="161">
        <f>R424+SUM(R425:R433)+R445</f>
        <v>0.14606169623580001</v>
      </c>
      <c r="S423" s="160"/>
      <c r="T423" s="162">
        <f>T424+SUM(T425:T433)+T445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155" t="s">
        <v>82</v>
      </c>
      <c r="AT423" s="163" t="s">
        <v>72</v>
      </c>
      <c r="AU423" s="163" t="s">
        <v>78</v>
      </c>
      <c r="AY423" s="155" t="s">
        <v>192</v>
      </c>
      <c r="BK423" s="164">
        <f>BK424+SUM(BK425:BK433)+BK445</f>
        <v>0</v>
      </c>
    </row>
    <row r="424" s="2" customFormat="1" ht="33" customHeight="1">
      <c r="A424" s="40"/>
      <c r="B424" s="167"/>
      <c r="C424" s="168" t="s">
        <v>833</v>
      </c>
      <c r="D424" s="168" t="s">
        <v>195</v>
      </c>
      <c r="E424" s="169" t="s">
        <v>834</v>
      </c>
      <c r="F424" s="170" t="s">
        <v>835</v>
      </c>
      <c r="G424" s="171" t="s">
        <v>260</v>
      </c>
      <c r="H424" s="172">
        <v>1.9199999999999999</v>
      </c>
      <c r="I424" s="173"/>
      <c r="J424" s="174">
        <f>ROUND(I424*H424,2)</f>
        <v>0</v>
      </c>
      <c r="K424" s="170" t="s">
        <v>198</v>
      </c>
      <c r="L424" s="41"/>
      <c r="M424" s="175" t="s">
        <v>3</v>
      </c>
      <c r="N424" s="176" t="s">
        <v>44</v>
      </c>
      <c r="O424" s="74"/>
      <c r="P424" s="177">
        <f>O424*H424</f>
        <v>0</v>
      </c>
      <c r="Q424" s="177">
        <v>0</v>
      </c>
      <c r="R424" s="177">
        <f>Q424*H424</f>
        <v>0</v>
      </c>
      <c r="S424" s="177">
        <v>0</v>
      </c>
      <c r="T424" s="178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179" t="s">
        <v>209</v>
      </c>
      <c r="AT424" s="179" t="s">
        <v>195</v>
      </c>
      <c r="AU424" s="179" t="s">
        <v>82</v>
      </c>
      <c r="AY424" s="21" t="s">
        <v>192</v>
      </c>
      <c r="BE424" s="180">
        <f>IF(N424="základní",J424,0)</f>
        <v>0</v>
      </c>
      <c r="BF424" s="180">
        <f>IF(N424="snížená",J424,0)</f>
        <v>0</v>
      </c>
      <c r="BG424" s="180">
        <f>IF(N424="zákl. přenesená",J424,0)</f>
        <v>0</v>
      </c>
      <c r="BH424" s="180">
        <f>IF(N424="sníž. přenesená",J424,0)</f>
        <v>0</v>
      </c>
      <c r="BI424" s="180">
        <f>IF(N424="nulová",J424,0)</f>
        <v>0</v>
      </c>
      <c r="BJ424" s="21" t="s">
        <v>78</v>
      </c>
      <c r="BK424" s="180">
        <f>ROUND(I424*H424,2)</f>
        <v>0</v>
      </c>
      <c r="BL424" s="21" t="s">
        <v>209</v>
      </c>
      <c r="BM424" s="179" t="s">
        <v>836</v>
      </c>
    </row>
    <row r="425" s="2" customFormat="1">
      <c r="A425" s="40"/>
      <c r="B425" s="41"/>
      <c r="C425" s="40"/>
      <c r="D425" s="181" t="s">
        <v>201</v>
      </c>
      <c r="E425" s="40"/>
      <c r="F425" s="182" t="s">
        <v>837</v>
      </c>
      <c r="G425" s="40"/>
      <c r="H425" s="40"/>
      <c r="I425" s="183"/>
      <c r="J425" s="40"/>
      <c r="K425" s="40"/>
      <c r="L425" s="41"/>
      <c r="M425" s="184"/>
      <c r="N425" s="185"/>
      <c r="O425" s="74"/>
      <c r="P425" s="74"/>
      <c r="Q425" s="74"/>
      <c r="R425" s="74"/>
      <c r="S425" s="74"/>
      <c r="T425" s="75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21" t="s">
        <v>201</v>
      </c>
      <c r="AU425" s="21" t="s">
        <v>82</v>
      </c>
    </row>
    <row r="426" s="13" customFormat="1">
      <c r="A426" s="13"/>
      <c r="B426" s="188"/>
      <c r="C426" s="13"/>
      <c r="D426" s="186" t="s">
        <v>213</v>
      </c>
      <c r="E426" s="189" t="s">
        <v>3</v>
      </c>
      <c r="F426" s="190" t="s">
        <v>838</v>
      </c>
      <c r="G426" s="13"/>
      <c r="H426" s="191">
        <v>1.9199999999999999</v>
      </c>
      <c r="I426" s="192"/>
      <c r="J426" s="13"/>
      <c r="K426" s="13"/>
      <c r="L426" s="188"/>
      <c r="M426" s="193"/>
      <c r="N426" s="194"/>
      <c r="O426" s="194"/>
      <c r="P426" s="194"/>
      <c r="Q426" s="194"/>
      <c r="R426" s="194"/>
      <c r="S426" s="194"/>
      <c r="T426" s="19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89" t="s">
        <v>213</v>
      </c>
      <c r="AU426" s="189" t="s">
        <v>82</v>
      </c>
      <c r="AV426" s="13" t="s">
        <v>82</v>
      </c>
      <c r="AW426" s="13" t="s">
        <v>34</v>
      </c>
      <c r="AX426" s="13" t="s">
        <v>78</v>
      </c>
      <c r="AY426" s="189" t="s">
        <v>192</v>
      </c>
    </row>
    <row r="427" s="2" customFormat="1" ht="16.5" customHeight="1">
      <c r="A427" s="40"/>
      <c r="B427" s="167"/>
      <c r="C427" s="204" t="s">
        <v>839</v>
      </c>
      <c r="D427" s="204" t="s">
        <v>265</v>
      </c>
      <c r="E427" s="205" t="s">
        <v>840</v>
      </c>
      <c r="F427" s="206" t="s">
        <v>841</v>
      </c>
      <c r="G427" s="207" t="s">
        <v>260</v>
      </c>
      <c r="H427" s="208">
        <v>1.9199999999999999</v>
      </c>
      <c r="I427" s="209"/>
      <c r="J427" s="210">
        <f>ROUND(I427*H427,2)</f>
        <v>0</v>
      </c>
      <c r="K427" s="206" t="s">
        <v>198</v>
      </c>
      <c r="L427" s="211"/>
      <c r="M427" s="212" t="s">
        <v>3</v>
      </c>
      <c r="N427" s="213" t="s">
        <v>44</v>
      </c>
      <c r="O427" s="74"/>
      <c r="P427" s="177">
        <f>O427*H427</f>
        <v>0</v>
      </c>
      <c r="Q427" s="177">
        <v>0.0018</v>
      </c>
      <c r="R427" s="177">
        <f>Q427*H427</f>
        <v>0.0034559999999999999</v>
      </c>
      <c r="S427" s="177">
        <v>0</v>
      </c>
      <c r="T427" s="178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179" t="s">
        <v>385</v>
      </c>
      <c r="AT427" s="179" t="s">
        <v>265</v>
      </c>
      <c r="AU427" s="179" t="s">
        <v>82</v>
      </c>
      <c r="AY427" s="21" t="s">
        <v>192</v>
      </c>
      <c r="BE427" s="180">
        <f>IF(N427="základní",J427,0)</f>
        <v>0</v>
      </c>
      <c r="BF427" s="180">
        <f>IF(N427="snížená",J427,0)</f>
        <v>0</v>
      </c>
      <c r="BG427" s="180">
        <f>IF(N427="zákl. přenesená",J427,0)</f>
        <v>0</v>
      </c>
      <c r="BH427" s="180">
        <f>IF(N427="sníž. přenesená",J427,0)</f>
        <v>0</v>
      </c>
      <c r="BI427" s="180">
        <f>IF(N427="nulová",J427,0)</f>
        <v>0</v>
      </c>
      <c r="BJ427" s="21" t="s">
        <v>78</v>
      </c>
      <c r="BK427" s="180">
        <f>ROUND(I427*H427,2)</f>
        <v>0</v>
      </c>
      <c r="BL427" s="21" t="s">
        <v>209</v>
      </c>
      <c r="BM427" s="179" t="s">
        <v>842</v>
      </c>
    </row>
    <row r="428" s="13" customFormat="1">
      <c r="A428" s="13"/>
      <c r="B428" s="188"/>
      <c r="C428" s="13"/>
      <c r="D428" s="186" t="s">
        <v>213</v>
      </c>
      <c r="E428" s="189" t="s">
        <v>3</v>
      </c>
      <c r="F428" s="190" t="s">
        <v>122</v>
      </c>
      <c r="G428" s="13"/>
      <c r="H428" s="191">
        <v>1.9199999999999999</v>
      </c>
      <c r="I428" s="192"/>
      <c r="J428" s="13"/>
      <c r="K428" s="13"/>
      <c r="L428" s="188"/>
      <c r="M428" s="193"/>
      <c r="N428" s="194"/>
      <c r="O428" s="194"/>
      <c r="P428" s="194"/>
      <c r="Q428" s="194"/>
      <c r="R428" s="194"/>
      <c r="S428" s="194"/>
      <c r="T428" s="19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89" t="s">
        <v>213</v>
      </c>
      <c r="AU428" s="189" t="s">
        <v>82</v>
      </c>
      <c r="AV428" s="13" t="s">
        <v>82</v>
      </c>
      <c r="AW428" s="13" t="s">
        <v>34</v>
      </c>
      <c r="AX428" s="13" t="s">
        <v>78</v>
      </c>
      <c r="AY428" s="189" t="s">
        <v>192</v>
      </c>
    </row>
    <row r="429" s="2" customFormat="1" ht="16.5" customHeight="1">
      <c r="A429" s="40"/>
      <c r="B429" s="167"/>
      <c r="C429" s="204" t="s">
        <v>843</v>
      </c>
      <c r="D429" s="204" t="s">
        <v>265</v>
      </c>
      <c r="E429" s="205" t="s">
        <v>844</v>
      </c>
      <c r="F429" s="206" t="s">
        <v>845</v>
      </c>
      <c r="G429" s="207" t="s">
        <v>846</v>
      </c>
      <c r="H429" s="208">
        <v>2</v>
      </c>
      <c r="I429" s="209"/>
      <c r="J429" s="210">
        <f>ROUND(I429*H429,2)</f>
        <v>0</v>
      </c>
      <c r="K429" s="206" t="s">
        <v>198</v>
      </c>
      <c r="L429" s="211"/>
      <c r="M429" s="212" t="s">
        <v>3</v>
      </c>
      <c r="N429" s="213" t="s">
        <v>44</v>
      </c>
      <c r="O429" s="74"/>
      <c r="P429" s="177">
        <f>O429*H429</f>
        <v>0</v>
      </c>
      <c r="Q429" s="177">
        <v>0.00020000000000000001</v>
      </c>
      <c r="R429" s="177">
        <f>Q429*H429</f>
        <v>0.00040000000000000002</v>
      </c>
      <c r="S429" s="177">
        <v>0</v>
      </c>
      <c r="T429" s="178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179" t="s">
        <v>385</v>
      </c>
      <c r="AT429" s="179" t="s">
        <v>265</v>
      </c>
      <c r="AU429" s="179" t="s">
        <v>82</v>
      </c>
      <c r="AY429" s="21" t="s">
        <v>192</v>
      </c>
      <c r="BE429" s="180">
        <f>IF(N429="základní",J429,0)</f>
        <v>0</v>
      </c>
      <c r="BF429" s="180">
        <f>IF(N429="snížená",J429,0)</f>
        <v>0</v>
      </c>
      <c r="BG429" s="180">
        <f>IF(N429="zákl. přenesená",J429,0)</f>
        <v>0</v>
      </c>
      <c r="BH429" s="180">
        <f>IF(N429="sníž. přenesená",J429,0)</f>
        <v>0</v>
      </c>
      <c r="BI429" s="180">
        <f>IF(N429="nulová",J429,0)</f>
        <v>0</v>
      </c>
      <c r="BJ429" s="21" t="s">
        <v>78</v>
      </c>
      <c r="BK429" s="180">
        <f>ROUND(I429*H429,2)</f>
        <v>0</v>
      </c>
      <c r="BL429" s="21" t="s">
        <v>209</v>
      </c>
      <c r="BM429" s="179" t="s">
        <v>847</v>
      </c>
    </row>
    <row r="430" s="2" customFormat="1" ht="33" customHeight="1">
      <c r="A430" s="40"/>
      <c r="B430" s="167"/>
      <c r="C430" s="168" t="s">
        <v>848</v>
      </c>
      <c r="D430" s="168" t="s">
        <v>195</v>
      </c>
      <c r="E430" s="169" t="s">
        <v>849</v>
      </c>
      <c r="F430" s="170" t="s">
        <v>850</v>
      </c>
      <c r="G430" s="171" t="s">
        <v>851</v>
      </c>
      <c r="H430" s="172">
        <v>1</v>
      </c>
      <c r="I430" s="173"/>
      <c r="J430" s="174">
        <f>ROUND(I430*H430,2)</f>
        <v>0</v>
      </c>
      <c r="K430" s="170" t="s">
        <v>417</v>
      </c>
      <c r="L430" s="41"/>
      <c r="M430" s="175" t="s">
        <v>3</v>
      </c>
      <c r="N430" s="176" t="s">
        <v>44</v>
      </c>
      <c r="O430" s="74"/>
      <c r="P430" s="177">
        <f>O430*H430</f>
        <v>0</v>
      </c>
      <c r="Q430" s="177">
        <v>0</v>
      </c>
      <c r="R430" s="177">
        <f>Q430*H430</f>
        <v>0</v>
      </c>
      <c r="S430" s="177">
        <v>0</v>
      </c>
      <c r="T430" s="178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179" t="s">
        <v>209</v>
      </c>
      <c r="AT430" s="179" t="s">
        <v>195</v>
      </c>
      <c r="AU430" s="179" t="s">
        <v>82</v>
      </c>
      <c r="AY430" s="21" t="s">
        <v>192</v>
      </c>
      <c r="BE430" s="180">
        <f>IF(N430="základní",J430,0)</f>
        <v>0</v>
      </c>
      <c r="BF430" s="180">
        <f>IF(N430="snížená",J430,0)</f>
        <v>0</v>
      </c>
      <c r="BG430" s="180">
        <f>IF(N430="zákl. přenesená",J430,0)</f>
        <v>0</v>
      </c>
      <c r="BH430" s="180">
        <f>IF(N430="sníž. přenesená",J430,0)</f>
        <v>0</v>
      </c>
      <c r="BI430" s="180">
        <f>IF(N430="nulová",J430,0)</f>
        <v>0</v>
      </c>
      <c r="BJ430" s="21" t="s">
        <v>78</v>
      </c>
      <c r="BK430" s="180">
        <f>ROUND(I430*H430,2)</f>
        <v>0</v>
      </c>
      <c r="BL430" s="21" t="s">
        <v>209</v>
      </c>
      <c r="BM430" s="179" t="s">
        <v>852</v>
      </c>
    </row>
    <row r="431" s="2" customFormat="1" ht="55.5" customHeight="1">
      <c r="A431" s="40"/>
      <c r="B431" s="167"/>
      <c r="C431" s="168" t="s">
        <v>853</v>
      </c>
      <c r="D431" s="168" t="s">
        <v>195</v>
      </c>
      <c r="E431" s="169" t="s">
        <v>854</v>
      </c>
      <c r="F431" s="170" t="s">
        <v>855</v>
      </c>
      <c r="G431" s="171" t="s">
        <v>229</v>
      </c>
      <c r="H431" s="172">
        <v>0.14599999999999999</v>
      </c>
      <c r="I431" s="173"/>
      <c r="J431" s="174">
        <f>ROUND(I431*H431,2)</f>
        <v>0</v>
      </c>
      <c r="K431" s="170" t="s">
        <v>198</v>
      </c>
      <c r="L431" s="41"/>
      <c r="M431" s="175" t="s">
        <v>3</v>
      </c>
      <c r="N431" s="176" t="s">
        <v>44</v>
      </c>
      <c r="O431" s="74"/>
      <c r="P431" s="177">
        <f>O431*H431</f>
        <v>0</v>
      </c>
      <c r="Q431" s="177">
        <v>0</v>
      </c>
      <c r="R431" s="177">
        <f>Q431*H431</f>
        <v>0</v>
      </c>
      <c r="S431" s="177">
        <v>0</v>
      </c>
      <c r="T431" s="178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179" t="s">
        <v>209</v>
      </c>
      <c r="AT431" s="179" t="s">
        <v>195</v>
      </c>
      <c r="AU431" s="179" t="s">
        <v>82</v>
      </c>
      <c r="AY431" s="21" t="s">
        <v>192</v>
      </c>
      <c r="BE431" s="180">
        <f>IF(N431="základní",J431,0)</f>
        <v>0</v>
      </c>
      <c r="BF431" s="180">
        <f>IF(N431="snížená",J431,0)</f>
        <v>0</v>
      </c>
      <c r="BG431" s="180">
        <f>IF(N431="zákl. přenesená",J431,0)</f>
        <v>0</v>
      </c>
      <c r="BH431" s="180">
        <f>IF(N431="sníž. přenesená",J431,0)</f>
        <v>0</v>
      </c>
      <c r="BI431" s="180">
        <f>IF(N431="nulová",J431,0)</f>
        <v>0</v>
      </c>
      <c r="BJ431" s="21" t="s">
        <v>78</v>
      </c>
      <c r="BK431" s="180">
        <f>ROUND(I431*H431,2)</f>
        <v>0</v>
      </c>
      <c r="BL431" s="21" t="s">
        <v>209</v>
      </c>
      <c r="BM431" s="179" t="s">
        <v>856</v>
      </c>
    </row>
    <row r="432" s="2" customFormat="1">
      <c r="A432" s="40"/>
      <c r="B432" s="41"/>
      <c r="C432" s="40"/>
      <c r="D432" s="181" t="s">
        <v>201</v>
      </c>
      <c r="E432" s="40"/>
      <c r="F432" s="182" t="s">
        <v>857</v>
      </c>
      <c r="G432" s="40"/>
      <c r="H432" s="40"/>
      <c r="I432" s="183"/>
      <c r="J432" s="40"/>
      <c r="K432" s="40"/>
      <c r="L432" s="41"/>
      <c r="M432" s="184"/>
      <c r="N432" s="185"/>
      <c r="O432" s="74"/>
      <c r="P432" s="74"/>
      <c r="Q432" s="74"/>
      <c r="R432" s="74"/>
      <c r="S432" s="74"/>
      <c r="T432" s="75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21" t="s">
        <v>201</v>
      </c>
      <c r="AU432" s="21" t="s">
        <v>82</v>
      </c>
    </row>
    <row r="433" s="12" customFormat="1" ht="20.88" customHeight="1">
      <c r="A433" s="12"/>
      <c r="B433" s="154"/>
      <c r="C433" s="12"/>
      <c r="D433" s="155" t="s">
        <v>72</v>
      </c>
      <c r="E433" s="165" t="s">
        <v>858</v>
      </c>
      <c r="F433" s="165" t="s">
        <v>859</v>
      </c>
      <c r="G433" s="12"/>
      <c r="H433" s="12"/>
      <c r="I433" s="157"/>
      <c r="J433" s="166">
        <f>BK433</f>
        <v>0</v>
      </c>
      <c r="K433" s="12"/>
      <c r="L433" s="154"/>
      <c r="M433" s="159"/>
      <c r="N433" s="160"/>
      <c r="O433" s="160"/>
      <c r="P433" s="161">
        <f>SUM(P434:P444)</f>
        <v>0</v>
      </c>
      <c r="Q433" s="160"/>
      <c r="R433" s="161">
        <f>SUM(R434:R444)</f>
        <v>0.0533</v>
      </c>
      <c r="S433" s="160"/>
      <c r="T433" s="162">
        <f>SUM(T434:T444)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155" t="s">
        <v>82</v>
      </c>
      <c r="AT433" s="163" t="s">
        <v>72</v>
      </c>
      <c r="AU433" s="163" t="s">
        <v>82</v>
      </c>
      <c r="AY433" s="155" t="s">
        <v>192</v>
      </c>
      <c r="BK433" s="164">
        <f>SUM(BK434:BK444)</f>
        <v>0</v>
      </c>
    </row>
    <row r="434" s="2" customFormat="1" ht="44.25" customHeight="1">
      <c r="A434" s="40"/>
      <c r="B434" s="167"/>
      <c r="C434" s="168" t="s">
        <v>860</v>
      </c>
      <c r="D434" s="168" t="s">
        <v>195</v>
      </c>
      <c r="E434" s="169" t="s">
        <v>861</v>
      </c>
      <c r="F434" s="170" t="s">
        <v>862</v>
      </c>
      <c r="G434" s="171" t="s">
        <v>406</v>
      </c>
      <c r="H434" s="172">
        <v>1</v>
      </c>
      <c r="I434" s="173"/>
      <c r="J434" s="174">
        <f>ROUND(I434*H434,2)</f>
        <v>0</v>
      </c>
      <c r="K434" s="170" t="s">
        <v>198</v>
      </c>
      <c r="L434" s="41"/>
      <c r="M434" s="175" t="s">
        <v>3</v>
      </c>
      <c r="N434" s="176" t="s">
        <v>44</v>
      </c>
      <c r="O434" s="74"/>
      <c r="P434" s="177">
        <f>O434*H434</f>
        <v>0</v>
      </c>
      <c r="Q434" s="177">
        <v>0</v>
      </c>
      <c r="R434" s="177">
        <f>Q434*H434</f>
        <v>0</v>
      </c>
      <c r="S434" s="177">
        <v>0</v>
      </c>
      <c r="T434" s="178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179" t="s">
        <v>209</v>
      </c>
      <c r="AT434" s="179" t="s">
        <v>195</v>
      </c>
      <c r="AU434" s="179" t="s">
        <v>85</v>
      </c>
      <c r="AY434" s="21" t="s">
        <v>192</v>
      </c>
      <c r="BE434" s="180">
        <f>IF(N434="základní",J434,0)</f>
        <v>0</v>
      </c>
      <c r="BF434" s="180">
        <f>IF(N434="snížená",J434,0)</f>
        <v>0</v>
      </c>
      <c r="BG434" s="180">
        <f>IF(N434="zákl. přenesená",J434,0)</f>
        <v>0</v>
      </c>
      <c r="BH434" s="180">
        <f>IF(N434="sníž. přenesená",J434,0)</f>
        <v>0</v>
      </c>
      <c r="BI434" s="180">
        <f>IF(N434="nulová",J434,0)</f>
        <v>0</v>
      </c>
      <c r="BJ434" s="21" t="s">
        <v>78</v>
      </c>
      <c r="BK434" s="180">
        <f>ROUND(I434*H434,2)</f>
        <v>0</v>
      </c>
      <c r="BL434" s="21" t="s">
        <v>209</v>
      </c>
      <c r="BM434" s="179" t="s">
        <v>863</v>
      </c>
    </row>
    <row r="435" s="2" customFormat="1">
      <c r="A435" s="40"/>
      <c r="B435" s="41"/>
      <c r="C435" s="40"/>
      <c r="D435" s="181" t="s">
        <v>201</v>
      </c>
      <c r="E435" s="40"/>
      <c r="F435" s="182" t="s">
        <v>864</v>
      </c>
      <c r="G435" s="40"/>
      <c r="H435" s="40"/>
      <c r="I435" s="183"/>
      <c r="J435" s="40"/>
      <c r="K435" s="40"/>
      <c r="L435" s="41"/>
      <c r="M435" s="184"/>
      <c r="N435" s="185"/>
      <c r="O435" s="74"/>
      <c r="P435" s="74"/>
      <c r="Q435" s="74"/>
      <c r="R435" s="74"/>
      <c r="S435" s="74"/>
      <c r="T435" s="75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21" t="s">
        <v>201</v>
      </c>
      <c r="AU435" s="21" t="s">
        <v>85</v>
      </c>
    </row>
    <row r="436" s="2" customFormat="1" ht="37.8" customHeight="1">
      <c r="A436" s="40"/>
      <c r="B436" s="167"/>
      <c r="C436" s="168" t="s">
        <v>865</v>
      </c>
      <c r="D436" s="168" t="s">
        <v>195</v>
      </c>
      <c r="E436" s="169" t="s">
        <v>866</v>
      </c>
      <c r="F436" s="170" t="s">
        <v>867</v>
      </c>
      <c r="G436" s="171" t="s">
        <v>406</v>
      </c>
      <c r="H436" s="172">
        <v>1</v>
      </c>
      <c r="I436" s="173"/>
      <c r="J436" s="174">
        <f>ROUND(I436*H436,2)</f>
        <v>0</v>
      </c>
      <c r="K436" s="170" t="s">
        <v>198</v>
      </c>
      <c r="L436" s="41"/>
      <c r="M436" s="175" t="s">
        <v>3</v>
      </c>
      <c r="N436" s="176" t="s">
        <v>44</v>
      </c>
      <c r="O436" s="74"/>
      <c r="P436" s="177">
        <f>O436*H436</f>
        <v>0</v>
      </c>
      <c r="Q436" s="177">
        <v>0</v>
      </c>
      <c r="R436" s="177">
        <f>Q436*H436</f>
        <v>0</v>
      </c>
      <c r="S436" s="177">
        <v>0</v>
      </c>
      <c r="T436" s="178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179" t="s">
        <v>209</v>
      </c>
      <c r="AT436" s="179" t="s">
        <v>195</v>
      </c>
      <c r="AU436" s="179" t="s">
        <v>85</v>
      </c>
      <c r="AY436" s="21" t="s">
        <v>192</v>
      </c>
      <c r="BE436" s="180">
        <f>IF(N436="základní",J436,0)</f>
        <v>0</v>
      </c>
      <c r="BF436" s="180">
        <f>IF(N436="snížená",J436,0)</f>
        <v>0</v>
      </c>
      <c r="BG436" s="180">
        <f>IF(N436="zákl. přenesená",J436,0)</f>
        <v>0</v>
      </c>
      <c r="BH436" s="180">
        <f>IF(N436="sníž. přenesená",J436,0)</f>
        <v>0</v>
      </c>
      <c r="BI436" s="180">
        <f>IF(N436="nulová",J436,0)</f>
        <v>0</v>
      </c>
      <c r="BJ436" s="21" t="s">
        <v>78</v>
      </c>
      <c r="BK436" s="180">
        <f>ROUND(I436*H436,2)</f>
        <v>0</v>
      </c>
      <c r="BL436" s="21" t="s">
        <v>209</v>
      </c>
      <c r="BM436" s="179" t="s">
        <v>868</v>
      </c>
    </row>
    <row r="437" s="2" customFormat="1">
      <c r="A437" s="40"/>
      <c r="B437" s="41"/>
      <c r="C437" s="40"/>
      <c r="D437" s="181" t="s">
        <v>201</v>
      </c>
      <c r="E437" s="40"/>
      <c r="F437" s="182" t="s">
        <v>869</v>
      </c>
      <c r="G437" s="40"/>
      <c r="H437" s="40"/>
      <c r="I437" s="183"/>
      <c r="J437" s="40"/>
      <c r="K437" s="40"/>
      <c r="L437" s="41"/>
      <c r="M437" s="184"/>
      <c r="N437" s="185"/>
      <c r="O437" s="74"/>
      <c r="P437" s="74"/>
      <c r="Q437" s="74"/>
      <c r="R437" s="74"/>
      <c r="S437" s="74"/>
      <c r="T437" s="75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21" t="s">
        <v>201</v>
      </c>
      <c r="AU437" s="21" t="s">
        <v>85</v>
      </c>
    </row>
    <row r="438" s="2" customFormat="1" ht="33" customHeight="1">
      <c r="A438" s="40"/>
      <c r="B438" s="167"/>
      <c r="C438" s="204" t="s">
        <v>870</v>
      </c>
      <c r="D438" s="204" t="s">
        <v>265</v>
      </c>
      <c r="E438" s="205" t="s">
        <v>871</v>
      </c>
      <c r="F438" s="206" t="s">
        <v>872</v>
      </c>
      <c r="G438" s="207" t="s">
        <v>406</v>
      </c>
      <c r="H438" s="208">
        <v>2</v>
      </c>
      <c r="I438" s="209"/>
      <c r="J438" s="210">
        <f>ROUND(I438*H438,2)</f>
        <v>0</v>
      </c>
      <c r="K438" s="206" t="s">
        <v>198</v>
      </c>
      <c r="L438" s="211"/>
      <c r="M438" s="212" t="s">
        <v>3</v>
      </c>
      <c r="N438" s="213" t="s">
        <v>44</v>
      </c>
      <c r="O438" s="74"/>
      <c r="P438" s="177">
        <f>O438*H438</f>
        <v>0</v>
      </c>
      <c r="Q438" s="177">
        <v>0.024299999999999999</v>
      </c>
      <c r="R438" s="177">
        <f>Q438*H438</f>
        <v>0.048599999999999997</v>
      </c>
      <c r="S438" s="177">
        <v>0</v>
      </c>
      <c r="T438" s="178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179" t="s">
        <v>385</v>
      </c>
      <c r="AT438" s="179" t="s">
        <v>265</v>
      </c>
      <c r="AU438" s="179" t="s">
        <v>85</v>
      </c>
      <c r="AY438" s="21" t="s">
        <v>192</v>
      </c>
      <c r="BE438" s="180">
        <f>IF(N438="základní",J438,0)</f>
        <v>0</v>
      </c>
      <c r="BF438" s="180">
        <f>IF(N438="snížená",J438,0)</f>
        <v>0</v>
      </c>
      <c r="BG438" s="180">
        <f>IF(N438="zákl. přenesená",J438,0)</f>
        <v>0</v>
      </c>
      <c r="BH438" s="180">
        <f>IF(N438="sníž. přenesená",J438,0)</f>
        <v>0</v>
      </c>
      <c r="BI438" s="180">
        <f>IF(N438="nulová",J438,0)</f>
        <v>0</v>
      </c>
      <c r="BJ438" s="21" t="s">
        <v>78</v>
      </c>
      <c r="BK438" s="180">
        <f>ROUND(I438*H438,2)</f>
        <v>0</v>
      </c>
      <c r="BL438" s="21" t="s">
        <v>209</v>
      </c>
      <c r="BM438" s="179" t="s">
        <v>873</v>
      </c>
    </row>
    <row r="439" s="2" customFormat="1" ht="24.15" customHeight="1">
      <c r="A439" s="40"/>
      <c r="B439" s="167"/>
      <c r="C439" s="168" t="s">
        <v>874</v>
      </c>
      <c r="D439" s="168" t="s">
        <v>195</v>
      </c>
      <c r="E439" s="169" t="s">
        <v>875</v>
      </c>
      <c r="F439" s="170" t="s">
        <v>876</v>
      </c>
      <c r="G439" s="171" t="s">
        <v>406</v>
      </c>
      <c r="H439" s="172">
        <v>2</v>
      </c>
      <c r="I439" s="173"/>
      <c r="J439" s="174">
        <f>ROUND(I439*H439,2)</f>
        <v>0</v>
      </c>
      <c r="K439" s="170" t="s">
        <v>198</v>
      </c>
      <c r="L439" s="41"/>
      <c r="M439" s="175" t="s">
        <v>3</v>
      </c>
      <c r="N439" s="176" t="s">
        <v>44</v>
      </c>
      <c r="O439" s="74"/>
      <c r="P439" s="177">
        <f>O439*H439</f>
        <v>0</v>
      </c>
      <c r="Q439" s="177">
        <v>0</v>
      </c>
      <c r="R439" s="177">
        <f>Q439*H439</f>
        <v>0</v>
      </c>
      <c r="S439" s="177">
        <v>0</v>
      </c>
      <c r="T439" s="178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179" t="s">
        <v>209</v>
      </c>
      <c r="AT439" s="179" t="s">
        <v>195</v>
      </c>
      <c r="AU439" s="179" t="s">
        <v>85</v>
      </c>
      <c r="AY439" s="21" t="s">
        <v>192</v>
      </c>
      <c r="BE439" s="180">
        <f>IF(N439="základní",J439,0)</f>
        <v>0</v>
      </c>
      <c r="BF439" s="180">
        <f>IF(N439="snížená",J439,0)</f>
        <v>0</v>
      </c>
      <c r="BG439" s="180">
        <f>IF(N439="zákl. přenesená",J439,0)</f>
        <v>0</v>
      </c>
      <c r="BH439" s="180">
        <f>IF(N439="sníž. přenesená",J439,0)</f>
        <v>0</v>
      </c>
      <c r="BI439" s="180">
        <f>IF(N439="nulová",J439,0)</f>
        <v>0</v>
      </c>
      <c r="BJ439" s="21" t="s">
        <v>78</v>
      </c>
      <c r="BK439" s="180">
        <f>ROUND(I439*H439,2)</f>
        <v>0</v>
      </c>
      <c r="BL439" s="21" t="s">
        <v>209</v>
      </c>
      <c r="BM439" s="179" t="s">
        <v>877</v>
      </c>
    </row>
    <row r="440" s="2" customFormat="1">
      <c r="A440" s="40"/>
      <c r="B440" s="41"/>
      <c r="C440" s="40"/>
      <c r="D440" s="181" t="s">
        <v>201</v>
      </c>
      <c r="E440" s="40"/>
      <c r="F440" s="182" t="s">
        <v>878</v>
      </c>
      <c r="G440" s="40"/>
      <c r="H440" s="40"/>
      <c r="I440" s="183"/>
      <c r="J440" s="40"/>
      <c r="K440" s="40"/>
      <c r="L440" s="41"/>
      <c r="M440" s="184"/>
      <c r="N440" s="185"/>
      <c r="O440" s="74"/>
      <c r="P440" s="74"/>
      <c r="Q440" s="74"/>
      <c r="R440" s="74"/>
      <c r="S440" s="74"/>
      <c r="T440" s="75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21" t="s">
        <v>201</v>
      </c>
      <c r="AU440" s="21" t="s">
        <v>85</v>
      </c>
    </row>
    <row r="441" s="2" customFormat="1" ht="24.15" customHeight="1">
      <c r="A441" s="40"/>
      <c r="B441" s="167"/>
      <c r="C441" s="204" t="s">
        <v>879</v>
      </c>
      <c r="D441" s="204" t="s">
        <v>265</v>
      </c>
      <c r="E441" s="205" t="s">
        <v>880</v>
      </c>
      <c r="F441" s="206" t="s">
        <v>881</v>
      </c>
      <c r="G441" s="207" t="s">
        <v>406</v>
      </c>
      <c r="H441" s="208">
        <v>2</v>
      </c>
      <c r="I441" s="209"/>
      <c r="J441" s="210">
        <f>ROUND(I441*H441,2)</f>
        <v>0</v>
      </c>
      <c r="K441" s="206" t="s">
        <v>198</v>
      </c>
      <c r="L441" s="211"/>
      <c r="M441" s="212" t="s">
        <v>3</v>
      </c>
      <c r="N441" s="213" t="s">
        <v>44</v>
      </c>
      <c r="O441" s="74"/>
      <c r="P441" s="177">
        <f>O441*H441</f>
        <v>0</v>
      </c>
      <c r="Q441" s="177">
        <v>0.00014999999999999999</v>
      </c>
      <c r="R441" s="177">
        <f>Q441*H441</f>
        <v>0.00029999999999999997</v>
      </c>
      <c r="S441" s="177">
        <v>0</v>
      </c>
      <c r="T441" s="178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179" t="s">
        <v>385</v>
      </c>
      <c r="AT441" s="179" t="s">
        <v>265</v>
      </c>
      <c r="AU441" s="179" t="s">
        <v>85</v>
      </c>
      <c r="AY441" s="21" t="s">
        <v>192</v>
      </c>
      <c r="BE441" s="180">
        <f>IF(N441="základní",J441,0)</f>
        <v>0</v>
      </c>
      <c r="BF441" s="180">
        <f>IF(N441="snížená",J441,0)</f>
        <v>0</v>
      </c>
      <c r="BG441" s="180">
        <f>IF(N441="zákl. přenesená",J441,0)</f>
        <v>0</v>
      </c>
      <c r="BH441" s="180">
        <f>IF(N441="sníž. přenesená",J441,0)</f>
        <v>0</v>
      </c>
      <c r="BI441" s="180">
        <f>IF(N441="nulová",J441,0)</f>
        <v>0</v>
      </c>
      <c r="BJ441" s="21" t="s">
        <v>78</v>
      </c>
      <c r="BK441" s="180">
        <f>ROUND(I441*H441,2)</f>
        <v>0</v>
      </c>
      <c r="BL441" s="21" t="s">
        <v>209</v>
      </c>
      <c r="BM441" s="179" t="s">
        <v>882</v>
      </c>
    </row>
    <row r="442" s="2" customFormat="1" ht="24.15" customHeight="1">
      <c r="A442" s="40"/>
      <c r="B442" s="167"/>
      <c r="C442" s="168" t="s">
        <v>883</v>
      </c>
      <c r="D442" s="168" t="s">
        <v>195</v>
      </c>
      <c r="E442" s="169" t="s">
        <v>884</v>
      </c>
      <c r="F442" s="170" t="s">
        <v>885</v>
      </c>
      <c r="G442" s="171" t="s">
        <v>406</v>
      </c>
      <c r="H442" s="172">
        <v>2</v>
      </c>
      <c r="I442" s="173"/>
      <c r="J442" s="174">
        <f>ROUND(I442*H442,2)</f>
        <v>0</v>
      </c>
      <c r="K442" s="170" t="s">
        <v>198</v>
      </c>
      <c r="L442" s="41"/>
      <c r="M442" s="175" t="s">
        <v>3</v>
      </c>
      <c r="N442" s="176" t="s">
        <v>44</v>
      </c>
      <c r="O442" s="74"/>
      <c r="P442" s="177">
        <f>O442*H442</f>
        <v>0</v>
      </c>
      <c r="Q442" s="177">
        <v>0</v>
      </c>
      <c r="R442" s="177">
        <f>Q442*H442</f>
        <v>0</v>
      </c>
      <c r="S442" s="177">
        <v>0</v>
      </c>
      <c r="T442" s="178">
        <f>S442*H442</f>
        <v>0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179" t="s">
        <v>209</v>
      </c>
      <c r="AT442" s="179" t="s">
        <v>195</v>
      </c>
      <c r="AU442" s="179" t="s">
        <v>85</v>
      </c>
      <c r="AY442" s="21" t="s">
        <v>192</v>
      </c>
      <c r="BE442" s="180">
        <f>IF(N442="základní",J442,0)</f>
        <v>0</v>
      </c>
      <c r="BF442" s="180">
        <f>IF(N442="snížená",J442,0)</f>
        <v>0</v>
      </c>
      <c r="BG442" s="180">
        <f>IF(N442="zákl. přenesená",J442,0)</f>
        <v>0</v>
      </c>
      <c r="BH442" s="180">
        <f>IF(N442="sníž. přenesená",J442,0)</f>
        <v>0</v>
      </c>
      <c r="BI442" s="180">
        <f>IF(N442="nulová",J442,0)</f>
        <v>0</v>
      </c>
      <c r="BJ442" s="21" t="s">
        <v>78</v>
      </c>
      <c r="BK442" s="180">
        <f>ROUND(I442*H442,2)</f>
        <v>0</v>
      </c>
      <c r="BL442" s="21" t="s">
        <v>209</v>
      </c>
      <c r="BM442" s="179" t="s">
        <v>886</v>
      </c>
    </row>
    <row r="443" s="2" customFormat="1">
      <c r="A443" s="40"/>
      <c r="B443" s="41"/>
      <c r="C443" s="40"/>
      <c r="D443" s="181" t="s">
        <v>201</v>
      </c>
      <c r="E443" s="40"/>
      <c r="F443" s="182" t="s">
        <v>887</v>
      </c>
      <c r="G443" s="40"/>
      <c r="H443" s="40"/>
      <c r="I443" s="183"/>
      <c r="J443" s="40"/>
      <c r="K443" s="40"/>
      <c r="L443" s="41"/>
      <c r="M443" s="184"/>
      <c r="N443" s="185"/>
      <c r="O443" s="74"/>
      <c r="P443" s="74"/>
      <c r="Q443" s="74"/>
      <c r="R443" s="74"/>
      <c r="S443" s="74"/>
      <c r="T443" s="75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21" t="s">
        <v>201</v>
      </c>
      <c r="AU443" s="21" t="s">
        <v>85</v>
      </c>
    </row>
    <row r="444" s="2" customFormat="1" ht="16.5" customHeight="1">
      <c r="A444" s="40"/>
      <c r="B444" s="167"/>
      <c r="C444" s="204" t="s">
        <v>888</v>
      </c>
      <c r="D444" s="204" t="s">
        <v>265</v>
      </c>
      <c r="E444" s="205" t="s">
        <v>889</v>
      </c>
      <c r="F444" s="206" t="s">
        <v>890</v>
      </c>
      <c r="G444" s="207" t="s">
        <v>406</v>
      </c>
      <c r="H444" s="208">
        <v>2</v>
      </c>
      <c r="I444" s="209"/>
      <c r="J444" s="210">
        <f>ROUND(I444*H444,2)</f>
        <v>0</v>
      </c>
      <c r="K444" s="206" t="s">
        <v>198</v>
      </c>
      <c r="L444" s="211"/>
      <c r="M444" s="212" t="s">
        <v>3</v>
      </c>
      <c r="N444" s="213" t="s">
        <v>44</v>
      </c>
      <c r="O444" s="74"/>
      <c r="P444" s="177">
        <f>O444*H444</f>
        <v>0</v>
      </c>
      <c r="Q444" s="177">
        <v>0.0022000000000000001</v>
      </c>
      <c r="R444" s="177">
        <f>Q444*H444</f>
        <v>0.0044000000000000003</v>
      </c>
      <c r="S444" s="177">
        <v>0</v>
      </c>
      <c r="T444" s="178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179" t="s">
        <v>385</v>
      </c>
      <c r="AT444" s="179" t="s">
        <v>265</v>
      </c>
      <c r="AU444" s="179" t="s">
        <v>85</v>
      </c>
      <c r="AY444" s="21" t="s">
        <v>192</v>
      </c>
      <c r="BE444" s="180">
        <f>IF(N444="základní",J444,0)</f>
        <v>0</v>
      </c>
      <c r="BF444" s="180">
        <f>IF(N444="snížená",J444,0)</f>
        <v>0</v>
      </c>
      <c r="BG444" s="180">
        <f>IF(N444="zákl. přenesená",J444,0)</f>
        <v>0</v>
      </c>
      <c r="BH444" s="180">
        <f>IF(N444="sníž. přenesená",J444,0)</f>
        <v>0</v>
      </c>
      <c r="BI444" s="180">
        <f>IF(N444="nulová",J444,0)</f>
        <v>0</v>
      </c>
      <c r="BJ444" s="21" t="s">
        <v>78</v>
      </c>
      <c r="BK444" s="180">
        <f>ROUND(I444*H444,2)</f>
        <v>0</v>
      </c>
      <c r="BL444" s="21" t="s">
        <v>209</v>
      </c>
      <c r="BM444" s="179" t="s">
        <v>891</v>
      </c>
    </row>
    <row r="445" s="12" customFormat="1" ht="20.88" customHeight="1">
      <c r="A445" s="12"/>
      <c r="B445" s="154"/>
      <c r="C445" s="12"/>
      <c r="D445" s="155" t="s">
        <v>72</v>
      </c>
      <c r="E445" s="165" t="s">
        <v>892</v>
      </c>
      <c r="F445" s="165" t="s">
        <v>893</v>
      </c>
      <c r="G445" s="12"/>
      <c r="H445" s="12"/>
      <c r="I445" s="157"/>
      <c r="J445" s="166">
        <f>BK445</f>
        <v>0</v>
      </c>
      <c r="K445" s="12"/>
      <c r="L445" s="154"/>
      <c r="M445" s="159"/>
      <c r="N445" s="160"/>
      <c r="O445" s="160"/>
      <c r="P445" s="161">
        <f>SUM(P446:P456)</f>
        <v>0</v>
      </c>
      <c r="Q445" s="160"/>
      <c r="R445" s="161">
        <f>SUM(R446:R456)</f>
        <v>0.088905696235800011</v>
      </c>
      <c r="S445" s="160"/>
      <c r="T445" s="162">
        <f>SUM(T446:T456)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155" t="s">
        <v>82</v>
      </c>
      <c r="AT445" s="163" t="s">
        <v>72</v>
      </c>
      <c r="AU445" s="163" t="s">
        <v>82</v>
      </c>
      <c r="AY445" s="155" t="s">
        <v>192</v>
      </c>
      <c r="BK445" s="164">
        <f>SUM(BK446:BK456)</f>
        <v>0</v>
      </c>
    </row>
    <row r="446" s="2" customFormat="1" ht="33" customHeight="1">
      <c r="A446" s="40"/>
      <c r="B446" s="167"/>
      <c r="C446" s="168" t="s">
        <v>894</v>
      </c>
      <c r="D446" s="168" t="s">
        <v>195</v>
      </c>
      <c r="E446" s="169" t="s">
        <v>895</v>
      </c>
      <c r="F446" s="170" t="s">
        <v>896</v>
      </c>
      <c r="G446" s="171" t="s">
        <v>93</v>
      </c>
      <c r="H446" s="172">
        <v>2.3580000000000001</v>
      </c>
      <c r="I446" s="173"/>
      <c r="J446" s="174">
        <f>ROUND(I446*H446,2)</f>
        <v>0</v>
      </c>
      <c r="K446" s="170" t="s">
        <v>198</v>
      </c>
      <c r="L446" s="41"/>
      <c r="M446" s="175" t="s">
        <v>3</v>
      </c>
      <c r="N446" s="176" t="s">
        <v>44</v>
      </c>
      <c r="O446" s="74"/>
      <c r="P446" s="177">
        <f>O446*H446</f>
        <v>0</v>
      </c>
      <c r="Q446" s="177">
        <v>0.00025560010000000001</v>
      </c>
      <c r="R446" s="177">
        <f>Q446*H446</f>
        <v>0.00060270503580000005</v>
      </c>
      <c r="S446" s="177">
        <v>0</v>
      </c>
      <c r="T446" s="178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179" t="s">
        <v>209</v>
      </c>
      <c r="AT446" s="179" t="s">
        <v>195</v>
      </c>
      <c r="AU446" s="179" t="s">
        <v>85</v>
      </c>
      <c r="AY446" s="21" t="s">
        <v>192</v>
      </c>
      <c r="BE446" s="180">
        <f>IF(N446="základní",J446,0)</f>
        <v>0</v>
      </c>
      <c r="BF446" s="180">
        <f>IF(N446="snížená",J446,0)</f>
        <v>0</v>
      </c>
      <c r="BG446" s="180">
        <f>IF(N446="zákl. přenesená",J446,0)</f>
        <v>0</v>
      </c>
      <c r="BH446" s="180">
        <f>IF(N446="sníž. přenesená",J446,0)</f>
        <v>0</v>
      </c>
      <c r="BI446" s="180">
        <f>IF(N446="nulová",J446,0)</f>
        <v>0</v>
      </c>
      <c r="BJ446" s="21" t="s">
        <v>78</v>
      </c>
      <c r="BK446" s="180">
        <f>ROUND(I446*H446,2)</f>
        <v>0</v>
      </c>
      <c r="BL446" s="21" t="s">
        <v>209</v>
      </c>
      <c r="BM446" s="179" t="s">
        <v>897</v>
      </c>
    </row>
    <row r="447" s="2" customFormat="1">
      <c r="A447" s="40"/>
      <c r="B447" s="41"/>
      <c r="C447" s="40"/>
      <c r="D447" s="181" t="s">
        <v>201</v>
      </c>
      <c r="E447" s="40"/>
      <c r="F447" s="182" t="s">
        <v>898</v>
      </c>
      <c r="G447" s="40"/>
      <c r="H447" s="40"/>
      <c r="I447" s="183"/>
      <c r="J447" s="40"/>
      <c r="K447" s="40"/>
      <c r="L447" s="41"/>
      <c r="M447" s="184"/>
      <c r="N447" s="185"/>
      <c r="O447" s="74"/>
      <c r="P447" s="74"/>
      <c r="Q447" s="74"/>
      <c r="R447" s="74"/>
      <c r="S447" s="74"/>
      <c r="T447" s="75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21" t="s">
        <v>201</v>
      </c>
      <c r="AU447" s="21" t="s">
        <v>85</v>
      </c>
    </row>
    <row r="448" s="13" customFormat="1">
      <c r="A448" s="13"/>
      <c r="B448" s="188"/>
      <c r="C448" s="13"/>
      <c r="D448" s="186" t="s">
        <v>213</v>
      </c>
      <c r="E448" s="189" t="s">
        <v>3</v>
      </c>
      <c r="F448" s="190" t="s">
        <v>112</v>
      </c>
      <c r="G448" s="13"/>
      <c r="H448" s="191">
        <v>2.3580000000000001</v>
      </c>
      <c r="I448" s="192"/>
      <c r="J448" s="13"/>
      <c r="K448" s="13"/>
      <c r="L448" s="188"/>
      <c r="M448" s="193"/>
      <c r="N448" s="194"/>
      <c r="O448" s="194"/>
      <c r="P448" s="194"/>
      <c r="Q448" s="194"/>
      <c r="R448" s="194"/>
      <c r="S448" s="194"/>
      <c r="T448" s="19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89" t="s">
        <v>213</v>
      </c>
      <c r="AU448" s="189" t="s">
        <v>85</v>
      </c>
      <c r="AV448" s="13" t="s">
        <v>82</v>
      </c>
      <c r="AW448" s="13" t="s">
        <v>34</v>
      </c>
      <c r="AX448" s="13" t="s">
        <v>78</v>
      </c>
      <c r="AY448" s="189" t="s">
        <v>192</v>
      </c>
    </row>
    <row r="449" s="2" customFormat="1" ht="24.15" customHeight="1">
      <c r="A449" s="40"/>
      <c r="B449" s="167"/>
      <c r="C449" s="204" t="s">
        <v>899</v>
      </c>
      <c r="D449" s="204" t="s">
        <v>265</v>
      </c>
      <c r="E449" s="205" t="s">
        <v>900</v>
      </c>
      <c r="F449" s="206" t="s">
        <v>901</v>
      </c>
      <c r="G449" s="207" t="s">
        <v>93</v>
      </c>
      <c r="H449" s="208">
        <v>2.3580000000000001</v>
      </c>
      <c r="I449" s="209"/>
      <c r="J449" s="210">
        <f>ROUND(I449*H449,2)</f>
        <v>0</v>
      </c>
      <c r="K449" s="206" t="s">
        <v>198</v>
      </c>
      <c r="L449" s="211"/>
      <c r="M449" s="212" t="s">
        <v>3</v>
      </c>
      <c r="N449" s="213" t="s">
        <v>44</v>
      </c>
      <c r="O449" s="74"/>
      <c r="P449" s="177">
        <f>O449*H449</f>
        <v>0</v>
      </c>
      <c r="Q449" s="177">
        <v>0.036810000000000002</v>
      </c>
      <c r="R449" s="177">
        <f>Q449*H449</f>
        <v>0.086797980000000011</v>
      </c>
      <c r="S449" s="177">
        <v>0</v>
      </c>
      <c r="T449" s="178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179" t="s">
        <v>385</v>
      </c>
      <c r="AT449" s="179" t="s">
        <v>265</v>
      </c>
      <c r="AU449" s="179" t="s">
        <v>85</v>
      </c>
      <c r="AY449" s="21" t="s">
        <v>192</v>
      </c>
      <c r="BE449" s="180">
        <f>IF(N449="základní",J449,0)</f>
        <v>0</v>
      </c>
      <c r="BF449" s="180">
        <f>IF(N449="snížená",J449,0)</f>
        <v>0</v>
      </c>
      <c r="BG449" s="180">
        <f>IF(N449="zákl. přenesená",J449,0)</f>
        <v>0</v>
      </c>
      <c r="BH449" s="180">
        <f>IF(N449="sníž. přenesená",J449,0)</f>
        <v>0</v>
      </c>
      <c r="BI449" s="180">
        <f>IF(N449="nulová",J449,0)</f>
        <v>0</v>
      </c>
      <c r="BJ449" s="21" t="s">
        <v>78</v>
      </c>
      <c r="BK449" s="180">
        <f>ROUND(I449*H449,2)</f>
        <v>0</v>
      </c>
      <c r="BL449" s="21" t="s">
        <v>209</v>
      </c>
      <c r="BM449" s="179" t="s">
        <v>902</v>
      </c>
    </row>
    <row r="450" s="13" customFormat="1">
      <c r="A450" s="13"/>
      <c r="B450" s="188"/>
      <c r="C450" s="13"/>
      <c r="D450" s="186" t="s">
        <v>213</v>
      </c>
      <c r="E450" s="189" t="s">
        <v>3</v>
      </c>
      <c r="F450" s="190" t="s">
        <v>112</v>
      </c>
      <c r="G450" s="13"/>
      <c r="H450" s="191">
        <v>2.3580000000000001</v>
      </c>
      <c r="I450" s="192"/>
      <c r="J450" s="13"/>
      <c r="K450" s="13"/>
      <c r="L450" s="188"/>
      <c r="M450" s="193"/>
      <c r="N450" s="194"/>
      <c r="O450" s="194"/>
      <c r="P450" s="194"/>
      <c r="Q450" s="194"/>
      <c r="R450" s="194"/>
      <c r="S450" s="194"/>
      <c r="T450" s="19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189" t="s">
        <v>213</v>
      </c>
      <c r="AU450" s="189" t="s">
        <v>85</v>
      </c>
      <c r="AV450" s="13" t="s">
        <v>82</v>
      </c>
      <c r="AW450" s="13" t="s">
        <v>34</v>
      </c>
      <c r="AX450" s="13" t="s">
        <v>78</v>
      </c>
      <c r="AY450" s="189" t="s">
        <v>192</v>
      </c>
    </row>
    <row r="451" s="2" customFormat="1" ht="33" customHeight="1">
      <c r="A451" s="40"/>
      <c r="B451" s="167"/>
      <c r="C451" s="168" t="s">
        <v>903</v>
      </c>
      <c r="D451" s="168" t="s">
        <v>195</v>
      </c>
      <c r="E451" s="169" t="s">
        <v>904</v>
      </c>
      <c r="F451" s="170" t="s">
        <v>905</v>
      </c>
      <c r="G451" s="171" t="s">
        <v>260</v>
      </c>
      <c r="H451" s="172">
        <v>17.920000000000002</v>
      </c>
      <c r="I451" s="173"/>
      <c r="J451" s="174">
        <f>ROUND(I451*H451,2)</f>
        <v>0</v>
      </c>
      <c r="K451" s="170" t="s">
        <v>198</v>
      </c>
      <c r="L451" s="41"/>
      <c r="M451" s="175" t="s">
        <v>3</v>
      </c>
      <c r="N451" s="176" t="s">
        <v>44</v>
      </c>
      <c r="O451" s="74"/>
      <c r="P451" s="177">
        <f>O451*H451</f>
        <v>0</v>
      </c>
      <c r="Q451" s="177">
        <v>2.8985000000000001E-05</v>
      </c>
      <c r="R451" s="177">
        <f>Q451*H451</f>
        <v>0.00051941120000000007</v>
      </c>
      <c r="S451" s="177">
        <v>0</v>
      </c>
      <c r="T451" s="178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179" t="s">
        <v>209</v>
      </c>
      <c r="AT451" s="179" t="s">
        <v>195</v>
      </c>
      <c r="AU451" s="179" t="s">
        <v>85</v>
      </c>
      <c r="AY451" s="21" t="s">
        <v>192</v>
      </c>
      <c r="BE451" s="180">
        <f>IF(N451="základní",J451,0)</f>
        <v>0</v>
      </c>
      <c r="BF451" s="180">
        <f>IF(N451="snížená",J451,0)</f>
        <v>0</v>
      </c>
      <c r="BG451" s="180">
        <f>IF(N451="zákl. přenesená",J451,0)</f>
        <v>0</v>
      </c>
      <c r="BH451" s="180">
        <f>IF(N451="sníž. přenesená",J451,0)</f>
        <v>0</v>
      </c>
      <c r="BI451" s="180">
        <f>IF(N451="nulová",J451,0)</f>
        <v>0</v>
      </c>
      <c r="BJ451" s="21" t="s">
        <v>78</v>
      </c>
      <c r="BK451" s="180">
        <f>ROUND(I451*H451,2)</f>
        <v>0</v>
      </c>
      <c r="BL451" s="21" t="s">
        <v>209</v>
      </c>
      <c r="BM451" s="179" t="s">
        <v>906</v>
      </c>
    </row>
    <row r="452" s="2" customFormat="1">
      <c r="A452" s="40"/>
      <c r="B452" s="41"/>
      <c r="C452" s="40"/>
      <c r="D452" s="181" t="s">
        <v>201</v>
      </c>
      <c r="E452" s="40"/>
      <c r="F452" s="182" t="s">
        <v>907</v>
      </c>
      <c r="G452" s="40"/>
      <c r="H452" s="40"/>
      <c r="I452" s="183"/>
      <c r="J452" s="40"/>
      <c r="K452" s="40"/>
      <c r="L452" s="41"/>
      <c r="M452" s="184"/>
      <c r="N452" s="185"/>
      <c r="O452" s="74"/>
      <c r="P452" s="74"/>
      <c r="Q452" s="74"/>
      <c r="R452" s="74"/>
      <c r="S452" s="74"/>
      <c r="T452" s="75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21" t="s">
        <v>201</v>
      </c>
      <c r="AU452" s="21" t="s">
        <v>85</v>
      </c>
    </row>
    <row r="453" s="13" customFormat="1">
      <c r="A453" s="13"/>
      <c r="B453" s="188"/>
      <c r="C453" s="13"/>
      <c r="D453" s="186" t="s">
        <v>213</v>
      </c>
      <c r="E453" s="13"/>
      <c r="F453" s="190" t="s">
        <v>908</v>
      </c>
      <c r="G453" s="13"/>
      <c r="H453" s="191">
        <v>17.920000000000002</v>
      </c>
      <c r="I453" s="192"/>
      <c r="J453" s="13"/>
      <c r="K453" s="13"/>
      <c r="L453" s="188"/>
      <c r="M453" s="193"/>
      <c r="N453" s="194"/>
      <c r="O453" s="194"/>
      <c r="P453" s="194"/>
      <c r="Q453" s="194"/>
      <c r="R453" s="194"/>
      <c r="S453" s="194"/>
      <c r="T453" s="19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89" t="s">
        <v>213</v>
      </c>
      <c r="AU453" s="189" t="s">
        <v>85</v>
      </c>
      <c r="AV453" s="13" t="s">
        <v>82</v>
      </c>
      <c r="AW453" s="13" t="s">
        <v>4</v>
      </c>
      <c r="AX453" s="13" t="s">
        <v>78</v>
      </c>
      <c r="AY453" s="189" t="s">
        <v>192</v>
      </c>
    </row>
    <row r="454" s="2" customFormat="1" ht="24.15" customHeight="1">
      <c r="A454" s="40"/>
      <c r="B454" s="167"/>
      <c r="C454" s="204" t="s">
        <v>909</v>
      </c>
      <c r="D454" s="204" t="s">
        <v>265</v>
      </c>
      <c r="E454" s="205" t="s">
        <v>910</v>
      </c>
      <c r="F454" s="206" t="s">
        <v>911</v>
      </c>
      <c r="G454" s="207" t="s">
        <v>260</v>
      </c>
      <c r="H454" s="208">
        <v>8.9600000000000009</v>
      </c>
      <c r="I454" s="209"/>
      <c r="J454" s="210">
        <f>ROUND(I454*H454,2)</f>
        <v>0</v>
      </c>
      <c r="K454" s="206" t="s">
        <v>198</v>
      </c>
      <c r="L454" s="211"/>
      <c r="M454" s="212" t="s">
        <v>3</v>
      </c>
      <c r="N454" s="213" t="s">
        <v>44</v>
      </c>
      <c r="O454" s="74"/>
      <c r="P454" s="177">
        <f>O454*H454</f>
        <v>0</v>
      </c>
      <c r="Q454" s="177">
        <v>5.0000000000000002E-05</v>
      </c>
      <c r="R454" s="177">
        <f>Q454*H454</f>
        <v>0.00044800000000000005</v>
      </c>
      <c r="S454" s="177">
        <v>0</v>
      </c>
      <c r="T454" s="178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179" t="s">
        <v>385</v>
      </c>
      <c r="AT454" s="179" t="s">
        <v>265</v>
      </c>
      <c r="AU454" s="179" t="s">
        <v>85</v>
      </c>
      <c r="AY454" s="21" t="s">
        <v>192</v>
      </c>
      <c r="BE454" s="180">
        <f>IF(N454="základní",J454,0)</f>
        <v>0</v>
      </c>
      <c r="BF454" s="180">
        <f>IF(N454="snížená",J454,0)</f>
        <v>0</v>
      </c>
      <c r="BG454" s="180">
        <f>IF(N454="zákl. přenesená",J454,0)</f>
        <v>0</v>
      </c>
      <c r="BH454" s="180">
        <f>IF(N454="sníž. přenesená",J454,0)</f>
        <v>0</v>
      </c>
      <c r="BI454" s="180">
        <f>IF(N454="nulová",J454,0)</f>
        <v>0</v>
      </c>
      <c r="BJ454" s="21" t="s">
        <v>78</v>
      </c>
      <c r="BK454" s="180">
        <f>ROUND(I454*H454,2)</f>
        <v>0</v>
      </c>
      <c r="BL454" s="21" t="s">
        <v>209</v>
      </c>
      <c r="BM454" s="179" t="s">
        <v>912</v>
      </c>
    </row>
    <row r="455" s="13" customFormat="1">
      <c r="A455" s="13"/>
      <c r="B455" s="188"/>
      <c r="C455" s="13"/>
      <c r="D455" s="186" t="s">
        <v>213</v>
      </c>
      <c r="E455" s="189" t="s">
        <v>3</v>
      </c>
      <c r="F455" s="190" t="s">
        <v>913</v>
      </c>
      <c r="G455" s="13"/>
      <c r="H455" s="191">
        <v>8.9600000000000009</v>
      </c>
      <c r="I455" s="192"/>
      <c r="J455" s="13"/>
      <c r="K455" s="13"/>
      <c r="L455" s="188"/>
      <c r="M455" s="193"/>
      <c r="N455" s="194"/>
      <c r="O455" s="194"/>
      <c r="P455" s="194"/>
      <c r="Q455" s="194"/>
      <c r="R455" s="194"/>
      <c r="S455" s="194"/>
      <c r="T455" s="19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189" t="s">
        <v>213</v>
      </c>
      <c r="AU455" s="189" t="s">
        <v>85</v>
      </c>
      <c r="AV455" s="13" t="s">
        <v>82</v>
      </c>
      <c r="AW455" s="13" t="s">
        <v>34</v>
      </c>
      <c r="AX455" s="13" t="s">
        <v>78</v>
      </c>
      <c r="AY455" s="189" t="s">
        <v>192</v>
      </c>
    </row>
    <row r="456" s="2" customFormat="1" ht="24.15" customHeight="1">
      <c r="A456" s="40"/>
      <c r="B456" s="167"/>
      <c r="C456" s="204" t="s">
        <v>914</v>
      </c>
      <c r="D456" s="204" t="s">
        <v>265</v>
      </c>
      <c r="E456" s="205" t="s">
        <v>915</v>
      </c>
      <c r="F456" s="206" t="s">
        <v>916</v>
      </c>
      <c r="G456" s="207" t="s">
        <v>260</v>
      </c>
      <c r="H456" s="208">
        <v>8.9600000000000009</v>
      </c>
      <c r="I456" s="209"/>
      <c r="J456" s="210">
        <f>ROUND(I456*H456,2)</f>
        <v>0</v>
      </c>
      <c r="K456" s="206" t="s">
        <v>198</v>
      </c>
      <c r="L456" s="211"/>
      <c r="M456" s="212" t="s">
        <v>3</v>
      </c>
      <c r="N456" s="213" t="s">
        <v>44</v>
      </c>
      <c r="O456" s="74"/>
      <c r="P456" s="177">
        <f>O456*H456</f>
        <v>0</v>
      </c>
      <c r="Q456" s="177">
        <v>6.0000000000000002E-05</v>
      </c>
      <c r="R456" s="177">
        <f>Q456*H456</f>
        <v>0.00053760000000000006</v>
      </c>
      <c r="S456" s="177">
        <v>0</v>
      </c>
      <c r="T456" s="178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179" t="s">
        <v>385</v>
      </c>
      <c r="AT456" s="179" t="s">
        <v>265</v>
      </c>
      <c r="AU456" s="179" t="s">
        <v>85</v>
      </c>
      <c r="AY456" s="21" t="s">
        <v>192</v>
      </c>
      <c r="BE456" s="180">
        <f>IF(N456="základní",J456,0)</f>
        <v>0</v>
      </c>
      <c r="BF456" s="180">
        <f>IF(N456="snížená",J456,0)</f>
        <v>0</v>
      </c>
      <c r="BG456" s="180">
        <f>IF(N456="zákl. přenesená",J456,0)</f>
        <v>0</v>
      </c>
      <c r="BH456" s="180">
        <f>IF(N456="sníž. přenesená",J456,0)</f>
        <v>0</v>
      </c>
      <c r="BI456" s="180">
        <f>IF(N456="nulová",J456,0)</f>
        <v>0</v>
      </c>
      <c r="BJ456" s="21" t="s">
        <v>78</v>
      </c>
      <c r="BK456" s="180">
        <f>ROUND(I456*H456,2)</f>
        <v>0</v>
      </c>
      <c r="BL456" s="21" t="s">
        <v>209</v>
      </c>
      <c r="BM456" s="179" t="s">
        <v>917</v>
      </c>
    </row>
    <row r="457" s="12" customFormat="1" ht="22.8" customHeight="1">
      <c r="A457" s="12"/>
      <c r="B457" s="154"/>
      <c r="C457" s="12"/>
      <c r="D457" s="155" t="s">
        <v>72</v>
      </c>
      <c r="E457" s="165" t="s">
        <v>918</v>
      </c>
      <c r="F457" s="165" t="s">
        <v>919</v>
      </c>
      <c r="G457" s="12"/>
      <c r="H457" s="12"/>
      <c r="I457" s="157"/>
      <c r="J457" s="166">
        <f>BK457</f>
        <v>0</v>
      </c>
      <c r="K457" s="12"/>
      <c r="L457" s="154"/>
      <c r="M457" s="159"/>
      <c r="N457" s="160"/>
      <c r="O457" s="160"/>
      <c r="P457" s="161">
        <f>SUM(P458:P478)</f>
        <v>0</v>
      </c>
      <c r="Q457" s="160"/>
      <c r="R457" s="161">
        <f>SUM(R458:R478)</f>
        <v>0.15951206400000001</v>
      </c>
      <c r="S457" s="160"/>
      <c r="T457" s="162">
        <f>SUM(T458:T478)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155" t="s">
        <v>82</v>
      </c>
      <c r="AT457" s="163" t="s">
        <v>72</v>
      </c>
      <c r="AU457" s="163" t="s">
        <v>78</v>
      </c>
      <c r="AY457" s="155" t="s">
        <v>192</v>
      </c>
      <c r="BK457" s="164">
        <f>SUM(BK458:BK478)</f>
        <v>0</v>
      </c>
    </row>
    <row r="458" s="2" customFormat="1" ht="16.5" customHeight="1">
      <c r="A458" s="40"/>
      <c r="B458" s="167"/>
      <c r="C458" s="168" t="s">
        <v>920</v>
      </c>
      <c r="D458" s="168" t="s">
        <v>195</v>
      </c>
      <c r="E458" s="169" t="s">
        <v>921</v>
      </c>
      <c r="F458" s="170" t="s">
        <v>922</v>
      </c>
      <c r="G458" s="171" t="s">
        <v>260</v>
      </c>
      <c r="H458" s="172">
        <v>9.4800000000000004</v>
      </c>
      <c r="I458" s="173"/>
      <c r="J458" s="174">
        <f>ROUND(I458*H458,2)</f>
        <v>0</v>
      </c>
      <c r="K458" s="170" t="s">
        <v>198</v>
      </c>
      <c r="L458" s="41"/>
      <c r="M458" s="175" t="s">
        <v>3</v>
      </c>
      <c r="N458" s="176" t="s">
        <v>44</v>
      </c>
      <c r="O458" s="74"/>
      <c r="P458" s="177">
        <f>O458*H458</f>
        <v>0</v>
      </c>
      <c r="Q458" s="177">
        <v>7.9999999999999996E-07</v>
      </c>
      <c r="R458" s="177">
        <f>Q458*H458</f>
        <v>7.5839999999999997E-06</v>
      </c>
      <c r="S458" s="177">
        <v>0</v>
      </c>
      <c r="T458" s="178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179" t="s">
        <v>209</v>
      </c>
      <c r="AT458" s="179" t="s">
        <v>195</v>
      </c>
      <c r="AU458" s="179" t="s">
        <v>82</v>
      </c>
      <c r="AY458" s="21" t="s">
        <v>192</v>
      </c>
      <c r="BE458" s="180">
        <f>IF(N458="základní",J458,0)</f>
        <v>0</v>
      </c>
      <c r="BF458" s="180">
        <f>IF(N458="snížená",J458,0)</f>
        <v>0</v>
      </c>
      <c r="BG458" s="180">
        <f>IF(N458="zákl. přenesená",J458,0)</f>
        <v>0</v>
      </c>
      <c r="BH458" s="180">
        <f>IF(N458="sníž. přenesená",J458,0)</f>
        <v>0</v>
      </c>
      <c r="BI458" s="180">
        <f>IF(N458="nulová",J458,0)</f>
        <v>0</v>
      </c>
      <c r="BJ458" s="21" t="s">
        <v>78</v>
      </c>
      <c r="BK458" s="180">
        <f>ROUND(I458*H458,2)</f>
        <v>0</v>
      </c>
      <c r="BL458" s="21" t="s">
        <v>209</v>
      </c>
      <c r="BM458" s="179" t="s">
        <v>923</v>
      </c>
    </row>
    <row r="459" s="2" customFormat="1">
      <c r="A459" s="40"/>
      <c r="B459" s="41"/>
      <c r="C459" s="40"/>
      <c r="D459" s="181" t="s">
        <v>201</v>
      </c>
      <c r="E459" s="40"/>
      <c r="F459" s="182" t="s">
        <v>924</v>
      </c>
      <c r="G459" s="40"/>
      <c r="H459" s="40"/>
      <c r="I459" s="183"/>
      <c r="J459" s="40"/>
      <c r="K459" s="40"/>
      <c r="L459" s="41"/>
      <c r="M459" s="184"/>
      <c r="N459" s="185"/>
      <c r="O459" s="74"/>
      <c r="P459" s="74"/>
      <c r="Q459" s="74"/>
      <c r="R459" s="74"/>
      <c r="S459" s="74"/>
      <c r="T459" s="75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21" t="s">
        <v>201</v>
      </c>
      <c r="AU459" s="21" t="s">
        <v>82</v>
      </c>
    </row>
    <row r="460" s="13" customFormat="1">
      <c r="A460" s="13"/>
      <c r="B460" s="188"/>
      <c r="C460" s="13"/>
      <c r="D460" s="186" t="s">
        <v>213</v>
      </c>
      <c r="E460" s="189" t="s">
        <v>3</v>
      </c>
      <c r="F460" s="190" t="s">
        <v>109</v>
      </c>
      <c r="G460" s="13"/>
      <c r="H460" s="191">
        <v>10.380000000000001</v>
      </c>
      <c r="I460" s="192"/>
      <c r="J460" s="13"/>
      <c r="K460" s="13"/>
      <c r="L460" s="188"/>
      <c r="M460" s="193"/>
      <c r="N460" s="194"/>
      <c r="O460" s="194"/>
      <c r="P460" s="194"/>
      <c r="Q460" s="194"/>
      <c r="R460" s="194"/>
      <c r="S460" s="194"/>
      <c r="T460" s="19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89" t="s">
        <v>213</v>
      </c>
      <c r="AU460" s="189" t="s">
        <v>82</v>
      </c>
      <c r="AV460" s="13" t="s">
        <v>82</v>
      </c>
      <c r="AW460" s="13" t="s">
        <v>34</v>
      </c>
      <c r="AX460" s="13" t="s">
        <v>73</v>
      </c>
      <c r="AY460" s="189" t="s">
        <v>192</v>
      </c>
    </row>
    <row r="461" s="13" customFormat="1">
      <c r="A461" s="13"/>
      <c r="B461" s="188"/>
      <c r="C461" s="13"/>
      <c r="D461" s="186" t="s">
        <v>213</v>
      </c>
      <c r="E461" s="189" t="s">
        <v>3</v>
      </c>
      <c r="F461" s="190" t="s">
        <v>925</v>
      </c>
      <c r="G461" s="13"/>
      <c r="H461" s="191">
        <v>-0.90000000000000002</v>
      </c>
      <c r="I461" s="192"/>
      <c r="J461" s="13"/>
      <c r="K461" s="13"/>
      <c r="L461" s="188"/>
      <c r="M461" s="193"/>
      <c r="N461" s="194"/>
      <c r="O461" s="194"/>
      <c r="P461" s="194"/>
      <c r="Q461" s="194"/>
      <c r="R461" s="194"/>
      <c r="S461" s="194"/>
      <c r="T461" s="19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189" t="s">
        <v>213</v>
      </c>
      <c r="AU461" s="189" t="s">
        <v>82</v>
      </c>
      <c r="AV461" s="13" t="s">
        <v>82</v>
      </c>
      <c r="AW461" s="13" t="s">
        <v>34</v>
      </c>
      <c r="AX461" s="13" t="s">
        <v>73</v>
      </c>
      <c r="AY461" s="189" t="s">
        <v>192</v>
      </c>
    </row>
    <row r="462" s="14" customFormat="1">
      <c r="A462" s="14"/>
      <c r="B462" s="196"/>
      <c r="C462" s="14"/>
      <c r="D462" s="186" t="s">
        <v>213</v>
      </c>
      <c r="E462" s="197" t="s">
        <v>3</v>
      </c>
      <c r="F462" s="198" t="s">
        <v>263</v>
      </c>
      <c r="G462" s="14"/>
      <c r="H462" s="199">
        <v>9.4800000000000004</v>
      </c>
      <c r="I462" s="200"/>
      <c r="J462" s="14"/>
      <c r="K462" s="14"/>
      <c r="L462" s="196"/>
      <c r="M462" s="201"/>
      <c r="N462" s="202"/>
      <c r="O462" s="202"/>
      <c r="P462" s="202"/>
      <c r="Q462" s="202"/>
      <c r="R462" s="202"/>
      <c r="S462" s="202"/>
      <c r="T462" s="20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197" t="s">
        <v>213</v>
      </c>
      <c r="AU462" s="197" t="s">
        <v>82</v>
      </c>
      <c r="AV462" s="14" t="s">
        <v>199</v>
      </c>
      <c r="AW462" s="14" t="s">
        <v>34</v>
      </c>
      <c r="AX462" s="14" t="s">
        <v>78</v>
      </c>
      <c r="AY462" s="197" t="s">
        <v>192</v>
      </c>
    </row>
    <row r="463" s="2" customFormat="1" ht="16.5" customHeight="1">
      <c r="A463" s="40"/>
      <c r="B463" s="167"/>
      <c r="C463" s="204" t="s">
        <v>926</v>
      </c>
      <c r="D463" s="204" t="s">
        <v>265</v>
      </c>
      <c r="E463" s="205" t="s">
        <v>927</v>
      </c>
      <c r="F463" s="206" t="s">
        <v>928</v>
      </c>
      <c r="G463" s="207" t="s">
        <v>260</v>
      </c>
      <c r="H463" s="208">
        <v>10.428000000000001</v>
      </c>
      <c r="I463" s="209"/>
      <c r="J463" s="210">
        <f>ROUND(I463*H463,2)</f>
        <v>0</v>
      </c>
      <c r="K463" s="206" t="s">
        <v>198</v>
      </c>
      <c r="L463" s="211"/>
      <c r="M463" s="212" t="s">
        <v>3</v>
      </c>
      <c r="N463" s="213" t="s">
        <v>44</v>
      </c>
      <c r="O463" s="74"/>
      <c r="P463" s="177">
        <f>O463*H463</f>
        <v>0</v>
      </c>
      <c r="Q463" s="177">
        <v>0.00029999999999999997</v>
      </c>
      <c r="R463" s="177">
        <f>Q463*H463</f>
        <v>0.0031283999999999999</v>
      </c>
      <c r="S463" s="177">
        <v>0</v>
      </c>
      <c r="T463" s="178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179" t="s">
        <v>385</v>
      </c>
      <c r="AT463" s="179" t="s">
        <v>265</v>
      </c>
      <c r="AU463" s="179" t="s">
        <v>82</v>
      </c>
      <c r="AY463" s="21" t="s">
        <v>192</v>
      </c>
      <c r="BE463" s="180">
        <f>IF(N463="základní",J463,0)</f>
        <v>0</v>
      </c>
      <c r="BF463" s="180">
        <f>IF(N463="snížená",J463,0)</f>
        <v>0</v>
      </c>
      <c r="BG463" s="180">
        <f>IF(N463="zákl. přenesená",J463,0)</f>
        <v>0</v>
      </c>
      <c r="BH463" s="180">
        <f>IF(N463="sníž. přenesená",J463,0)</f>
        <v>0</v>
      </c>
      <c r="BI463" s="180">
        <f>IF(N463="nulová",J463,0)</f>
        <v>0</v>
      </c>
      <c r="BJ463" s="21" t="s">
        <v>78</v>
      </c>
      <c r="BK463" s="180">
        <f>ROUND(I463*H463,2)</f>
        <v>0</v>
      </c>
      <c r="BL463" s="21" t="s">
        <v>209</v>
      </c>
      <c r="BM463" s="179" t="s">
        <v>929</v>
      </c>
    </row>
    <row r="464" s="13" customFormat="1">
      <c r="A464" s="13"/>
      <c r="B464" s="188"/>
      <c r="C464" s="13"/>
      <c r="D464" s="186" t="s">
        <v>213</v>
      </c>
      <c r="E464" s="13"/>
      <c r="F464" s="190" t="s">
        <v>930</v>
      </c>
      <c r="G464" s="13"/>
      <c r="H464" s="191">
        <v>10.428000000000001</v>
      </c>
      <c r="I464" s="192"/>
      <c r="J464" s="13"/>
      <c r="K464" s="13"/>
      <c r="L464" s="188"/>
      <c r="M464" s="193"/>
      <c r="N464" s="194"/>
      <c r="O464" s="194"/>
      <c r="P464" s="194"/>
      <c r="Q464" s="194"/>
      <c r="R464" s="194"/>
      <c r="S464" s="194"/>
      <c r="T464" s="19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89" t="s">
        <v>213</v>
      </c>
      <c r="AU464" s="189" t="s">
        <v>82</v>
      </c>
      <c r="AV464" s="13" t="s">
        <v>82</v>
      </c>
      <c r="AW464" s="13" t="s">
        <v>4</v>
      </c>
      <c r="AX464" s="13" t="s">
        <v>78</v>
      </c>
      <c r="AY464" s="189" t="s">
        <v>192</v>
      </c>
    </row>
    <row r="465" s="2" customFormat="1" ht="37.8" customHeight="1">
      <c r="A465" s="40"/>
      <c r="B465" s="167"/>
      <c r="C465" s="168" t="s">
        <v>931</v>
      </c>
      <c r="D465" s="168" t="s">
        <v>195</v>
      </c>
      <c r="E465" s="169" t="s">
        <v>932</v>
      </c>
      <c r="F465" s="170" t="s">
        <v>933</v>
      </c>
      <c r="G465" s="171" t="s">
        <v>93</v>
      </c>
      <c r="H465" s="172">
        <v>14.91</v>
      </c>
      <c r="I465" s="173"/>
      <c r="J465" s="174">
        <f>ROUND(I465*H465,2)</f>
        <v>0</v>
      </c>
      <c r="K465" s="170" t="s">
        <v>198</v>
      </c>
      <c r="L465" s="41"/>
      <c r="M465" s="175" t="s">
        <v>3</v>
      </c>
      <c r="N465" s="176" t="s">
        <v>44</v>
      </c>
      <c r="O465" s="74"/>
      <c r="P465" s="177">
        <f>O465*H465</f>
        <v>0</v>
      </c>
      <c r="Q465" s="177">
        <v>0.0045450000000000004</v>
      </c>
      <c r="R465" s="177">
        <f>Q465*H465</f>
        <v>0.067765950000000005</v>
      </c>
      <c r="S465" s="177">
        <v>0</v>
      </c>
      <c r="T465" s="178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179" t="s">
        <v>209</v>
      </c>
      <c r="AT465" s="179" t="s">
        <v>195</v>
      </c>
      <c r="AU465" s="179" t="s">
        <v>82</v>
      </c>
      <c r="AY465" s="21" t="s">
        <v>192</v>
      </c>
      <c r="BE465" s="180">
        <f>IF(N465="základní",J465,0)</f>
        <v>0</v>
      </c>
      <c r="BF465" s="180">
        <f>IF(N465="snížená",J465,0)</f>
        <v>0</v>
      </c>
      <c r="BG465" s="180">
        <f>IF(N465="zákl. přenesená",J465,0)</f>
        <v>0</v>
      </c>
      <c r="BH465" s="180">
        <f>IF(N465="sníž. přenesená",J465,0)</f>
        <v>0</v>
      </c>
      <c r="BI465" s="180">
        <f>IF(N465="nulová",J465,0)</f>
        <v>0</v>
      </c>
      <c r="BJ465" s="21" t="s">
        <v>78</v>
      </c>
      <c r="BK465" s="180">
        <f>ROUND(I465*H465,2)</f>
        <v>0</v>
      </c>
      <c r="BL465" s="21" t="s">
        <v>209</v>
      </c>
      <c r="BM465" s="179" t="s">
        <v>934</v>
      </c>
    </row>
    <row r="466" s="2" customFormat="1">
      <c r="A466" s="40"/>
      <c r="B466" s="41"/>
      <c r="C466" s="40"/>
      <c r="D466" s="181" t="s">
        <v>201</v>
      </c>
      <c r="E466" s="40"/>
      <c r="F466" s="182" t="s">
        <v>935</v>
      </c>
      <c r="G466" s="40"/>
      <c r="H466" s="40"/>
      <c r="I466" s="183"/>
      <c r="J466" s="40"/>
      <c r="K466" s="40"/>
      <c r="L466" s="41"/>
      <c r="M466" s="184"/>
      <c r="N466" s="185"/>
      <c r="O466" s="74"/>
      <c r="P466" s="74"/>
      <c r="Q466" s="74"/>
      <c r="R466" s="74"/>
      <c r="S466" s="74"/>
      <c r="T466" s="75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21" t="s">
        <v>201</v>
      </c>
      <c r="AU466" s="21" t="s">
        <v>82</v>
      </c>
    </row>
    <row r="467" s="13" customFormat="1">
      <c r="A467" s="13"/>
      <c r="B467" s="188"/>
      <c r="C467" s="13"/>
      <c r="D467" s="186" t="s">
        <v>213</v>
      </c>
      <c r="E467" s="189" t="s">
        <v>3</v>
      </c>
      <c r="F467" s="190" t="s">
        <v>95</v>
      </c>
      <c r="G467" s="13"/>
      <c r="H467" s="191">
        <v>14.91</v>
      </c>
      <c r="I467" s="192"/>
      <c r="J467" s="13"/>
      <c r="K467" s="13"/>
      <c r="L467" s="188"/>
      <c r="M467" s="193"/>
      <c r="N467" s="194"/>
      <c r="O467" s="194"/>
      <c r="P467" s="194"/>
      <c r="Q467" s="194"/>
      <c r="R467" s="194"/>
      <c r="S467" s="194"/>
      <c r="T467" s="19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189" t="s">
        <v>213</v>
      </c>
      <c r="AU467" s="189" t="s">
        <v>82</v>
      </c>
      <c r="AV467" s="13" t="s">
        <v>82</v>
      </c>
      <c r="AW467" s="13" t="s">
        <v>34</v>
      </c>
      <c r="AX467" s="13" t="s">
        <v>78</v>
      </c>
      <c r="AY467" s="189" t="s">
        <v>192</v>
      </c>
    </row>
    <row r="468" s="2" customFormat="1" ht="16.5" customHeight="1">
      <c r="A468" s="40"/>
      <c r="B468" s="167"/>
      <c r="C468" s="168" t="s">
        <v>936</v>
      </c>
      <c r="D468" s="168" t="s">
        <v>195</v>
      </c>
      <c r="E468" s="169" t="s">
        <v>937</v>
      </c>
      <c r="F468" s="170" t="s">
        <v>938</v>
      </c>
      <c r="G468" s="171" t="s">
        <v>93</v>
      </c>
      <c r="H468" s="172">
        <v>14.91</v>
      </c>
      <c r="I468" s="173"/>
      <c r="J468" s="174">
        <f>ROUND(I468*H468,2)</f>
        <v>0</v>
      </c>
      <c r="K468" s="170" t="s">
        <v>198</v>
      </c>
      <c r="L468" s="41"/>
      <c r="M468" s="175" t="s">
        <v>3</v>
      </c>
      <c r="N468" s="176" t="s">
        <v>44</v>
      </c>
      <c r="O468" s="74"/>
      <c r="P468" s="177">
        <f>O468*H468</f>
        <v>0</v>
      </c>
      <c r="Q468" s="177">
        <v>0</v>
      </c>
      <c r="R468" s="177">
        <f>Q468*H468</f>
        <v>0</v>
      </c>
      <c r="S468" s="177">
        <v>0</v>
      </c>
      <c r="T468" s="178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179" t="s">
        <v>209</v>
      </c>
      <c r="AT468" s="179" t="s">
        <v>195</v>
      </c>
      <c r="AU468" s="179" t="s">
        <v>82</v>
      </c>
      <c r="AY468" s="21" t="s">
        <v>192</v>
      </c>
      <c r="BE468" s="180">
        <f>IF(N468="základní",J468,0)</f>
        <v>0</v>
      </c>
      <c r="BF468" s="180">
        <f>IF(N468="snížená",J468,0)</f>
        <v>0</v>
      </c>
      <c r="BG468" s="180">
        <f>IF(N468="zákl. přenesená",J468,0)</f>
        <v>0</v>
      </c>
      <c r="BH468" s="180">
        <f>IF(N468="sníž. přenesená",J468,0)</f>
        <v>0</v>
      </c>
      <c r="BI468" s="180">
        <f>IF(N468="nulová",J468,0)</f>
        <v>0</v>
      </c>
      <c r="BJ468" s="21" t="s">
        <v>78</v>
      </c>
      <c r="BK468" s="180">
        <f>ROUND(I468*H468,2)</f>
        <v>0</v>
      </c>
      <c r="BL468" s="21" t="s">
        <v>209</v>
      </c>
      <c r="BM468" s="179" t="s">
        <v>939</v>
      </c>
    </row>
    <row r="469" s="2" customFormat="1">
      <c r="A469" s="40"/>
      <c r="B469" s="41"/>
      <c r="C469" s="40"/>
      <c r="D469" s="181" t="s">
        <v>201</v>
      </c>
      <c r="E469" s="40"/>
      <c r="F469" s="182" t="s">
        <v>940</v>
      </c>
      <c r="G469" s="40"/>
      <c r="H469" s="40"/>
      <c r="I469" s="183"/>
      <c r="J469" s="40"/>
      <c r="K469" s="40"/>
      <c r="L469" s="41"/>
      <c r="M469" s="184"/>
      <c r="N469" s="185"/>
      <c r="O469" s="74"/>
      <c r="P469" s="74"/>
      <c r="Q469" s="74"/>
      <c r="R469" s="74"/>
      <c r="S469" s="74"/>
      <c r="T469" s="75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21" t="s">
        <v>201</v>
      </c>
      <c r="AU469" s="21" t="s">
        <v>82</v>
      </c>
    </row>
    <row r="470" s="13" customFormat="1">
      <c r="A470" s="13"/>
      <c r="B470" s="188"/>
      <c r="C470" s="13"/>
      <c r="D470" s="186" t="s">
        <v>213</v>
      </c>
      <c r="E470" s="189" t="s">
        <v>3</v>
      </c>
      <c r="F470" s="190" t="s">
        <v>95</v>
      </c>
      <c r="G470" s="13"/>
      <c r="H470" s="191">
        <v>14.91</v>
      </c>
      <c r="I470" s="192"/>
      <c r="J470" s="13"/>
      <c r="K470" s="13"/>
      <c r="L470" s="188"/>
      <c r="M470" s="193"/>
      <c r="N470" s="194"/>
      <c r="O470" s="194"/>
      <c r="P470" s="194"/>
      <c r="Q470" s="194"/>
      <c r="R470" s="194"/>
      <c r="S470" s="194"/>
      <c r="T470" s="19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89" t="s">
        <v>213</v>
      </c>
      <c r="AU470" s="189" t="s">
        <v>82</v>
      </c>
      <c r="AV470" s="13" t="s">
        <v>82</v>
      </c>
      <c r="AW470" s="13" t="s">
        <v>34</v>
      </c>
      <c r="AX470" s="13" t="s">
        <v>78</v>
      </c>
      <c r="AY470" s="189" t="s">
        <v>192</v>
      </c>
    </row>
    <row r="471" s="2" customFormat="1" ht="21.75" customHeight="1">
      <c r="A471" s="40"/>
      <c r="B471" s="167"/>
      <c r="C471" s="168" t="s">
        <v>941</v>
      </c>
      <c r="D471" s="168" t="s">
        <v>195</v>
      </c>
      <c r="E471" s="169" t="s">
        <v>942</v>
      </c>
      <c r="F471" s="170" t="s">
        <v>943</v>
      </c>
      <c r="G471" s="171" t="s">
        <v>93</v>
      </c>
      <c r="H471" s="172">
        <v>14.91</v>
      </c>
      <c r="I471" s="173"/>
      <c r="J471" s="174">
        <f>ROUND(I471*H471,2)</f>
        <v>0</v>
      </c>
      <c r="K471" s="170" t="s">
        <v>198</v>
      </c>
      <c r="L471" s="41"/>
      <c r="M471" s="175" t="s">
        <v>3</v>
      </c>
      <c r="N471" s="176" t="s">
        <v>44</v>
      </c>
      <c r="O471" s="74"/>
      <c r="P471" s="177">
        <f>O471*H471</f>
        <v>0</v>
      </c>
      <c r="Q471" s="177">
        <v>3.3000000000000003E-05</v>
      </c>
      <c r="R471" s="177">
        <f>Q471*H471</f>
        <v>0.00049203000000000007</v>
      </c>
      <c r="S471" s="177">
        <v>0</v>
      </c>
      <c r="T471" s="178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179" t="s">
        <v>209</v>
      </c>
      <c r="AT471" s="179" t="s">
        <v>195</v>
      </c>
      <c r="AU471" s="179" t="s">
        <v>82</v>
      </c>
      <c r="AY471" s="21" t="s">
        <v>192</v>
      </c>
      <c r="BE471" s="180">
        <f>IF(N471="základní",J471,0)</f>
        <v>0</v>
      </c>
      <c r="BF471" s="180">
        <f>IF(N471="snížená",J471,0)</f>
        <v>0</v>
      </c>
      <c r="BG471" s="180">
        <f>IF(N471="zákl. přenesená",J471,0)</f>
        <v>0</v>
      </c>
      <c r="BH471" s="180">
        <f>IF(N471="sníž. přenesená",J471,0)</f>
        <v>0</v>
      </c>
      <c r="BI471" s="180">
        <f>IF(N471="nulová",J471,0)</f>
        <v>0</v>
      </c>
      <c r="BJ471" s="21" t="s">
        <v>78</v>
      </c>
      <c r="BK471" s="180">
        <f>ROUND(I471*H471,2)</f>
        <v>0</v>
      </c>
      <c r="BL471" s="21" t="s">
        <v>209</v>
      </c>
      <c r="BM471" s="179" t="s">
        <v>944</v>
      </c>
    </row>
    <row r="472" s="2" customFormat="1">
      <c r="A472" s="40"/>
      <c r="B472" s="41"/>
      <c r="C472" s="40"/>
      <c r="D472" s="181" t="s">
        <v>201</v>
      </c>
      <c r="E472" s="40"/>
      <c r="F472" s="182" t="s">
        <v>945</v>
      </c>
      <c r="G472" s="40"/>
      <c r="H472" s="40"/>
      <c r="I472" s="183"/>
      <c r="J472" s="40"/>
      <c r="K472" s="40"/>
      <c r="L472" s="41"/>
      <c r="M472" s="184"/>
      <c r="N472" s="185"/>
      <c r="O472" s="74"/>
      <c r="P472" s="74"/>
      <c r="Q472" s="74"/>
      <c r="R472" s="74"/>
      <c r="S472" s="74"/>
      <c r="T472" s="75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21" t="s">
        <v>201</v>
      </c>
      <c r="AU472" s="21" t="s">
        <v>82</v>
      </c>
    </row>
    <row r="473" s="2" customFormat="1" ht="24.15" customHeight="1">
      <c r="A473" s="40"/>
      <c r="B473" s="167"/>
      <c r="C473" s="168" t="s">
        <v>946</v>
      </c>
      <c r="D473" s="168" t="s">
        <v>195</v>
      </c>
      <c r="E473" s="169" t="s">
        <v>947</v>
      </c>
      <c r="F473" s="170" t="s">
        <v>948</v>
      </c>
      <c r="G473" s="171" t="s">
        <v>93</v>
      </c>
      <c r="H473" s="172">
        <v>14.91</v>
      </c>
      <c r="I473" s="173"/>
      <c r="J473" s="174">
        <f>ROUND(I473*H473,2)</f>
        <v>0</v>
      </c>
      <c r="K473" s="170" t="s">
        <v>198</v>
      </c>
      <c r="L473" s="41"/>
      <c r="M473" s="175" t="s">
        <v>3</v>
      </c>
      <c r="N473" s="176" t="s">
        <v>44</v>
      </c>
      <c r="O473" s="74"/>
      <c r="P473" s="177">
        <f>O473*H473</f>
        <v>0</v>
      </c>
      <c r="Q473" s="177">
        <v>0.00029999999999999997</v>
      </c>
      <c r="R473" s="177">
        <f>Q473*H473</f>
        <v>0.0044729999999999995</v>
      </c>
      <c r="S473" s="177">
        <v>0</v>
      </c>
      <c r="T473" s="178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179" t="s">
        <v>209</v>
      </c>
      <c r="AT473" s="179" t="s">
        <v>195</v>
      </c>
      <c r="AU473" s="179" t="s">
        <v>82</v>
      </c>
      <c r="AY473" s="21" t="s">
        <v>192</v>
      </c>
      <c r="BE473" s="180">
        <f>IF(N473="základní",J473,0)</f>
        <v>0</v>
      </c>
      <c r="BF473" s="180">
        <f>IF(N473="snížená",J473,0)</f>
        <v>0</v>
      </c>
      <c r="BG473" s="180">
        <f>IF(N473="zákl. přenesená",J473,0)</f>
        <v>0</v>
      </c>
      <c r="BH473" s="180">
        <f>IF(N473="sníž. přenesená",J473,0)</f>
        <v>0</v>
      </c>
      <c r="BI473" s="180">
        <f>IF(N473="nulová",J473,0)</f>
        <v>0</v>
      </c>
      <c r="BJ473" s="21" t="s">
        <v>78</v>
      </c>
      <c r="BK473" s="180">
        <f>ROUND(I473*H473,2)</f>
        <v>0</v>
      </c>
      <c r="BL473" s="21" t="s">
        <v>209</v>
      </c>
      <c r="BM473" s="179" t="s">
        <v>949</v>
      </c>
    </row>
    <row r="474" s="2" customFormat="1">
      <c r="A474" s="40"/>
      <c r="B474" s="41"/>
      <c r="C474" s="40"/>
      <c r="D474" s="181" t="s">
        <v>201</v>
      </c>
      <c r="E474" s="40"/>
      <c r="F474" s="182" t="s">
        <v>950</v>
      </c>
      <c r="G474" s="40"/>
      <c r="H474" s="40"/>
      <c r="I474" s="183"/>
      <c r="J474" s="40"/>
      <c r="K474" s="40"/>
      <c r="L474" s="41"/>
      <c r="M474" s="184"/>
      <c r="N474" s="185"/>
      <c r="O474" s="74"/>
      <c r="P474" s="74"/>
      <c r="Q474" s="74"/>
      <c r="R474" s="74"/>
      <c r="S474" s="74"/>
      <c r="T474" s="75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21" t="s">
        <v>201</v>
      </c>
      <c r="AU474" s="21" t="s">
        <v>82</v>
      </c>
    </row>
    <row r="475" s="2" customFormat="1" ht="44.25" customHeight="1">
      <c r="A475" s="40"/>
      <c r="B475" s="167"/>
      <c r="C475" s="204" t="s">
        <v>951</v>
      </c>
      <c r="D475" s="204" t="s">
        <v>265</v>
      </c>
      <c r="E475" s="205" t="s">
        <v>952</v>
      </c>
      <c r="F475" s="206" t="s">
        <v>953</v>
      </c>
      <c r="G475" s="207" t="s">
        <v>93</v>
      </c>
      <c r="H475" s="208">
        <v>16.401</v>
      </c>
      <c r="I475" s="209"/>
      <c r="J475" s="210">
        <f>ROUND(I475*H475,2)</f>
        <v>0</v>
      </c>
      <c r="K475" s="206" t="s">
        <v>198</v>
      </c>
      <c r="L475" s="211"/>
      <c r="M475" s="212" t="s">
        <v>3</v>
      </c>
      <c r="N475" s="213" t="s">
        <v>44</v>
      </c>
      <c r="O475" s="74"/>
      <c r="P475" s="177">
        <f>O475*H475</f>
        <v>0</v>
      </c>
      <c r="Q475" s="177">
        <v>0.0051000000000000004</v>
      </c>
      <c r="R475" s="177">
        <f>Q475*H475</f>
        <v>0.0836451</v>
      </c>
      <c r="S475" s="177">
        <v>0</v>
      </c>
      <c r="T475" s="178">
        <f>S475*H475</f>
        <v>0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179" t="s">
        <v>385</v>
      </c>
      <c r="AT475" s="179" t="s">
        <v>265</v>
      </c>
      <c r="AU475" s="179" t="s">
        <v>82</v>
      </c>
      <c r="AY475" s="21" t="s">
        <v>192</v>
      </c>
      <c r="BE475" s="180">
        <f>IF(N475="základní",J475,0)</f>
        <v>0</v>
      </c>
      <c r="BF475" s="180">
        <f>IF(N475="snížená",J475,0)</f>
        <v>0</v>
      </c>
      <c r="BG475" s="180">
        <f>IF(N475="zákl. přenesená",J475,0)</f>
        <v>0</v>
      </c>
      <c r="BH475" s="180">
        <f>IF(N475="sníž. přenesená",J475,0)</f>
        <v>0</v>
      </c>
      <c r="BI475" s="180">
        <f>IF(N475="nulová",J475,0)</f>
        <v>0</v>
      </c>
      <c r="BJ475" s="21" t="s">
        <v>78</v>
      </c>
      <c r="BK475" s="180">
        <f>ROUND(I475*H475,2)</f>
        <v>0</v>
      </c>
      <c r="BL475" s="21" t="s">
        <v>209</v>
      </c>
      <c r="BM475" s="179" t="s">
        <v>954</v>
      </c>
    </row>
    <row r="476" s="13" customFormat="1">
      <c r="A476" s="13"/>
      <c r="B476" s="188"/>
      <c r="C476" s="13"/>
      <c r="D476" s="186" t="s">
        <v>213</v>
      </c>
      <c r="E476" s="13"/>
      <c r="F476" s="190" t="s">
        <v>955</v>
      </c>
      <c r="G476" s="13"/>
      <c r="H476" s="191">
        <v>16.401</v>
      </c>
      <c r="I476" s="192"/>
      <c r="J476" s="13"/>
      <c r="K476" s="13"/>
      <c r="L476" s="188"/>
      <c r="M476" s="193"/>
      <c r="N476" s="194"/>
      <c r="O476" s="194"/>
      <c r="P476" s="194"/>
      <c r="Q476" s="194"/>
      <c r="R476" s="194"/>
      <c r="S476" s="194"/>
      <c r="T476" s="19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89" t="s">
        <v>213</v>
      </c>
      <c r="AU476" s="189" t="s">
        <v>82</v>
      </c>
      <c r="AV476" s="13" t="s">
        <v>82</v>
      </c>
      <c r="AW476" s="13" t="s">
        <v>4</v>
      </c>
      <c r="AX476" s="13" t="s">
        <v>78</v>
      </c>
      <c r="AY476" s="189" t="s">
        <v>192</v>
      </c>
    </row>
    <row r="477" s="2" customFormat="1" ht="55.5" customHeight="1">
      <c r="A477" s="40"/>
      <c r="B477" s="167"/>
      <c r="C477" s="168" t="s">
        <v>956</v>
      </c>
      <c r="D477" s="168" t="s">
        <v>195</v>
      </c>
      <c r="E477" s="169" t="s">
        <v>957</v>
      </c>
      <c r="F477" s="170" t="s">
        <v>958</v>
      </c>
      <c r="G477" s="171" t="s">
        <v>229</v>
      </c>
      <c r="H477" s="172">
        <v>0.16</v>
      </c>
      <c r="I477" s="173"/>
      <c r="J477" s="174">
        <f>ROUND(I477*H477,2)</f>
        <v>0</v>
      </c>
      <c r="K477" s="170" t="s">
        <v>198</v>
      </c>
      <c r="L477" s="41"/>
      <c r="M477" s="175" t="s">
        <v>3</v>
      </c>
      <c r="N477" s="176" t="s">
        <v>44</v>
      </c>
      <c r="O477" s="74"/>
      <c r="P477" s="177">
        <f>O477*H477</f>
        <v>0</v>
      </c>
      <c r="Q477" s="177">
        <v>0</v>
      </c>
      <c r="R477" s="177">
        <f>Q477*H477</f>
        <v>0</v>
      </c>
      <c r="S477" s="177">
        <v>0</v>
      </c>
      <c r="T477" s="178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179" t="s">
        <v>209</v>
      </c>
      <c r="AT477" s="179" t="s">
        <v>195</v>
      </c>
      <c r="AU477" s="179" t="s">
        <v>82</v>
      </c>
      <c r="AY477" s="21" t="s">
        <v>192</v>
      </c>
      <c r="BE477" s="180">
        <f>IF(N477="základní",J477,0)</f>
        <v>0</v>
      </c>
      <c r="BF477" s="180">
        <f>IF(N477="snížená",J477,0)</f>
        <v>0</v>
      </c>
      <c r="BG477" s="180">
        <f>IF(N477="zákl. přenesená",J477,0)</f>
        <v>0</v>
      </c>
      <c r="BH477" s="180">
        <f>IF(N477="sníž. přenesená",J477,0)</f>
        <v>0</v>
      </c>
      <c r="BI477" s="180">
        <f>IF(N477="nulová",J477,0)</f>
        <v>0</v>
      </c>
      <c r="BJ477" s="21" t="s">
        <v>78</v>
      </c>
      <c r="BK477" s="180">
        <f>ROUND(I477*H477,2)</f>
        <v>0</v>
      </c>
      <c r="BL477" s="21" t="s">
        <v>209</v>
      </c>
      <c r="BM477" s="179" t="s">
        <v>959</v>
      </c>
    </row>
    <row r="478" s="2" customFormat="1">
      <c r="A478" s="40"/>
      <c r="B478" s="41"/>
      <c r="C478" s="40"/>
      <c r="D478" s="181" t="s">
        <v>201</v>
      </c>
      <c r="E478" s="40"/>
      <c r="F478" s="182" t="s">
        <v>960</v>
      </c>
      <c r="G478" s="40"/>
      <c r="H478" s="40"/>
      <c r="I478" s="183"/>
      <c r="J478" s="40"/>
      <c r="K478" s="40"/>
      <c r="L478" s="41"/>
      <c r="M478" s="184"/>
      <c r="N478" s="185"/>
      <c r="O478" s="74"/>
      <c r="P478" s="74"/>
      <c r="Q478" s="74"/>
      <c r="R478" s="74"/>
      <c r="S478" s="74"/>
      <c r="T478" s="75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21" t="s">
        <v>201</v>
      </c>
      <c r="AU478" s="21" t="s">
        <v>82</v>
      </c>
    </row>
    <row r="479" s="12" customFormat="1" ht="22.8" customHeight="1">
      <c r="A479" s="12"/>
      <c r="B479" s="154"/>
      <c r="C479" s="12"/>
      <c r="D479" s="155" t="s">
        <v>72</v>
      </c>
      <c r="E479" s="165" t="s">
        <v>961</v>
      </c>
      <c r="F479" s="165" t="s">
        <v>962</v>
      </c>
      <c r="G479" s="12"/>
      <c r="H479" s="12"/>
      <c r="I479" s="157"/>
      <c r="J479" s="166">
        <f>BK479</f>
        <v>0</v>
      </c>
      <c r="K479" s="12"/>
      <c r="L479" s="154"/>
      <c r="M479" s="159"/>
      <c r="N479" s="160"/>
      <c r="O479" s="160"/>
      <c r="P479" s="161">
        <f>SUM(P480:P498)</f>
        <v>0</v>
      </c>
      <c r="Q479" s="160"/>
      <c r="R479" s="161">
        <f>SUM(R480:R498)</f>
        <v>0.015770681252999998</v>
      </c>
      <c r="S479" s="160"/>
      <c r="T479" s="162">
        <f>SUM(T480:T498)</f>
        <v>0.00044730000000000003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155" t="s">
        <v>82</v>
      </c>
      <c r="AT479" s="163" t="s">
        <v>72</v>
      </c>
      <c r="AU479" s="163" t="s">
        <v>78</v>
      </c>
      <c r="AY479" s="155" t="s">
        <v>192</v>
      </c>
      <c r="BK479" s="164">
        <f>SUM(BK480:BK498)</f>
        <v>0</v>
      </c>
    </row>
    <row r="480" s="2" customFormat="1" ht="24.15" customHeight="1">
      <c r="A480" s="40"/>
      <c r="B480" s="167"/>
      <c r="C480" s="168" t="s">
        <v>963</v>
      </c>
      <c r="D480" s="168" t="s">
        <v>195</v>
      </c>
      <c r="E480" s="169" t="s">
        <v>964</v>
      </c>
      <c r="F480" s="170" t="s">
        <v>965</v>
      </c>
      <c r="G480" s="171" t="s">
        <v>93</v>
      </c>
      <c r="H480" s="172">
        <v>31.199999999999999</v>
      </c>
      <c r="I480" s="173"/>
      <c r="J480" s="174">
        <f>ROUND(I480*H480,2)</f>
        <v>0</v>
      </c>
      <c r="K480" s="170" t="s">
        <v>198</v>
      </c>
      <c r="L480" s="41"/>
      <c r="M480" s="175" t="s">
        <v>3</v>
      </c>
      <c r="N480" s="176" t="s">
        <v>44</v>
      </c>
      <c r="O480" s="74"/>
      <c r="P480" s="177">
        <f>O480*H480</f>
        <v>0</v>
      </c>
      <c r="Q480" s="177">
        <v>0</v>
      </c>
      <c r="R480" s="177">
        <f>Q480*H480</f>
        <v>0</v>
      </c>
      <c r="S480" s="177">
        <v>0</v>
      </c>
      <c r="T480" s="178">
        <f>S480*H480</f>
        <v>0</v>
      </c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R480" s="179" t="s">
        <v>209</v>
      </c>
      <c r="AT480" s="179" t="s">
        <v>195</v>
      </c>
      <c r="AU480" s="179" t="s">
        <v>82</v>
      </c>
      <c r="AY480" s="21" t="s">
        <v>192</v>
      </c>
      <c r="BE480" s="180">
        <f>IF(N480="základní",J480,0)</f>
        <v>0</v>
      </c>
      <c r="BF480" s="180">
        <f>IF(N480="snížená",J480,0)</f>
        <v>0</v>
      </c>
      <c r="BG480" s="180">
        <f>IF(N480="zákl. přenesená",J480,0)</f>
        <v>0</v>
      </c>
      <c r="BH480" s="180">
        <f>IF(N480="sníž. přenesená",J480,0)</f>
        <v>0</v>
      </c>
      <c r="BI480" s="180">
        <f>IF(N480="nulová",J480,0)</f>
        <v>0</v>
      </c>
      <c r="BJ480" s="21" t="s">
        <v>78</v>
      </c>
      <c r="BK480" s="180">
        <f>ROUND(I480*H480,2)</f>
        <v>0</v>
      </c>
      <c r="BL480" s="21" t="s">
        <v>209</v>
      </c>
      <c r="BM480" s="179" t="s">
        <v>966</v>
      </c>
    </row>
    <row r="481" s="2" customFormat="1">
      <c r="A481" s="40"/>
      <c r="B481" s="41"/>
      <c r="C481" s="40"/>
      <c r="D481" s="181" t="s">
        <v>201</v>
      </c>
      <c r="E481" s="40"/>
      <c r="F481" s="182" t="s">
        <v>967</v>
      </c>
      <c r="G481" s="40"/>
      <c r="H481" s="40"/>
      <c r="I481" s="183"/>
      <c r="J481" s="40"/>
      <c r="K481" s="40"/>
      <c r="L481" s="41"/>
      <c r="M481" s="184"/>
      <c r="N481" s="185"/>
      <c r="O481" s="74"/>
      <c r="P481" s="74"/>
      <c r="Q481" s="74"/>
      <c r="R481" s="74"/>
      <c r="S481" s="74"/>
      <c r="T481" s="75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21" t="s">
        <v>201</v>
      </c>
      <c r="AU481" s="21" t="s">
        <v>82</v>
      </c>
    </row>
    <row r="482" s="16" customFormat="1">
      <c r="A482" s="16"/>
      <c r="B482" s="224"/>
      <c r="C482" s="16"/>
      <c r="D482" s="186" t="s">
        <v>213</v>
      </c>
      <c r="E482" s="225" t="s">
        <v>3</v>
      </c>
      <c r="F482" s="226" t="s">
        <v>968</v>
      </c>
      <c r="G482" s="16"/>
      <c r="H482" s="225" t="s">
        <v>3</v>
      </c>
      <c r="I482" s="227"/>
      <c r="J482" s="16"/>
      <c r="K482" s="16"/>
      <c r="L482" s="224"/>
      <c r="M482" s="228"/>
      <c r="N482" s="229"/>
      <c r="O482" s="229"/>
      <c r="P482" s="229"/>
      <c r="Q482" s="229"/>
      <c r="R482" s="229"/>
      <c r="S482" s="229"/>
      <c r="T482" s="230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T482" s="225" t="s">
        <v>213</v>
      </c>
      <c r="AU482" s="225" t="s">
        <v>82</v>
      </c>
      <c r="AV482" s="16" t="s">
        <v>78</v>
      </c>
      <c r="AW482" s="16" t="s">
        <v>34</v>
      </c>
      <c r="AX482" s="16" t="s">
        <v>73</v>
      </c>
      <c r="AY482" s="225" t="s">
        <v>192</v>
      </c>
    </row>
    <row r="483" s="13" customFormat="1">
      <c r="A483" s="13"/>
      <c r="B483" s="188"/>
      <c r="C483" s="13"/>
      <c r="D483" s="186" t="s">
        <v>213</v>
      </c>
      <c r="E483" s="189" t="s">
        <v>3</v>
      </c>
      <c r="F483" s="190" t="s">
        <v>969</v>
      </c>
      <c r="G483" s="13"/>
      <c r="H483" s="191">
        <v>31.199999999999999</v>
      </c>
      <c r="I483" s="192"/>
      <c r="J483" s="13"/>
      <c r="K483" s="13"/>
      <c r="L483" s="188"/>
      <c r="M483" s="193"/>
      <c r="N483" s="194"/>
      <c r="O483" s="194"/>
      <c r="P483" s="194"/>
      <c r="Q483" s="194"/>
      <c r="R483" s="194"/>
      <c r="S483" s="194"/>
      <c r="T483" s="19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189" t="s">
        <v>213</v>
      </c>
      <c r="AU483" s="189" t="s">
        <v>82</v>
      </c>
      <c r="AV483" s="13" t="s">
        <v>82</v>
      </c>
      <c r="AW483" s="13" t="s">
        <v>34</v>
      </c>
      <c r="AX483" s="13" t="s">
        <v>73</v>
      </c>
      <c r="AY483" s="189" t="s">
        <v>192</v>
      </c>
    </row>
    <row r="484" s="14" customFormat="1">
      <c r="A484" s="14"/>
      <c r="B484" s="196"/>
      <c r="C484" s="14"/>
      <c r="D484" s="186" t="s">
        <v>213</v>
      </c>
      <c r="E484" s="197" t="s">
        <v>3</v>
      </c>
      <c r="F484" s="198" t="s">
        <v>263</v>
      </c>
      <c r="G484" s="14"/>
      <c r="H484" s="199">
        <v>31.199999999999999</v>
      </c>
      <c r="I484" s="200"/>
      <c r="J484" s="14"/>
      <c r="K484" s="14"/>
      <c r="L484" s="196"/>
      <c r="M484" s="201"/>
      <c r="N484" s="202"/>
      <c r="O484" s="202"/>
      <c r="P484" s="202"/>
      <c r="Q484" s="202"/>
      <c r="R484" s="202"/>
      <c r="S484" s="202"/>
      <c r="T484" s="20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197" t="s">
        <v>213</v>
      </c>
      <c r="AU484" s="197" t="s">
        <v>82</v>
      </c>
      <c r="AV484" s="14" t="s">
        <v>199</v>
      </c>
      <c r="AW484" s="14" t="s">
        <v>34</v>
      </c>
      <c r="AX484" s="14" t="s">
        <v>78</v>
      </c>
      <c r="AY484" s="197" t="s">
        <v>192</v>
      </c>
    </row>
    <row r="485" s="2" customFormat="1" ht="33" customHeight="1">
      <c r="A485" s="40"/>
      <c r="B485" s="167"/>
      <c r="C485" s="168" t="s">
        <v>970</v>
      </c>
      <c r="D485" s="168" t="s">
        <v>195</v>
      </c>
      <c r="E485" s="169" t="s">
        <v>971</v>
      </c>
      <c r="F485" s="170" t="s">
        <v>972</v>
      </c>
      <c r="G485" s="171" t="s">
        <v>260</v>
      </c>
      <c r="H485" s="172">
        <v>19.469999999999999</v>
      </c>
      <c r="I485" s="173"/>
      <c r="J485" s="174">
        <f>ROUND(I485*H485,2)</f>
        <v>0</v>
      </c>
      <c r="K485" s="170" t="s">
        <v>198</v>
      </c>
      <c r="L485" s="41"/>
      <c r="M485" s="175" t="s">
        <v>3</v>
      </c>
      <c r="N485" s="176" t="s">
        <v>44</v>
      </c>
      <c r="O485" s="74"/>
      <c r="P485" s="177">
        <f>O485*H485</f>
        <v>0</v>
      </c>
      <c r="Q485" s="177">
        <v>1.1559899999999999E-05</v>
      </c>
      <c r="R485" s="177">
        <f>Q485*H485</f>
        <v>0.00022507125299999997</v>
      </c>
      <c r="S485" s="177">
        <v>0</v>
      </c>
      <c r="T485" s="178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179" t="s">
        <v>209</v>
      </c>
      <c r="AT485" s="179" t="s">
        <v>195</v>
      </c>
      <c r="AU485" s="179" t="s">
        <v>82</v>
      </c>
      <c r="AY485" s="21" t="s">
        <v>192</v>
      </c>
      <c r="BE485" s="180">
        <f>IF(N485="základní",J485,0)</f>
        <v>0</v>
      </c>
      <c r="BF485" s="180">
        <f>IF(N485="snížená",J485,0)</f>
        <v>0</v>
      </c>
      <c r="BG485" s="180">
        <f>IF(N485="zákl. přenesená",J485,0)</f>
        <v>0</v>
      </c>
      <c r="BH485" s="180">
        <f>IF(N485="sníž. přenesená",J485,0)</f>
        <v>0</v>
      </c>
      <c r="BI485" s="180">
        <f>IF(N485="nulová",J485,0)</f>
        <v>0</v>
      </c>
      <c r="BJ485" s="21" t="s">
        <v>78</v>
      </c>
      <c r="BK485" s="180">
        <f>ROUND(I485*H485,2)</f>
        <v>0</v>
      </c>
      <c r="BL485" s="21" t="s">
        <v>209</v>
      </c>
      <c r="BM485" s="179" t="s">
        <v>973</v>
      </c>
    </row>
    <row r="486" s="2" customFormat="1">
      <c r="A486" s="40"/>
      <c r="B486" s="41"/>
      <c r="C486" s="40"/>
      <c r="D486" s="181" t="s">
        <v>201</v>
      </c>
      <c r="E486" s="40"/>
      <c r="F486" s="182" t="s">
        <v>974</v>
      </c>
      <c r="G486" s="40"/>
      <c r="H486" s="40"/>
      <c r="I486" s="183"/>
      <c r="J486" s="40"/>
      <c r="K486" s="40"/>
      <c r="L486" s="41"/>
      <c r="M486" s="184"/>
      <c r="N486" s="185"/>
      <c r="O486" s="74"/>
      <c r="P486" s="74"/>
      <c r="Q486" s="74"/>
      <c r="R486" s="74"/>
      <c r="S486" s="74"/>
      <c r="T486" s="75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21" t="s">
        <v>201</v>
      </c>
      <c r="AU486" s="21" t="s">
        <v>82</v>
      </c>
    </row>
    <row r="487" s="13" customFormat="1">
      <c r="A487" s="13"/>
      <c r="B487" s="188"/>
      <c r="C487" s="13"/>
      <c r="D487" s="186" t="s">
        <v>213</v>
      </c>
      <c r="E487" s="189" t="s">
        <v>3</v>
      </c>
      <c r="F487" s="190" t="s">
        <v>975</v>
      </c>
      <c r="G487" s="13"/>
      <c r="H487" s="191">
        <v>10.380000000000001</v>
      </c>
      <c r="I487" s="192"/>
      <c r="J487" s="13"/>
      <c r="K487" s="13"/>
      <c r="L487" s="188"/>
      <c r="M487" s="193"/>
      <c r="N487" s="194"/>
      <c r="O487" s="194"/>
      <c r="P487" s="194"/>
      <c r="Q487" s="194"/>
      <c r="R487" s="194"/>
      <c r="S487" s="194"/>
      <c r="T487" s="19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89" t="s">
        <v>213</v>
      </c>
      <c r="AU487" s="189" t="s">
        <v>82</v>
      </c>
      <c r="AV487" s="13" t="s">
        <v>82</v>
      </c>
      <c r="AW487" s="13" t="s">
        <v>34</v>
      </c>
      <c r="AX487" s="13" t="s">
        <v>73</v>
      </c>
      <c r="AY487" s="189" t="s">
        <v>192</v>
      </c>
    </row>
    <row r="488" s="13" customFormat="1">
      <c r="A488" s="13"/>
      <c r="B488" s="188"/>
      <c r="C488" s="13"/>
      <c r="D488" s="186" t="s">
        <v>213</v>
      </c>
      <c r="E488" s="189" t="s">
        <v>3</v>
      </c>
      <c r="F488" s="190" t="s">
        <v>976</v>
      </c>
      <c r="G488" s="13"/>
      <c r="H488" s="191">
        <v>9.0899999999999999</v>
      </c>
      <c r="I488" s="192"/>
      <c r="J488" s="13"/>
      <c r="K488" s="13"/>
      <c r="L488" s="188"/>
      <c r="M488" s="193"/>
      <c r="N488" s="194"/>
      <c r="O488" s="194"/>
      <c r="P488" s="194"/>
      <c r="Q488" s="194"/>
      <c r="R488" s="194"/>
      <c r="S488" s="194"/>
      <c r="T488" s="195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189" t="s">
        <v>213</v>
      </c>
      <c r="AU488" s="189" t="s">
        <v>82</v>
      </c>
      <c r="AV488" s="13" t="s">
        <v>82</v>
      </c>
      <c r="AW488" s="13" t="s">
        <v>34</v>
      </c>
      <c r="AX488" s="13" t="s">
        <v>73</v>
      </c>
      <c r="AY488" s="189" t="s">
        <v>192</v>
      </c>
    </row>
    <row r="489" s="14" customFormat="1">
      <c r="A489" s="14"/>
      <c r="B489" s="196"/>
      <c r="C489" s="14"/>
      <c r="D489" s="186" t="s">
        <v>213</v>
      </c>
      <c r="E489" s="197" t="s">
        <v>3</v>
      </c>
      <c r="F489" s="198" t="s">
        <v>263</v>
      </c>
      <c r="G489" s="14"/>
      <c r="H489" s="199">
        <v>19.469999999999999</v>
      </c>
      <c r="I489" s="200"/>
      <c r="J489" s="14"/>
      <c r="K489" s="14"/>
      <c r="L489" s="196"/>
      <c r="M489" s="201"/>
      <c r="N489" s="202"/>
      <c r="O489" s="202"/>
      <c r="P489" s="202"/>
      <c r="Q489" s="202"/>
      <c r="R489" s="202"/>
      <c r="S489" s="202"/>
      <c r="T489" s="20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197" t="s">
        <v>213</v>
      </c>
      <c r="AU489" s="197" t="s">
        <v>82</v>
      </c>
      <c r="AV489" s="14" t="s">
        <v>199</v>
      </c>
      <c r="AW489" s="14" t="s">
        <v>34</v>
      </c>
      <c r="AX489" s="14" t="s">
        <v>78</v>
      </c>
      <c r="AY489" s="197" t="s">
        <v>192</v>
      </c>
    </row>
    <row r="490" s="2" customFormat="1" ht="24.15" customHeight="1">
      <c r="A490" s="40"/>
      <c r="B490" s="167"/>
      <c r="C490" s="168" t="s">
        <v>977</v>
      </c>
      <c r="D490" s="168" t="s">
        <v>195</v>
      </c>
      <c r="E490" s="169" t="s">
        <v>978</v>
      </c>
      <c r="F490" s="170" t="s">
        <v>979</v>
      </c>
      <c r="G490" s="171" t="s">
        <v>93</v>
      </c>
      <c r="H490" s="172">
        <v>14.91</v>
      </c>
      <c r="I490" s="173"/>
      <c r="J490" s="174">
        <f>ROUND(I490*H490,2)</f>
        <v>0</v>
      </c>
      <c r="K490" s="170" t="s">
        <v>198</v>
      </c>
      <c r="L490" s="41"/>
      <c r="M490" s="175" t="s">
        <v>3</v>
      </c>
      <c r="N490" s="176" t="s">
        <v>44</v>
      </c>
      <c r="O490" s="74"/>
      <c r="P490" s="177">
        <f>O490*H490</f>
        <v>0</v>
      </c>
      <c r="Q490" s="177">
        <v>0</v>
      </c>
      <c r="R490" s="177">
        <f>Q490*H490</f>
        <v>0</v>
      </c>
      <c r="S490" s="177">
        <v>3.0000000000000001E-05</v>
      </c>
      <c r="T490" s="178">
        <f>S490*H490</f>
        <v>0.00044730000000000003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179" t="s">
        <v>209</v>
      </c>
      <c r="AT490" s="179" t="s">
        <v>195</v>
      </c>
      <c r="AU490" s="179" t="s">
        <v>82</v>
      </c>
      <c r="AY490" s="21" t="s">
        <v>192</v>
      </c>
      <c r="BE490" s="180">
        <f>IF(N490="základní",J490,0)</f>
        <v>0</v>
      </c>
      <c r="BF490" s="180">
        <f>IF(N490="snížená",J490,0)</f>
        <v>0</v>
      </c>
      <c r="BG490" s="180">
        <f>IF(N490="zákl. přenesená",J490,0)</f>
        <v>0</v>
      </c>
      <c r="BH490" s="180">
        <f>IF(N490="sníž. přenesená",J490,0)</f>
        <v>0</v>
      </c>
      <c r="BI490" s="180">
        <f>IF(N490="nulová",J490,0)</f>
        <v>0</v>
      </c>
      <c r="BJ490" s="21" t="s">
        <v>78</v>
      </c>
      <c r="BK490" s="180">
        <f>ROUND(I490*H490,2)</f>
        <v>0</v>
      </c>
      <c r="BL490" s="21" t="s">
        <v>209</v>
      </c>
      <c r="BM490" s="179" t="s">
        <v>980</v>
      </c>
    </row>
    <row r="491" s="2" customFormat="1">
      <c r="A491" s="40"/>
      <c r="B491" s="41"/>
      <c r="C491" s="40"/>
      <c r="D491" s="181" t="s">
        <v>201</v>
      </c>
      <c r="E491" s="40"/>
      <c r="F491" s="182" t="s">
        <v>981</v>
      </c>
      <c r="G491" s="40"/>
      <c r="H491" s="40"/>
      <c r="I491" s="183"/>
      <c r="J491" s="40"/>
      <c r="K491" s="40"/>
      <c r="L491" s="41"/>
      <c r="M491" s="184"/>
      <c r="N491" s="185"/>
      <c r="O491" s="74"/>
      <c r="P491" s="74"/>
      <c r="Q491" s="74"/>
      <c r="R491" s="74"/>
      <c r="S491" s="74"/>
      <c r="T491" s="75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21" t="s">
        <v>201</v>
      </c>
      <c r="AU491" s="21" t="s">
        <v>82</v>
      </c>
    </row>
    <row r="492" s="13" customFormat="1">
      <c r="A492" s="13"/>
      <c r="B492" s="188"/>
      <c r="C492" s="13"/>
      <c r="D492" s="186" t="s">
        <v>213</v>
      </c>
      <c r="E492" s="189" t="s">
        <v>3</v>
      </c>
      <c r="F492" s="190" t="s">
        <v>95</v>
      </c>
      <c r="G492" s="13"/>
      <c r="H492" s="191">
        <v>14.91</v>
      </c>
      <c r="I492" s="192"/>
      <c r="J492" s="13"/>
      <c r="K492" s="13"/>
      <c r="L492" s="188"/>
      <c r="M492" s="193"/>
      <c r="N492" s="194"/>
      <c r="O492" s="194"/>
      <c r="P492" s="194"/>
      <c r="Q492" s="194"/>
      <c r="R492" s="194"/>
      <c r="S492" s="194"/>
      <c r="T492" s="19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89" t="s">
        <v>213</v>
      </c>
      <c r="AU492" s="189" t="s">
        <v>82</v>
      </c>
      <c r="AV492" s="13" t="s">
        <v>82</v>
      </c>
      <c r="AW492" s="13" t="s">
        <v>34</v>
      </c>
      <c r="AX492" s="13" t="s">
        <v>78</v>
      </c>
      <c r="AY492" s="189" t="s">
        <v>192</v>
      </c>
    </row>
    <row r="493" s="2" customFormat="1" ht="16.5" customHeight="1">
      <c r="A493" s="40"/>
      <c r="B493" s="167"/>
      <c r="C493" s="204" t="s">
        <v>982</v>
      </c>
      <c r="D493" s="204" t="s">
        <v>265</v>
      </c>
      <c r="E493" s="205" t="s">
        <v>983</v>
      </c>
      <c r="F493" s="206" t="s">
        <v>984</v>
      </c>
      <c r="G493" s="207" t="s">
        <v>93</v>
      </c>
      <c r="H493" s="208">
        <v>16.401</v>
      </c>
      <c r="I493" s="209"/>
      <c r="J493" s="210">
        <f>ROUND(I493*H493,2)</f>
        <v>0</v>
      </c>
      <c r="K493" s="206" t="s">
        <v>198</v>
      </c>
      <c r="L493" s="211"/>
      <c r="M493" s="212" t="s">
        <v>3</v>
      </c>
      <c r="N493" s="213" t="s">
        <v>44</v>
      </c>
      <c r="O493" s="74"/>
      <c r="P493" s="177">
        <f>O493*H493</f>
        <v>0</v>
      </c>
      <c r="Q493" s="177">
        <v>1.0000000000000001E-05</v>
      </c>
      <c r="R493" s="177">
        <f>Q493*H493</f>
        <v>0.00016401000000000002</v>
      </c>
      <c r="S493" s="177">
        <v>0</v>
      </c>
      <c r="T493" s="178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179" t="s">
        <v>385</v>
      </c>
      <c r="AT493" s="179" t="s">
        <v>265</v>
      </c>
      <c r="AU493" s="179" t="s">
        <v>82</v>
      </c>
      <c r="AY493" s="21" t="s">
        <v>192</v>
      </c>
      <c r="BE493" s="180">
        <f>IF(N493="základní",J493,0)</f>
        <v>0</v>
      </c>
      <c r="BF493" s="180">
        <f>IF(N493="snížená",J493,0)</f>
        <v>0</v>
      </c>
      <c r="BG493" s="180">
        <f>IF(N493="zákl. přenesená",J493,0)</f>
        <v>0</v>
      </c>
      <c r="BH493" s="180">
        <f>IF(N493="sníž. přenesená",J493,0)</f>
        <v>0</v>
      </c>
      <c r="BI493" s="180">
        <f>IF(N493="nulová",J493,0)</f>
        <v>0</v>
      </c>
      <c r="BJ493" s="21" t="s">
        <v>78</v>
      </c>
      <c r="BK493" s="180">
        <f>ROUND(I493*H493,2)</f>
        <v>0</v>
      </c>
      <c r="BL493" s="21" t="s">
        <v>209</v>
      </c>
      <c r="BM493" s="179" t="s">
        <v>985</v>
      </c>
    </row>
    <row r="494" s="13" customFormat="1">
      <c r="A494" s="13"/>
      <c r="B494" s="188"/>
      <c r="C494" s="13"/>
      <c r="D494" s="186" t="s">
        <v>213</v>
      </c>
      <c r="E494" s="13"/>
      <c r="F494" s="190" t="s">
        <v>955</v>
      </c>
      <c r="G494" s="13"/>
      <c r="H494" s="191">
        <v>16.401</v>
      </c>
      <c r="I494" s="192"/>
      <c r="J494" s="13"/>
      <c r="K494" s="13"/>
      <c r="L494" s="188"/>
      <c r="M494" s="193"/>
      <c r="N494" s="194"/>
      <c r="O494" s="194"/>
      <c r="P494" s="194"/>
      <c r="Q494" s="194"/>
      <c r="R494" s="194"/>
      <c r="S494" s="194"/>
      <c r="T494" s="19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189" t="s">
        <v>213</v>
      </c>
      <c r="AU494" s="189" t="s">
        <v>82</v>
      </c>
      <c r="AV494" s="13" t="s">
        <v>82</v>
      </c>
      <c r="AW494" s="13" t="s">
        <v>4</v>
      </c>
      <c r="AX494" s="13" t="s">
        <v>78</v>
      </c>
      <c r="AY494" s="189" t="s">
        <v>192</v>
      </c>
    </row>
    <row r="495" s="2" customFormat="1" ht="33" customHeight="1">
      <c r="A495" s="40"/>
      <c r="B495" s="167"/>
      <c r="C495" s="168" t="s">
        <v>986</v>
      </c>
      <c r="D495" s="168" t="s">
        <v>195</v>
      </c>
      <c r="E495" s="169" t="s">
        <v>987</v>
      </c>
      <c r="F495" s="170" t="s">
        <v>988</v>
      </c>
      <c r="G495" s="171" t="s">
        <v>93</v>
      </c>
      <c r="H495" s="172">
        <v>31.199999999999999</v>
      </c>
      <c r="I495" s="173"/>
      <c r="J495" s="174">
        <f>ROUND(I495*H495,2)</f>
        <v>0</v>
      </c>
      <c r="K495" s="170" t="s">
        <v>198</v>
      </c>
      <c r="L495" s="41"/>
      <c r="M495" s="175" t="s">
        <v>3</v>
      </c>
      <c r="N495" s="176" t="s">
        <v>44</v>
      </c>
      <c r="O495" s="74"/>
      <c r="P495" s="177">
        <f>O495*H495</f>
        <v>0</v>
      </c>
      <c r="Q495" s="177">
        <v>0.00020799999999999999</v>
      </c>
      <c r="R495" s="177">
        <f>Q495*H495</f>
        <v>0.0064895999999999999</v>
      </c>
      <c r="S495" s="177">
        <v>0</v>
      </c>
      <c r="T495" s="178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179" t="s">
        <v>209</v>
      </c>
      <c r="AT495" s="179" t="s">
        <v>195</v>
      </c>
      <c r="AU495" s="179" t="s">
        <v>82</v>
      </c>
      <c r="AY495" s="21" t="s">
        <v>192</v>
      </c>
      <c r="BE495" s="180">
        <f>IF(N495="základní",J495,0)</f>
        <v>0</v>
      </c>
      <c r="BF495" s="180">
        <f>IF(N495="snížená",J495,0)</f>
        <v>0</v>
      </c>
      <c r="BG495" s="180">
        <f>IF(N495="zákl. přenesená",J495,0)</f>
        <v>0</v>
      </c>
      <c r="BH495" s="180">
        <f>IF(N495="sníž. přenesená",J495,0)</f>
        <v>0</v>
      </c>
      <c r="BI495" s="180">
        <f>IF(N495="nulová",J495,0)</f>
        <v>0</v>
      </c>
      <c r="BJ495" s="21" t="s">
        <v>78</v>
      </c>
      <c r="BK495" s="180">
        <f>ROUND(I495*H495,2)</f>
        <v>0</v>
      </c>
      <c r="BL495" s="21" t="s">
        <v>209</v>
      </c>
      <c r="BM495" s="179" t="s">
        <v>989</v>
      </c>
    </row>
    <row r="496" s="2" customFormat="1">
      <c r="A496" s="40"/>
      <c r="B496" s="41"/>
      <c r="C496" s="40"/>
      <c r="D496" s="181" t="s">
        <v>201</v>
      </c>
      <c r="E496" s="40"/>
      <c r="F496" s="182" t="s">
        <v>990</v>
      </c>
      <c r="G496" s="40"/>
      <c r="H496" s="40"/>
      <c r="I496" s="183"/>
      <c r="J496" s="40"/>
      <c r="K496" s="40"/>
      <c r="L496" s="41"/>
      <c r="M496" s="184"/>
      <c r="N496" s="185"/>
      <c r="O496" s="74"/>
      <c r="P496" s="74"/>
      <c r="Q496" s="74"/>
      <c r="R496" s="74"/>
      <c r="S496" s="74"/>
      <c r="T496" s="75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21" t="s">
        <v>201</v>
      </c>
      <c r="AU496" s="21" t="s">
        <v>82</v>
      </c>
    </row>
    <row r="497" s="2" customFormat="1" ht="37.8" customHeight="1">
      <c r="A497" s="40"/>
      <c r="B497" s="167"/>
      <c r="C497" s="168" t="s">
        <v>991</v>
      </c>
      <c r="D497" s="168" t="s">
        <v>195</v>
      </c>
      <c r="E497" s="169" t="s">
        <v>992</v>
      </c>
      <c r="F497" s="170" t="s">
        <v>993</v>
      </c>
      <c r="G497" s="171" t="s">
        <v>93</v>
      </c>
      <c r="H497" s="172">
        <v>31.199999999999999</v>
      </c>
      <c r="I497" s="173"/>
      <c r="J497" s="174">
        <f>ROUND(I497*H497,2)</f>
        <v>0</v>
      </c>
      <c r="K497" s="170" t="s">
        <v>198</v>
      </c>
      <c r="L497" s="41"/>
      <c r="M497" s="175" t="s">
        <v>3</v>
      </c>
      <c r="N497" s="176" t="s">
        <v>44</v>
      </c>
      <c r="O497" s="74"/>
      <c r="P497" s="177">
        <f>O497*H497</f>
        <v>0</v>
      </c>
      <c r="Q497" s="177">
        <v>0.00028499999999999999</v>
      </c>
      <c r="R497" s="177">
        <f>Q497*H497</f>
        <v>0.0088919999999999989</v>
      </c>
      <c r="S497" s="177">
        <v>0</v>
      </c>
      <c r="T497" s="178">
        <f>S497*H497</f>
        <v>0</v>
      </c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R497" s="179" t="s">
        <v>209</v>
      </c>
      <c r="AT497" s="179" t="s">
        <v>195</v>
      </c>
      <c r="AU497" s="179" t="s">
        <v>82</v>
      </c>
      <c r="AY497" s="21" t="s">
        <v>192</v>
      </c>
      <c r="BE497" s="180">
        <f>IF(N497="základní",J497,0)</f>
        <v>0</v>
      </c>
      <c r="BF497" s="180">
        <f>IF(N497="snížená",J497,0)</f>
        <v>0</v>
      </c>
      <c r="BG497" s="180">
        <f>IF(N497="zákl. přenesená",J497,0)</f>
        <v>0</v>
      </c>
      <c r="BH497" s="180">
        <f>IF(N497="sníž. přenesená",J497,0)</f>
        <v>0</v>
      </c>
      <c r="BI497" s="180">
        <f>IF(N497="nulová",J497,0)</f>
        <v>0</v>
      </c>
      <c r="BJ497" s="21" t="s">
        <v>78</v>
      </c>
      <c r="BK497" s="180">
        <f>ROUND(I497*H497,2)</f>
        <v>0</v>
      </c>
      <c r="BL497" s="21" t="s">
        <v>209</v>
      </c>
      <c r="BM497" s="179" t="s">
        <v>994</v>
      </c>
    </row>
    <row r="498" s="2" customFormat="1">
      <c r="A498" s="40"/>
      <c r="B498" s="41"/>
      <c r="C498" s="40"/>
      <c r="D498" s="181" t="s">
        <v>201</v>
      </c>
      <c r="E498" s="40"/>
      <c r="F498" s="182" t="s">
        <v>995</v>
      </c>
      <c r="G498" s="40"/>
      <c r="H498" s="40"/>
      <c r="I498" s="183"/>
      <c r="J498" s="40"/>
      <c r="K498" s="40"/>
      <c r="L498" s="41"/>
      <c r="M498" s="184"/>
      <c r="N498" s="185"/>
      <c r="O498" s="74"/>
      <c r="P498" s="74"/>
      <c r="Q498" s="74"/>
      <c r="R498" s="74"/>
      <c r="S498" s="74"/>
      <c r="T498" s="75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21" t="s">
        <v>201</v>
      </c>
      <c r="AU498" s="21" t="s">
        <v>82</v>
      </c>
    </row>
    <row r="499" s="12" customFormat="1" ht="25.92" customHeight="1">
      <c r="A499" s="12"/>
      <c r="B499" s="154"/>
      <c r="C499" s="12"/>
      <c r="D499" s="155" t="s">
        <v>72</v>
      </c>
      <c r="E499" s="156" t="s">
        <v>996</v>
      </c>
      <c r="F499" s="156" t="s">
        <v>997</v>
      </c>
      <c r="G499" s="12"/>
      <c r="H499" s="12"/>
      <c r="I499" s="157"/>
      <c r="J499" s="158">
        <f>BK499</f>
        <v>0</v>
      </c>
      <c r="K499" s="12"/>
      <c r="L499" s="154"/>
      <c r="M499" s="159"/>
      <c r="N499" s="160"/>
      <c r="O499" s="160"/>
      <c r="P499" s="161">
        <f>SUM(P500:P501)</f>
        <v>0</v>
      </c>
      <c r="Q499" s="160"/>
      <c r="R499" s="161">
        <f>SUM(R500:R501)</f>
        <v>0</v>
      </c>
      <c r="S499" s="160"/>
      <c r="T499" s="162">
        <f>SUM(T500:T501)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155" t="s">
        <v>199</v>
      </c>
      <c r="AT499" s="163" t="s">
        <v>72</v>
      </c>
      <c r="AU499" s="163" t="s">
        <v>73</v>
      </c>
      <c r="AY499" s="155" t="s">
        <v>192</v>
      </c>
      <c r="BK499" s="164">
        <f>SUM(BK500:BK501)</f>
        <v>0</v>
      </c>
    </row>
    <row r="500" s="2" customFormat="1" ht="24.15" customHeight="1">
      <c r="A500" s="40"/>
      <c r="B500" s="167"/>
      <c r="C500" s="168" t="s">
        <v>998</v>
      </c>
      <c r="D500" s="168" t="s">
        <v>195</v>
      </c>
      <c r="E500" s="169" t="s">
        <v>999</v>
      </c>
      <c r="F500" s="170" t="s">
        <v>1000</v>
      </c>
      <c r="G500" s="171" t="s">
        <v>416</v>
      </c>
      <c r="H500" s="172">
        <v>1</v>
      </c>
      <c r="I500" s="173"/>
      <c r="J500" s="174">
        <f>ROUND(I500*H500,2)</f>
        <v>0</v>
      </c>
      <c r="K500" s="170" t="s">
        <v>417</v>
      </c>
      <c r="L500" s="41"/>
      <c r="M500" s="175" t="s">
        <v>3</v>
      </c>
      <c r="N500" s="176" t="s">
        <v>44</v>
      </c>
      <c r="O500" s="74"/>
      <c r="P500" s="177">
        <f>O500*H500</f>
        <v>0</v>
      </c>
      <c r="Q500" s="177">
        <v>0</v>
      </c>
      <c r="R500" s="177">
        <f>Q500*H500</f>
        <v>0</v>
      </c>
      <c r="S500" s="177">
        <v>0</v>
      </c>
      <c r="T500" s="178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179" t="s">
        <v>199</v>
      </c>
      <c r="AT500" s="179" t="s">
        <v>195</v>
      </c>
      <c r="AU500" s="179" t="s">
        <v>78</v>
      </c>
      <c r="AY500" s="21" t="s">
        <v>192</v>
      </c>
      <c r="BE500" s="180">
        <f>IF(N500="základní",J500,0)</f>
        <v>0</v>
      </c>
      <c r="BF500" s="180">
        <f>IF(N500="snížená",J500,0)</f>
        <v>0</v>
      </c>
      <c r="BG500" s="180">
        <f>IF(N500="zákl. přenesená",J500,0)</f>
        <v>0</v>
      </c>
      <c r="BH500" s="180">
        <f>IF(N500="sníž. přenesená",J500,0)</f>
        <v>0</v>
      </c>
      <c r="BI500" s="180">
        <f>IF(N500="nulová",J500,0)</f>
        <v>0</v>
      </c>
      <c r="BJ500" s="21" t="s">
        <v>78</v>
      </c>
      <c r="BK500" s="180">
        <f>ROUND(I500*H500,2)</f>
        <v>0</v>
      </c>
      <c r="BL500" s="21" t="s">
        <v>199</v>
      </c>
      <c r="BM500" s="179" t="s">
        <v>1001</v>
      </c>
    </row>
    <row r="501" s="2" customFormat="1" ht="21.75" customHeight="1">
      <c r="A501" s="40"/>
      <c r="B501" s="167"/>
      <c r="C501" s="168" t="s">
        <v>1002</v>
      </c>
      <c r="D501" s="168" t="s">
        <v>195</v>
      </c>
      <c r="E501" s="169" t="s">
        <v>1003</v>
      </c>
      <c r="F501" s="170" t="s">
        <v>1004</v>
      </c>
      <c r="G501" s="171" t="s">
        <v>416</v>
      </c>
      <c r="H501" s="172">
        <v>1</v>
      </c>
      <c r="I501" s="173"/>
      <c r="J501" s="174">
        <f>ROUND(I501*H501,2)</f>
        <v>0</v>
      </c>
      <c r="K501" s="170" t="s">
        <v>417</v>
      </c>
      <c r="L501" s="41"/>
      <c r="M501" s="231" t="s">
        <v>3</v>
      </c>
      <c r="N501" s="232" t="s">
        <v>44</v>
      </c>
      <c r="O501" s="233"/>
      <c r="P501" s="234">
        <f>O501*H501</f>
        <v>0</v>
      </c>
      <c r="Q501" s="234">
        <v>0</v>
      </c>
      <c r="R501" s="234">
        <f>Q501*H501</f>
        <v>0</v>
      </c>
      <c r="S501" s="234">
        <v>0</v>
      </c>
      <c r="T501" s="235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179" t="s">
        <v>199</v>
      </c>
      <c r="AT501" s="179" t="s">
        <v>195</v>
      </c>
      <c r="AU501" s="179" t="s">
        <v>78</v>
      </c>
      <c r="AY501" s="21" t="s">
        <v>192</v>
      </c>
      <c r="BE501" s="180">
        <f>IF(N501="základní",J501,0)</f>
        <v>0</v>
      </c>
      <c r="BF501" s="180">
        <f>IF(N501="snížená",J501,0)</f>
        <v>0</v>
      </c>
      <c r="BG501" s="180">
        <f>IF(N501="zákl. přenesená",J501,0)</f>
        <v>0</v>
      </c>
      <c r="BH501" s="180">
        <f>IF(N501="sníž. přenesená",J501,0)</f>
        <v>0</v>
      </c>
      <c r="BI501" s="180">
        <f>IF(N501="nulová",J501,0)</f>
        <v>0</v>
      </c>
      <c r="BJ501" s="21" t="s">
        <v>78</v>
      </c>
      <c r="BK501" s="180">
        <f>ROUND(I501*H501,2)</f>
        <v>0</v>
      </c>
      <c r="BL501" s="21" t="s">
        <v>199</v>
      </c>
      <c r="BM501" s="179" t="s">
        <v>1005</v>
      </c>
    </row>
    <row r="502" s="2" customFormat="1" ht="6.96" customHeight="1">
      <c r="A502" s="40"/>
      <c r="B502" s="57"/>
      <c r="C502" s="58"/>
      <c r="D502" s="58"/>
      <c r="E502" s="58"/>
      <c r="F502" s="58"/>
      <c r="G502" s="58"/>
      <c r="H502" s="58"/>
      <c r="I502" s="58"/>
      <c r="J502" s="58"/>
      <c r="K502" s="58"/>
      <c r="L502" s="41"/>
      <c r="M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</row>
  </sheetData>
  <autoFilter ref="C114:K501"/>
  <mergeCells count="9">
    <mergeCell ref="E7:H7"/>
    <mergeCell ref="E9:H9"/>
    <mergeCell ref="E18:H18"/>
    <mergeCell ref="E27:H27"/>
    <mergeCell ref="E48:H48"/>
    <mergeCell ref="E50:H50"/>
    <mergeCell ref="E105:H105"/>
    <mergeCell ref="E107:H107"/>
    <mergeCell ref="L2:V2"/>
  </mergeCells>
  <hyperlinks>
    <hyperlink ref="F119" r:id="rId1" display="https://podminky.urs.cz/item/CS_URS_2025_01/713110813"/>
    <hyperlink ref="F123" r:id="rId2" display="https://podminky.urs.cz/item/CS_URS_2025_01/968072455"/>
    <hyperlink ref="F127" r:id="rId3" display="https://podminky.urs.cz/item/CS_URS_2023_01/978012191"/>
    <hyperlink ref="F130" r:id="rId4" display="https://podminky.urs.cz/item/CS_URS_2023_01/762841811"/>
    <hyperlink ref="F134" r:id="rId5" display="https://podminky.urs.cz/item/CS_URS_2025_01/997013212"/>
    <hyperlink ref="F136" r:id="rId6" display="https://podminky.urs.cz/item/CS_URS_2025_01/997013501"/>
    <hyperlink ref="F138" r:id="rId7" display="https://podminky.urs.cz/item/CS_URS_2025_01/997013509"/>
    <hyperlink ref="F141" r:id="rId8" display="https://podminky.urs.cz/item/CS_URS_2025_01/997013631"/>
    <hyperlink ref="F143" r:id="rId9" display="https://podminky.urs.cz/item/CS_URS_2025_01/997013814"/>
    <hyperlink ref="F148" r:id="rId10" display="https://podminky.urs.cz/item/CS_URS_2025_01/622143004"/>
    <hyperlink ref="F155" r:id="rId11" display="https://podminky.urs.cz/item/CS_URS_2025_01/622143005"/>
    <hyperlink ref="F162" r:id="rId12" display="https://podminky.urs.cz/item/CS_URS_2025_01/629991012"/>
    <hyperlink ref="F167" r:id="rId13" display="https://podminky.urs.cz/item/CS_URS_2025_01/612131121"/>
    <hyperlink ref="F170" r:id="rId14" display="https://podminky.urs.cz/item/CS_URS_2025_01/611321131"/>
    <hyperlink ref="F173" r:id="rId15" display="https://podminky.urs.cz/item/CS_URS_2025_01/611311131"/>
    <hyperlink ref="F176" r:id="rId16" display="https://podminky.urs.cz/item/CS_URS_2025_01/612321131"/>
    <hyperlink ref="F180" r:id="rId17" display="https://podminky.urs.cz/item/CS_URS_2025_01/612331121"/>
    <hyperlink ref="F183" r:id="rId18" display="https://podminky.urs.cz/item/CS_URS_2025_01/612331191"/>
    <hyperlink ref="F188" r:id="rId19" display="https://podminky.urs.cz/item/CS_URS_2025_01/622143004.1"/>
    <hyperlink ref="F193" r:id="rId20" display="https://podminky.urs.cz/item/CS_URS_2025_01/622252002"/>
    <hyperlink ref="F198" r:id="rId21" display="https://podminky.urs.cz/item/CS_URS_2025_01/622321101"/>
    <hyperlink ref="F203" r:id="rId22" display="https://podminky.urs.cz/item/CS_URS_2025_01/622142001"/>
    <hyperlink ref="F207" r:id="rId23" display="https://podminky.urs.cz/item/CS_URS_2025_01/622212001"/>
    <hyperlink ref="F213" r:id="rId24" display="https://podminky.urs.cz/item/CS_URS_2025_01/622151001"/>
    <hyperlink ref="F218" r:id="rId25" display="https://podminky.urs.cz/item/CS_URS_2025_01/622531002"/>
    <hyperlink ref="F221" r:id="rId26" display="https://podminky.urs.cz/item/CS_URS_2025_01/631311131"/>
    <hyperlink ref="F225" r:id="rId27" display="https://podminky.urs.cz/item/CS_URS_2025_01/631351101"/>
    <hyperlink ref="F227" r:id="rId28" display="https://podminky.urs.cz/item/CS_URS_2025_01/631351102"/>
    <hyperlink ref="F229" r:id="rId29" display="https://podminky.urs.cz/item/CS_URS_2025_01/619996147"/>
    <hyperlink ref="F233" r:id="rId30" display="https://podminky.urs.cz/item/CS_URS_2025_01/642945111"/>
    <hyperlink ref="F240" r:id="rId31" display="https://podminky.urs.cz/item/CS_URS_2025_01/953943211"/>
    <hyperlink ref="F249" r:id="rId32" display="https://podminky.urs.cz/item/CS_URS_2025_01/949101111"/>
    <hyperlink ref="F255" r:id="rId33" display="https://podminky.urs.cz/item/CS_URS_2025_01/993111111"/>
    <hyperlink ref="F258" r:id="rId34" display="https://podminky.urs.cz/item/CS_URS_2025_01/993111119"/>
    <hyperlink ref="F262" r:id="rId35" display="https://podminky.urs.cz/item/CS_URS_2025_01/998018002"/>
    <hyperlink ref="F266" r:id="rId36" display="https://podminky.urs.cz/item/CS_URS_2025_01/712341559"/>
    <hyperlink ref="F271" r:id="rId37" display="https://podminky.urs.cz/item/CS_URS_2025_01/998712122"/>
    <hyperlink ref="F274" r:id="rId38" display="https://podminky.urs.cz/item/CS_URS_2025_01/713111121"/>
    <hyperlink ref="F279" r:id="rId39" display="https://podminky.urs.cz/item/CS_URS_2025_01/713111111"/>
    <hyperlink ref="F284" r:id="rId40" display="https://podminky.urs.cz/item/CS_URS_2025_01/632481215"/>
    <hyperlink ref="F287" r:id="rId41" display="https://podminky.urs.cz/item/CS_URS_2025_01/998713122"/>
    <hyperlink ref="F293" r:id="rId42" display="https://podminky.urs.cz/item/CS_URS_2025_01/998741102"/>
    <hyperlink ref="F295" r:id="rId43" display="https://podminky.urs.cz/item/CS_URS_2025_01/741810001"/>
    <hyperlink ref="F297" r:id="rId44" display="https://podminky.urs.cz/item/CS_URS_2025_01/741112061"/>
    <hyperlink ref="F300" r:id="rId45" display="https://podminky.urs.cz/item/CS_URS_2025_01/741313001"/>
    <hyperlink ref="F304" r:id="rId46" display="https://podminky.urs.cz/item/CS_URS_2025_01/741310101"/>
    <hyperlink ref="F309" r:id="rId47" display="https://podminky.urs.cz/item/CS_URS_2025_01/741122015"/>
    <hyperlink ref="F312" r:id="rId48" display="https://podminky.urs.cz/item/CS_URS_2025_01/741122016"/>
    <hyperlink ref="F316" r:id="rId49" display="https://podminky.urs.cz/item/CS_URS_2025_01/741330335"/>
    <hyperlink ref="F320" r:id="rId50" display="https://podminky.urs.cz/item/CS_URS_2025_01/741372062"/>
    <hyperlink ref="F327" r:id="rId51" display="https://podminky.urs.cz/item/CS_URS_2025_01/762332922"/>
    <hyperlink ref="F330" r:id="rId52" display="https://podminky.urs.cz/item/CS_URS_2025_01/762343911"/>
    <hyperlink ref="F333" r:id="rId53" display="https://podminky.urs.cz/item/CS_URS_2025_01/762841932"/>
    <hyperlink ref="F336" r:id="rId54" display="https://podminky.urs.cz/item/CS_URS_2025_01/762511264"/>
    <hyperlink ref="F345" r:id="rId55" display="https://podminky.urs.cz/item/CS_URS_2025_01/762332921"/>
    <hyperlink ref="F351" r:id="rId56" display="https://podminky.urs.cz/item/CS_URS_2025_01/762332922"/>
    <hyperlink ref="F356" r:id="rId57" display="https://podminky.urs.cz/item/CS_URS_2025_01/762395000"/>
    <hyperlink ref="F362" r:id="rId58" display="https://podminky.urs.cz/item/CS_URS_2025_01/762083111"/>
    <hyperlink ref="F364" r:id="rId59" display="https://podminky.urs.cz/item/CS_URS_2025_01/998762122"/>
    <hyperlink ref="F367" r:id="rId60" display="https://podminky.urs.cz/item/CS_URS_2025_01/998763332"/>
    <hyperlink ref="F370" r:id="rId61" display="https://podminky.urs.cz/item/CS_URS_2025_01/763131431"/>
    <hyperlink ref="F374" r:id="rId62" display="https://podminky.urs.cz/item/CS_URS_2025_01/763131714"/>
    <hyperlink ref="F377" r:id="rId63" display="https://podminky.urs.cz/item/CS_URS_2025_01/763111429"/>
    <hyperlink ref="F382" r:id="rId64" display="https://podminky.urs.cz/item/CS_URS_2025_01/763111717"/>
    <hyperlink ref="F384" r:id="rId65" display="https://podminky.urs.cz/item/CS_URS_2025_01/763181311"/>
    <hyperlink ref="F387" r:id="rId66" display="https://podminky.urs.cz/item/CS_URS_2025_01/763181411"/>
    <hyperlink ref="F396" r:id="rId67" display="https://podminky.urs.cz/item/CS_URS_2025_01/763131751"/>
    <hyperlink ref="F408" r:id="rId68" display="https://podminky.urs.cz/item/CS_URS_2025_01/763251211"/>
    <hyperlink ref="F411" r:id="rId69" display="https://podminky.urs.cz/item/CS_URS_2025_01/713121111"/>
    <hyperlink ref="F417" r:id="rId70" display="https://podminky.urs.cz/item/CS_URS_2025_01/764216605"/>
    <hyperlink ref="F420" r:id="rId71" display="https://podminky.urs.cz/item/CS_URS_2025_01/764216665"/>
    <hyperlink ref="F422" r:id="rId72" display="https://podminky.urs.cz/item/CS_URS_2025_01/998764103"/>
    <hyperlink ref="F425" r:id="rId73" display="https://podminky.urs.cz/item/CS_URS_2025_01/766694116"/>
    <hyperlink ref="F432" r:id="rId74" display="https://podminky.urs.cz/item/CS_URS_2025_01/998766122"/>
    <hyperlink ref="F435" r:id="rId75" display="https://podminky.urs.cz/item/CS_URS_2025_01/766660162"/>
    <hyperlink ref="F437" r:id="rId76" display="https://podminky.urs.cz/item/CS_URS_2025_01/766660022"/>
    <hyperlink ref="F440" r:id="rId77" display="https://podminky.urs.cz/item/CS_URS_2025_01/766660728"/>
    <hyperlink ref="F443" r:id="rId78" display="https://podminky.urs.cz/item/CS_URS_2025_01/766660729"/>
    <hyperlink ref="F447" r:id="rId79" display="https://podminky.urs.cz/item/CS_URS_2025_01/766622131"/>
    <hyperlink ref="F452" r:id="rId80" display="https://podminky.urs.cz/item/CS_URS_2025_01/766629651"/>
    <hyperlink ref="F459" r:id="rId81" display="https://podminky.urs.cz/item/CS_URS_2025_01/775413401"/>
    <hyperlink ref="F466" r:id="rId82" display="https://podminky.urs.cz/item/CS_URS_2025_01/776141111"/>
    <hyperlink ref="F469" r:id="rId83" display="https://podminky.urs.cz/item/CS_URS_2025_01/776111311"/>
    <hyperlink ref="F472" r:id="rId84" display="https://podminky.urs.cz/item/CS_URS_2025_01/776121112"/>
    <hyperlink ref="F474" r:id="rId85" display="https://podminky.urs.cz/item/CS_URS_2025_01/776231111"/>
    <hyperlink ref="F478" r:id="rId86" display="https://podminky.urs.cz/item/CS_URS_2025_01/998776122"/>
    <hyperlink ref="F481" r:id="rId87" display="https://podminky.urs.cz/item/CS_URS_2025_01/784111001"/>
    <hyperlink ref="F486" r:id="rId88" display="https://podminky.urs.cz/item/CS_URS_2025_01/784161001"/>
    <hyperlink ref="F491" r:id="rId89" display="https://podminky.urs.cz/item/CS_URS_2025_01/784171101"/>
    <hyperlink ref="F496" r:id="rId90" display="https://podminky.urs.cz/item/CS_URS_2025_01/784181101"/>
    <hyperlink ref="F498" r:id="rId91" display="https://podminky.urs.cz/item/CS_URS_2025_01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84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82</v>
      </c>
    </row>
    <row r="4" s="1" customFormat="1" ht="24.96" customHeight="1">
      <c r="B4" s="24"/>
      <c r="D4" s="25" t="s">
        <v>98</v>
      </c>
      <c r="L4" s="24"/>
      <c r="M4" s="117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18" t="str">
        <f>'Rekapitulace stavby'!K6</f>
        <v>ZŠ Vítěztví Mariánské Lázně, odborná učebna v podkroví etapa I - akutalizace rozpočtu</v>
      </c>
      <c r="F7" s="34"/>
      <c r="G7" s="34"/>
      <c r="H7" s="34"/>
      <c r="L7" s="24"/>
    </row>
    <row r="8" s="2" customFormat="1" ht="12" customHeight="1">
      <c r="A8" s="40"/>
      <c r="B8" s="41"/>
      <c r="C8" s="40"/>
      <c r="D8" s="34" t="s">
        <v>111</v>
      </c>
      <c r="E8" s="40"/>
      <c r="F8" s="40"/>
      <c r="G8" s="40"/>
      <c r="H8" s="40"/>
      <c r="I8" s="40"/>
      <c r="J8" s="40"/>
      <c r="K8" s="40"/>
      <c r="L8" s="11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1"/>
      <c r="C9" s="40"/>
      <c r="D9" s="40"/>
      <c r="E9" s="64" t="s">
        <v>1006</v>
      </c>
      <c r="F9" s="40"/>
      <c r="G9" s="40"/>
      <c r="H9" s="40"/>
      <c r="I9" s="40"/>
      <c r="J9" s="40"/>
      <c r="K9" s="40"/>
      <c r="L9" s="11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1"/>
      <c r="C10" s="40"/>
      <c r="D10" s="40"/>
      <c r="E10" s="40"/>
      <c r="F10" s="40"/>
      <c r="G10" s="40"/>
      <c r="H10" s="40"/>
      <c r="I10" s="40"/>
      <c r="J10" s="40"/>
      <c r="K10" s="40"/>
      <c r="L10" s="11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1"/>
      <c r="C11" s="40"/>
      <c r="D11" s="34" t="s">
        <v>19</v>
      </c>
      <c r="E11" s="40"/>
      <c r="F11" s="29" t="s">
        <v>3</v>
      </c>
      <c r="G11" s="40"/>
      <c r="H11" s="40"/>
      <c r="I11" s="34" t="s">
        <v>21</v>
      </c>
      <c r="J11" s="29" t="s">
        <v>3</v>
      </c>
      <c r="K11" s="40"/>
      <c r="L11" s="11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1"/>
      <c r="C12" s="40"/>
      <c r="D12" s="34" t="s">
        <v>23</v>
      </c>
      <c r="E12" s="40"/>
      <c r="F12" s="29" t="s">
        <v>24</v>
      </c>
      <c r="G12" s="40"/>
      <c r="H12" s="40"/>
      <c r="I12" s="34" t="s">
        <v>25</v>
      </c>
      <c r="J12" s="66" t="str">
        <f>'Rekapitulace stavby'!AN8</f>
        <v>29. 4. 2025</v>
      </c>
      <c r="K12" s="40"/>
      <c r="L12" s="11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1"/>
      <c r="C13" s="40"/>
      <c r="D13" s="40"/>
      <c r="E13" s="40"/>
      <c r="F13" s="40"/>
      <c r="G13" s="40"/>
      <c r="H13" s="40"/>
      <c r="I13" s="40"/>
      <c r="J13" s="40"/>
      <c r="K13" s="40"/>
      <c r="L13" s="11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27</v>
      </c>
      <c r="E14" s="40"/>
      <c r="F14" s="40"/>
      <c r="G14" s="40"/>
      <c r="H14" s="40"/>
      <c r="I14" s="34" t="s">
        <v>28</v>
      </c>
      <c r="J14" s="29" t="str">
        <f>IF('Rekapitulace stavby'!AN10="","",'Rekapitulace stavby'!AN10)</f>
        <v/>
      </c>
      <c r="K14" s="40"/>
      <c r="L14" s="11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1"/>
      <c r="C15" s="40"/>
      <c r="D15" s="40"/>
      <c r="E15" s="29" t="str">
        <f>IF('Rekapitulace stavby'!E11="","",'Rekapitulace stavby'!E11)</f>
        <v xml:space="preserve"> </v>
      </c>
      <c r="F15" s="40"/>
      <c r="G15" s="40"/>
      <c r="H15" s="40"/>
      <c r="I15" s="34" t="s">
        <v>29</v>
      </c>
      <c r="J15" s="29" t="str">
        <f>IF('Rekapitulace stavby'!AN11="","",'Rekapitulace stavby'!AN11)</f>
        <v/>
      </c>
      <c r="K15" s="40"/>
      <c r="L15" s="11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11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1"/>
      <c r="C17" s="40"/>
      <c r="D17" s="34" t="s">
        <v>30</v>
      </c>
      <c r="E17" s="40"/>
      <c r="F17" s="40"/>
      <c r="G17" s="40"/>
      <c r="H17" s="40"/>
      <c r="I17" s="34" t="s">
        <v>28</v>
      </c>
      <c r="J17" s="35" t="str">
        <f>'Rekapitulace stavby'!AN13</f>
        <v>Vyplň údaj</v>
      </c>
      <c r="K17" s="40"/>
      <c r="L17" s="11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1"/>
      <c r="C18" s="40"/>
      <c r="D18" s="40"/>
      <c r="E18" s="35" t="str">
        <f>'Rekapitulace stavby'!E14</f>
        <v>Vyplň údaj</v>
      </c>
      <c r="F18" s="29"/>
      <c r="G18" s="29"/>
      <c r="H18" s="29"/>
      <c r="I18" s="34" t="s">
        <v>29</v>
      </c>
      <c r="J18" s="35" t="str">
        <f>'Rekapitulace stavby'!AN14</f>
        <v>Vyplň údaj</v>
      </c>
      <c r="K18" s="40"/>
      <c r="L18" s="11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11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1"/>
      <c r="C20" s="40"/>
      <c r="D20" s="34" t="s">
        <v>32</v>
      </c>
      <c r="E20" s="40"/>
      <c r="F20" s="40"/>
      <c r="G20" s="40"/>
      <c r="H20" s="40"/>
      <c r="I20" s="34" t="s">
        <v>28</v>
      </c>
      <c r="J20" s="29" t="s">
        <v>3</v>
      </c>
      <c r="K20" s="40"/>
      <c r="L20" s="11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1"/>
      <c r="C21" s="40"/>
      <c r="D21" s="40"/>
      <c r="E21" s="29" t="s">
        <v>33</v>
      </c>
      <c r="F21" s="40"/>
      <c r="G21" s="40"/>
      <c r="H21" s="40"/>
      <c r="I21" s="34" t="s">
        <v>29</v>
      </c>
      <c r="J21" s="29" t="s">
        <v>3</v>
      </c>
      <c r="K21" s="40"/>
      <c r="L21" s="11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11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1"/>
      <c r="C23" s="40"/>
      <c r="D23" s="34" t="s">
        <v>35</v>
      </c>
      <c r="E23" s="40"/>
      <c r="F23" s="40"/>
      <c r="G23" s="40"/>
      <c r="H23" s="40"/>
      <c r="I23" s="34" t="s">
        <v>28</v>
      </c>
      <c r="J23" s="29" t="s">
        <v>3</v>
      </c>
      <c r="K23" s="40"/>
      <c r="L23" s="11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1"/>
      <c r="C24" s="40"/>
      <c r="D24" s="40"/>
      <c r="E24" s="29" t="s">
        <v>36</v>
      </c>
      <c r="F24" s="40"/>
      <c r="G24" s="40"/>
      <c r="H24" s="40"/>
      <c r="I24" s="34" t="s">
        <v>29</v>
      </c>
      <c r="J24" s="29" t="s">
        <v>3</v>
      </c>
      <c r="K24" s="40"/>
      <c r="L24" s="11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1"/>
      <c r="C25" s="40"/>
      <c r="D25" s="40"/>
      <c r="E25" s="40"/>
      <c r="F25" s="40"/>
      <c r="G25" s="40"/>
      <c r="H25" s="40"/>
      <c r="I25" s="40"/>
      <c r="J25" s="40"/>
      <c r="K25" s="40"/>
      <c r="L25" s="11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1"/>
      <c r="C26" s="40"/>
      <c r="D26" s="34" t="s">
        <v>37</v>
      </c>
      <c r="E26" s="40"/>
      <c r="F26" s="40"/>
      <c r="G26" s="40"/>
      <c r="H26" s="40"/>
      <c r="I26" s="40"/>
      <c r="J26" s="40"/>
      <c r="K26" s="40"/>
      <c r="L26" s="11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20"/>
      <c r="B27" s="121"/>
      <c r="C27" s="120"/>
      <c r="D27" s="120"/>
      <c r="E27" s="38" t="s">
        <v>3</v>
      </c>
      <c r="F27" s="38"/>
      <c r="G27" s="38"/>
      <c r="H27" s="3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11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1"/>
      <c r="C29" s="40"/>
      <c r="D29" s="86"/>
      <c r="E29" s="86"/>
      <c r="F29" s="86"/>
      <c r="G29" s="86"/>
      <c r="H29" s="86"/>
      <c r="I29" s="86"/>
      <c r="J29" s="86"/>
      <c r="K29" s="86"/>
      <c r="L29" s="11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1"/>
      <c r="C30" s="40"/>
      <c r="D30" s="123" t="s">
        <v>39</v>
      </c>
      <c r="E30" s="40"/>
      <c r="F30" s="40"/>
      <c r="G30" s="40"/>
      <c r="H30" s="40"/>
      <c r="I30" s="40"/>
      <c r="J30" s="92">
        <f>ROUND(J89, 2)</f>
        <v>0</v>
      </c>
      <c r="K30" s="40"/>
      <c r="L30" s="11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1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1"/>
      <c r="C32" s="40"/>
      <c r="D32" s="40"/>
      <c r="E32" s="40"/>
      <c r="F32" s="45" t="s">
        <v>41</v>
      </c>
      <c r="G32" s="40"/>
      <c r="H32" s="40"/>
      <c r="I32" s="45" t="s">
        <v>40</v>
      </c>
      <c r="J32" s="45" t="s">
        <v>42</v>
      </c>
      <c r="K32" s="40"/>
      <c r="L32" s="11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1"/>
      <c r="C33" s="40"/>
      <c r="D33" s="124" t="s">
        <v>43</v>
      </c>
      <c r="E33" s="34" t="s">
        <v>44</v>
      </c>
      <c r="F33" s="125">
        <f>ROUND((SUM(BE89:BE169)),  2)</f>
        <v>0</v>
      </c>
      <c r="G33" s="40"/>
      <c r="H33" s="40"/>
      <c r="I33" s="126">
        <v>0.20999999999999999</v>
      </c>
      <c r="J33" s="125">
        <f>ROUND(((SUM(BE89:BE169))*I33),  2)</f>
        <v>0</v>
      </c>
      <c r="K33" s="40"/>
      <c r="L33" s="11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34" t="s">
        <v>45</v>
      </c>
      <c r="F34" s="125">
        <f>ROUND((SUM(BF89:BF169)),  2)</f>
        <v>0</v>
      </c>
      <c r="G34" s="40"/>
      <c r="H34" s="40"/>
      <c r="I34" s="126">
        <v>0.12</v>
      </c>
      <c r="J34" s="125">
        <f>ROUND(((SUM(BF89:BF169))*I34),  2)</f>
        <v>0</v>
      </c>
      <c r="K34" s="40"/>
      <c r="L34" s="11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1"/>
      <c r="C35" s="40"/>
      <c r="D35" s="40"/>
      <c r="E35" s="34" t="s">
        <v>46</v>
      </c>
      <c r="F35" s="125">
        <f>ROUND((SUM(BG89:BG169)),  2)</f>
        <v>0</v>
      </c>
      <c r="G35" s="40"/>
      <c r="H35" s="40"/>
      <c r="I35" s="126">
        <v>0.20999999999999999</v>
      </c>
      <c r="J35" s="125">
        <f>0</f>
        <v>0</v>
      </c>
      <c r="K35" s="40"/>
      <c r="L35" s="11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1"/>
      <c r="C36" s="40"/>
      <c r="D36" s="40"/>
      <c r="E36" s="34" t="s">
        <v>47</v>
      </c>
      <c r="F36" s="125">
        <f>ROUND((SUM(BH89:BH169)),  2)</f>
        <v>0</v>
      </c>
      <c r="G36" s="40"/>
      <c r="H36" s="40"/>
      <c r="I36" s="126">
        <v>0.12</v>
      </c>
      <c r="J36" s="125">
        <f>0</f>
        <v>0</v>
      </c>
      <c r="K36" s="40"/>
      <c r="L36" s="11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48</v>
      </c>
      <c r="F37" s="125">
        <f>ROUND((SUM(BI89:BI169)),  2)</f>
        <v>0</v>
      </c>
      <c r="G37" s="40"/>
      <c r="H37" s="40"/>
      <c r="I37" s="126">
        <v>0</v>
      </c>
      <c r="J37" s="125">
        <f>0</f>
        <v>0</v>
      </c>
      <c r="K37" s="40"/>
      <c r="L37" s="11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11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1"/>
      <c r="C39" s="127"/>
      <c r="D39" s="128" t="s">
        <v>49</v>
      </c>
      <c r="E39" s="78"/>
      <c r="F39" s="78"/>
      <c r="G39" s="129" t="s">
        <v>50</v>
      </c>
      <c r="H39" s="130" t="s">
        <v>51</v>
      </c>
      <c r="I39" s="78"/>
      <c r="J39" s="131">
        <f>SUM(J30:J37)</f>
        <v>0</v>
      </c>
      <c r="K39" s="132"/>
      <c r="L39" s="11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11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11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0"/>
      <c r="E45" s="40"/>
      <c r="F45" s="40"/>
      <c r="G45" s="40"/>
      <c r="H45" s="40"/>
      <c r="I45" s="40"/>
      <c r="J45" s="40"/>
      <c r="K45" s="40"/>
      <c r="L45" s="119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11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17</v>
      </c>
      <c r="D47" s="40"/>
      <c r="E47" s="40"/>
      <c r="F47" s="40"/>
      <c r="G47" s="40"/>
      <c r="H47" s="40"/>
      <c r="I47" s="40"/>
      <c r="J47" s="40"/>
      <c r="K47" s="40"/>
      <c r="L47" s="11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0"/>
      <c r="D48" s="40"/>
      <c r="E48" s="118" t="str">
        <f>E7</f>
        <v>ZŠ Vítěztví Mariánské Lázně, odborná učebna v podkroví etapa I - akutalizace rozpočtu</v>
      </c>
      <c r="F48" s="34"/>
      <c r="G48" s="34"/>
      <c r="H48" s="34"/>
      <c r="I48" s="40"/>
      <c r="J48" s="40"/>
      <c r="K48" s="40"/>
      <c r="L48" s="11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111</v>
      </c>
      <c r="D49" s="40"/>
      <c r="E49" s="40"/>
      <c r="F49" s="40"/>
      <c r="G49" s="40"/>
      <c r="H49" s="40"/>
      <c r="I49" s="40"/>
      <c r="J49" s="40"/>
      <c r="K49" s="40"/>
      <c r="L49" s="11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64" t="str">
        <f>E9</f>
        <v>2 - Napojení na vodovod a kanalizaci, požární vodovod</v>
      </c>
      <c r="F50" s="40"/>
      <c r="G50" s="40"/>
      <c r="H50" s="40"/>
      <c r="I50" s="40"/>
      <c r="J50" s="40"/>
      <c r="K50" s="40"/>
      <c r="L50" s="11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11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0"/>
      <c r="E52" s="40"/>
      <c r="F52" s="29" t="str">
        <f>F12</f>
        <v xml:space="preserve"> </v>
      </c>
      <c r="G52" s="40"/>
      <c r="H52" s="40"/>
      <c r="I52" s="34" t="s">
        <v>25</v>
      </c>
      <c r="J52" s="66" t="str">
        <f>IF(J12="","",J12)</f>
        <v>29. 4. 2025</v>
      </c>
      <c r="K52" s="40"/>
      <c r="L52" s="11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11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27</v>
      </c>
      <c r="D54" s="40"/>
      <c r="E54" s="40"/>
      <c r="F54" s="29" t="str">
        <f>E15</f>
        <v xml:space="preserve"> </v>
      </c>
      <c r="G54" s="40"/>
      <c r="H54" s="40"/>
      <c r="I54" s="34" t="s">
        <v>32</v>
      </c>
      <c r="J54" s="38" t="str">
        <f>E21</f>
        <v>Studio PROKON</v>
      </c>
      <c r="K54" s="40"/>
      <c r="L54" s="11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0"/>
      <c r="E55" s="40"/>
      <c r="F55" s="29" t="str">
        <f>IF(E18="","",E18)</f>
        <v>Vyplň údaj</v>
      </c>
      <c r="G55" s="40"/>
      <c r="H55" s="40"/>
      <c r="I55" s="34" t="s">
        <v>35</v>
      </c>
      <c r="J55" s="38" t="str">
        <f>E24</f>
        <v>Ing. Tomáš Hrdlička</v>
      </c>
      <c r="K55" s="40"/>
      <c r="L55" s="11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0"/>
      <c r="D56" s="40"/>
      <c r="E56" s="40"/>
      <c r="F56" s="40"/>
      <c r="G56" s="40"/>
      <c r="H56" s="40"/>
      <c r="I56" s="40"/>
      <c r="J56" s="40"/>
      <c r="K56" s="40"/>
      <c r="L56" s="11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33" t="s">
        <v>138</v>
      </c>
      <c r="D57" s="127"/>
      <c r="E57" s="127"/>
      <c r="F57" s="127"/>
      <c r="G57" s="127"/>
      <c r="H57" s="127"/>
      <c r="I57" s="127"/>
      <c r="J57" s="134" t="s">
        <v>139</v>
      </c>
      <c r="K57" s="127"/>
      <c r="L57" s="11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11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35" t="s">
        <v>71</v>
      </c>
      <c r="D59" s="40"/>
      <c r="E59" s="40"/>
      <c r="F59" s="40"/>
      <c r="G59" s="40"/>
      <c r="H59" s="40"/>
      <c r="I59" s="40"/>
      <c r="J59" s="92">
        <f>J89</f>
        <v>0</v>
      </c>
      <c r="K59" s="40"/>
      <c r="L59" s="11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21" t="s">
        <v>140</v>
      </c>
    </row>
    <row r="60" s="9" customFormat="1" ht="24.96" customHeight="1">
      <c r="A60" s="9"/>
      <c r="B60" s="136"/>
      <c r="C60" s="9"/>
      <c r="D60" s="137" t="s">
        <v>145</v>
      </c>
      <c r="E60" s="138"/>
      <c r="F60" s="138"/>
      <c r="G60" s="138"/>
      <c r="H60" s="138"/>
      <c r="I60" s="138"/>
      <c r="J60" s="139">
        <f>J90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0"/>
      <c r="C61" s="10"/>
      <c r="D61" s="141" t="s">
        <v>1007</v>
      </c>
      <c r="E61" s="142"/>
      <c r="F61" s="142"/>
      <c r="G61" s="142"/>
      <c r="H61" s="142"/>
      <c r="I61" s="142"/>
      <c r="J61" s="143">
        <f>J91</f>
        <v>0</v>
      </c>
      <c r="K61" s="10"/>
      <c r="L61" s="14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40"/>
      <c r="C62" s="10"/>
      <c r="D62" s="141" t="s">
        <v>1008</v>
      </c>
      <c r="E62" s="142"/>
      <c r="F62" s="142"/>
      <c r="G62" s="142"/>
      <c r="H62" s="142"/>
      <c r="I62" s="142"/>
      <c r="J62" s="143">
        <f>J104</f>
        <v>0</v>
      </c>
      <c r="K62" s="10"/>
      <c r="L62" s="14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36"/>
      <c r="C63" s="9"/>
      <c r="D63" s="137" t="s">
        <v>159</v>
      </c>
      <c r="E63" s="138"/>
      <c r="F63" s="138"/>
      <c r="G63" s="138"/>
      <c r="H63" s="138"/>
      <c r="I63" s="138"/>
      <c r="J63" s="139">
        <f>J115</f>
        <v>0</v>
      </c>
      <c r="K63" s="9"/>
      <c r="L63" s="13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40"/>
      <c r="C64" s="10"/>
      <c r="D64" s="141" t="s">
        <v>1009</v>
      </c>
      <c r="E64" s="142"/>
      <c r="F64" s="142"/>
      <c r="G64" s="142"/>
      <c r="H64" s="142"/>
      <c r="I64" s="142"/>
      <c r="J64" s="143">
        <f>J116</f>
        <v>0</v>
      </c>
      <c r="K64" s="10"/>
      <c r="L64" s="14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40"/>
      <c r="C65" s="10"/>
      <c r="D65" s="141" t="s">
        <v>1010</v>
      </c>
      <c r="E65" s="142"/>
      <c r="F65" s="142"/>
      <c r="G65" s="142"/>
      <c r="H65" s="142"/>
      <c r="I65" s="142"/>
      <c r="J65" s="143">
        <f>J119</f>
        <v>0</v>
      </c>
      <c r="K65" s="10"/>
      <c r="L65" s="14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40"/>
      <c r="C66" s="10"/>
      <c r="D66" s="141" t="s">
        <v>1011</v>
      </c>
      <c r="E66" s="142"/>
      <c r="F66" s="142"/>
      <c r="G66" s="142"/>
      <c r="H66" s="142"/>
      <c r="I66" s="142"/>
      <c r="J66" s="143">
        <f>J129</f>
        <v>0</v>
      </c>
      <c r="K66" s="10"/>
      <c r="L66" s="14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0"/>
      <c r="C67" s="10"/>
      <c r="D67" s="141" t="s">
        <v>162</v>
      </c>
      <c r="E67" s="142"/>
      <c r="F67" s="142"/>
      <c r="G67" s="142"/>
      <c r="H67" s="142"/>
      <c r="I67" s="142"/>
      <c r="J67" s="143">
        <f>J137</f>
        <v>0</v>
      </c>
      <c r="K67" s="10"/>
      <c r="L67" s="14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40"/>
      <c r="C68" s="10"/>
      <c r="D68" s="141" t="s">
        <v>1012</v>
      </c>
      <c r="E68" s="142"/>
      <c r="F68" s="142"/>
      <c r="G68" s="142"/>
      <c r="H68" s="142"/>
      <c r="I68" s="142"/>
      <c r="J68" s="143">
        <f>J140</f>
        <v>0</v>
      </c>
      <c r="K68" s="10"/>
      <c r="L68" s="14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40"/>
      <c r="C69" s="10"/>
      <c r="D69" s="141" t="s">
        <v>1013</v>
      </c>
      <c r="E69" s="142"/>
      <c r="F69" s="142"/>
      <c r="G69" s="142"/>
      <c r="H69" s="142"/>
      <c r="I69" s="142"/>
      <c r="J69" s="143">
        <f>J163</f>
        <v>0</v>
      </c>
      <c r="K69" s="10"/>
      <c r="L69" s="14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0"/>
      <c r="D70" s="40"/>
      <c r="E70" s="40"/>
      <c r="F70" s="40"/>
      <c r="G70" s="40"/>
      <c r="H70" s="40"/>
      <c r="I70" s="40"/>
      <c r="J70" s="40"/>
      <c r="K70" s="40"/>
      <c r="L70" s="11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11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11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177</v>
      </c>
      <c r="D76" s="40"/>
      <c r="E76" s="40"/>
      <c r="F76" s="40"/>
      <c r="G76" s="40"/>
      <c r="H76" s="40"/>
      <c r="I76" s="40"/>
      <c r="J76" s="40"/>
      <c r="K76" s="40"/>
      <c r="L76" s="11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0"/>
      <c r="D77" s="40"/>
      <c r="E77" s="40"/>
      <c r="F77" s="40"/>
      <c r="G77" s="40"/>
      <c r="H77" s="40"/>
      <c r="I77" s="40"/>
      <c r="J77" s="40"/>
      <c r="K77" s="40"/>
      <c r="L77" s="11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17</v>
      </c>
      <c r="D78" s="40"/>
      <c r="E78" s="40"/>
      <c r="F78" s="40"/>
      <c r="G78" s="40"/>
      <c r="H78" s="40"/>
      <c r="I78" s="40"/>
      <c r="J78" s="40"/>
      <c r="K78" s="40"/>
      <c r="L78" s="11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0"/>
      <c r="D79" s="40"/>
      <c r="E79" s="118" t="str">
        <f>E7</f>
        <v>ZŠ Vítěztví Mariánské Lázně, odborná učebna v podkroví etapa I - akutalizace rozpočtu</v>
      </c>
      <c r="F79" s="34"/>
      <c r="G79" s="34"/>
      <c r="H79" s="34"/>
      <c r="I79" s="40"/>
      <c r="J79" s="40"/>
      <c r="K79" s="40"/>
      <c r="L79" s="11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111</v>
      </c>
      <c r="D80" s="40"/>
      <c r="E80" s="40"/>
      <c r="F80" s="40"/>
      <c r="G80" s="40"/>
      <c r="H80" s="40"/>
      <c r="I80" s="40"/>
      <c r="J80" s="40"/>
      <c r="K80" s="40"/>
      <c r="L80" s="11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0"/>
      <c r="D81" s="40"/>
      <c r="E81" s="64" t="str">
        <f>E9</f>
        <v>2 - Napojení na vodovod a kanalizaci, požární vodovod</v>
      </c>
      <c r="F81" s="40"/>
      <c r="G81" s="40"/>
      <c r="H81" s="40"/>
      <c r="I81" s="40"/>
      <c r="J81" s="40"/>
      <c r="K81" s="40"/>
      <c r="L81" s="11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0"/>
      <c r="D82" s="40"/>
      <c r="E82" s="40"/>
      <c r="F82" s="40"/>
      <c r="G82" s="40"/>
      <c r="H82" s="40"/>
      <c r="I82" s="40"/>
      <c r="J82" s="40"/>
      <c r="K82" s="40"/>
      <c r="L82" s="11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23</v>
      </c>
      <c r="D83" s="40"/>
      <c r="E83" s="40"/>
      <c r="F83" s="29" t="str">
        <f>F12</f>
        <v xml:space="preserve"> </v>
      </c>
      <c r="G83" s="40"/>
      <c r="H83" s="40"/>
      <c r="I83" s="34" t="s">
        <v>25</v>
      </c>
      <c r="J83" s="66" t="str">
        <f>IF(J12="","",J12)</f>
        <v>29. 4. 2025</v>
      </c>
      <c r="K83" s="40"/>
      <c r="L83" s="11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0"/>
      <c r="D84" s="40"/>
      <c r="E84" s="40"/>
      <c r="F84" s="40"/>
      <c r="G84" s="40"/>
      <c r="H84" s="40"/>
      <c r="I84" s="40"/>
      <c r="J84" s="40"/>
      <c r="K84" s="40"/>
      <c r="L84" s="11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27</v>
      </c>
      <c r="D85" s="40"/>
      <c r="E85" s="40"/>
      <c r="F85" s="29" t="str">
        <f>E15</f>
        <v xml:space="preserve"> </v>
      </c>
      <c r="G85" s="40"/>
      <c r="H85" s="40"/>
      <c r="I85" s="34" t="s">
        <v>32</v>
      </c>
      <c r="J85" s="38" t="str">
        <f>E21</f>
        <v>Studio PROKON</v>
      </c>
      <c r="K85" s="40"/>
      <c r="L85" s="11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30</v>
      </c>
      <c r="D86" s="40"/>
      <c r="E86" s="40"/>
      <c r="F86" s="29" t="str">
        <f>IF(E18="","",E18)</f>
        <v>Vyplň údaj</v>
      </c>
      <c r="G86" s="40"/>
      <c r="H86" s="40"/>
      <c r="I86" s="34" t="s">
        <v>35</v>
      </c>
      <c r="J86" s="38" t="str">
        <f>E24</f>
        <v>Ing. Tomáš Hrdlička</v>
      </c>
      <c r="K86" s="40"/>
      <c r="L86" s="11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11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44"/>
      <c r="B88" s="145"/>
      <c r="C88" s="146" t="s">
        <v>178</v>
      </c>
      <c r="D88" s="147" t="s">
        <v>58</v>
      </c>
      <c r="E88" s="147" t="s">
        <v>54</v>
      </c>
      <c r="F88" s="147" t="s">
        <v>55</v>
      </c>
      <c r="G88" s="147" t="s">
        <v>179</v>
      </c>
      <c r="H88" s="147" t="s">
        <v>180</v>
      </c>
      <c r="I88" s="147" t="s">
        <v>181</v>
      </c>
      <c r="J88" s="147" t="s">
        <v>139</v>
      </c>
      <c r="K88" s="148" t="s">
        <v>182</v>
      </c>
      <c r="L88" s="149"/>
      <c r="M88" s="82" t="s">
        <v>3</v>
      </c>
      <c r="N88" s="83" t="s">
        <v>43</v>
      </c>
      <c r="O88" s="83" t="s">
        <v>183</v>
      </c>
      <c r="P88" s="83" t="s">
        <v>184</v>
      </c>
      <c r="Q88" s="83" t="s">
        <v>185</v>
      </c>
      <c r="R88" s="83" t="s">
        <v>186</v>
      </c>
      <c r="S88" s="83" t="s">
        <v>187</v>
      </c>
      <c r="T88" s="84" t="s">
        <v>188</v>
      </c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</row>
    <row r="89" s="2" customFormat="1" ht="22.8" customHeight="1">
      <c r="A89" s="40"/>
      <c r="B89" s="41"/>
      <c r="C89" s="89" t="s">
        <v>189</v>
      </c>
      <c r="D89" s="40"/>
      <c r="E89" s="40"/>
      <c r="F89" s="40"/>
      <c r="G89" s="40"/>
      <c r="H89" s="40"/>
      <c r="I89" s="40"/>
      <c r="J89" s="150">
        <f>BK89</f>
        <v>0</v>
      </c>
      <c r="K89" s="40"/>
      <c r="L89" s="41"/>
      <c r="M89" s="85"/>
      <c r="N89" s="70"/>
      <c r="O89" s="86"/>
      <c r="P89" s="151">
        <f>P90+P115</f>
        <v>0</v>
      </c>
      <c r="Q89" s="86"/>
      <c r="R89" s="151">
        <f>R90+R115</f>
        <v>0.20179844</v>
      </c>
      <c r="S89" s="86"/>
      <c r="T89" s="152">
        <f>T90+T115</f>
        <v>0.16469999999999999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21" t="s">
        <v>72</v>
      </c>
      <c r="AU89" s="21" t="s">
        <v>140</v>
      </c>
      <c r="BK89" s="153">
        <f>BK90+BK115</f>
        <v>0</v>
      </c>
    </row>
    <row r="90" s="12" customFormat="1" ht="25.92" customHeight="1">
      <c r="A90" s="12"/>
      <c r="B90" s="154"/>
      <c r="C90" s="12"/>
      <c r="D90" s="155" t="s">
        <v>72</v>
      </c>
      <c r="E90" s="156" t="s">
        <v>252</v>
      </c>
      <c r="F90" s="156" t="s">
        <v>253</v>
      </c>
      <c r="G90" s="12"/>
      <c r="H90" s="12"/>
      <c r="I90" s="157"/>
      <c r="J90" s="158">
        <f>BK90</f>
        <v>0</v>
      </c>
      <c r="K90" s="12"/>
      <c r="L90" s="154"/>
      <c r="M90" s="159"/>
      <c r="N90" s="160"/>
      <c r="O90" s="160"/>
      <c r="P90" s="161">
        <f>P91</f>
        <v>0</v>
      </c>
      <c r="Q90" s="160"/>
      <c r="R90" s="161">
        <f>R91</f>
        <v>0.081887000000000001</v>
      </c>
      <c r="S90" s="160"/>
      <c r="T90" s="162">
        <f>T91</f>
        <v>0.16469999999999999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5" t="s">
        <v>78</v>
      </c>
      <c r="AT90" s="163" t="s">
        <v>72</v>
      </c>
      <c r="AU90" s="163" t="s">
        <v>73</v>
      </c>
      <c r="AY90" s="155" t="s">
        <v>192</v>
      </c>
      <c r="BK90" s="164">
        <f>BK91</f>
        <v>0</v>
      </c>
    </row>
    <row r="91" s="12" customFormat="1" ht="22.8" customHeight="1">
      <c r="A91" s="12"/>
      <c r="B91" s="154"/>
      <c r="C91" s="12"/>
      <c r="D91" s="155" t="s">
        <v>72</v>
      </c>
      <c r="E91" s="165" t="s">
        <v>683</v>
      </c>
      <c r="F91" s="165" t="s">
        <v>1014</v>
      </c>
      <c r="G91" s="12"/>
      <c r="H91" s="12"/>
      <c r="I91" s="157"/>
      <c r="J91" s="166">
        <f>BK91</f>
        <v>0</v>
      </c>
      <c r="K91" s="12"/>
      <c r="L91" s="154"/>
      <c r="M91" s="159"/>
      <c r="N91" s="160"/>
      <c r="O91" s="160"/>
      <c r="P91" s="161">
        <f>P92+SUM(P93:P104)</f>
        <v>0</v>
      </c>
      <c r="Q91" s="160"/>
      <c r="R91" s="161">
        <f>R92+SUM(R93:R104)</f>
        <v>0.081887000000000001</v>
      </c>
      <c r="S91" s="160"/>
      <c r="T91" s="162">
        <f>T92+SUM(T93:T104)</f>
        <v>0.16469999999999999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55" t="s">
        <v>78</v>
      </c>
      <c r="AT91" s="163" t="s">
        <v>72</v>
      </c>
      <c r="AU91" s="163" t="s">
        <v>78</v>
      </c>
      <c r="AY91" s="155" t="s">
        <v>192</v>
      </c>
      <c r="BK91" s="164">
        <f>BK92+SUM(BK93:BK104)</f>
        <v>0</v>
      </c>
    </row>
    <row r="92" s="2" customFormat="1" ht="24.15" customHeight="1">
      <c r="A92" s="40"/>
      <c r="B92" s="167"/>
      <c r="C92" s="168" t="s">
        <v>78</v>
      </c>
      <c r="D92" s="168" t="s">
        <v>195</v>
      </c>
      <c r="E92" s="169" t="s">
        <v>1015</v>
      </c>
      <c r="F92" s="170" t="s">
        <v>1016</v>
      </c>
      <c r="G92" s="171" t="s">
        <v>93</v>
      </c>
      <c r="H92" s="172">
        <v>1.8300000000000001</v>
      </c>
      <c r="I92" s="173"/>
      <c r="J92" s="174">
        <f>ROUND(I92*H92,2)</f>
        <v>0</v>
      </c>
      <c r="K92" s="170" t="s">
        <v>198</v>
      </c>
      <c r="L92" s="41"/>
      <c r="M92" s="175" t="s">
        <v>3</v>
      </c>
      <c r="N92" s="176" t="s">
        <v>44</v>
      </c>
      <c r="O92" s="74"/>
      <c r="P92" s="177">
        <f>O92*H92</f>
        <v>0</v>
      </c>
      <c r="Q92" s="177">
        <v>0.038899999999999997</v>
      </c>
      <c r="R92" s="177">
        <f>Q92*H92</f>
        <v>0.071187</v>
      </c>
      <c r="S92" s="177">
        <v>0</v>
      </c>
      <c r="T92" s="178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179" t="s">
        <v>199</v>
      </c>
      <c r="AT92" s="179" t="s">
        <v>195</v>
      </c>
      <c r="AU92" s="179" t="s">
        <v>82</v>
      </c>
      <c r="AY92" s="21" t="s">
        <v>192</v>
      </c>
      <c r="BE92" s="180">
        <f>IF(N92="základní",J92,0)</f>
        <v>0</v>
      </c>
      <c r="BF92" s="180">
        <f>IF(N92="snížená",J92,0)</f>
        <v>0</v>
      </c>
      <c r="BG92" s="180">
        <f>IF(N92="zákl. přenesená",J92,0)</f>
        <v>0</v>
      </c>
      <c r="BH92" s="180">
        <f>IF(N92="sníž. přenesená",J92,0)</f>
        <v>0</v>
      </c>
      <c r="BI92" s="180">
        <f>IF(N92="nulová",J92,0)</f>
        <v>0</v>
      </c>
      <c r="BJ92" s="21" t="s">
        <v>78</v>
      </c>
      <c r="BK92" s="180">
        <f>ROUND(I92*H92,2)</f>
        <v>0</v>
      </c>
      <c r="BL92" s="21" t="s">
        <v>199</v>
      </c>
      <c r="BM92" s="179" t="s">
        <v>1017</v>
      </c>
    </row>
    <row r="93" s="2" customFormat="1">
      <c r="A93" s="40"/>
      <c r="B93" s="41"/>
      <c r="C93" s="40"/>
      <c r="D93" s="181" t="s">
        <v>201</v>
      </c>
      <c r="E93" s="40"/>
      <c r="F93" s="182" t="s">
        <v>1018</v>
      </c>
      <c r="G93" s="40"/>
      <c r="H93" s="40"/>
      <c r="I93" s="183"/>
      <c r="J93" s="40"/>
      <c r="K93" s="40"/>
      <c r="L93" s="41"/>
      <c r="M93" s="184"/>
      <c r="N93" s="185"/>
      <c r="O93" s="74"/>
      <c r="P93" s="74"/>
      <c r="Q93" s="74"/>
      <c r="R93" s="74"/>
      <c r="S93" s="74"/>
      <c r="T93" s="75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21" t="s">
        <v>201</v>
      </c>
      <c r="AU93" s="21" t="s">
        <v>82</v>
      </c>
    </row>
    <row r="94" s="13" customFormat="1">
      <c r="A94" s="13"/>
      <c r="B94" s="188"/>
      <c r="C94" s="13"/>
      <c r="D94" s="186" t="s">
        <v>213</v>
      </c>
      <c r="E94" s="189" t="s">
        <v>3</v>
      </c>
      <c r="F94" s="190" t="s">
        <v>1019</v>
      </c>
      <c r="G94" s="13"/>
      <c r="H94" s="191">
        <v>1.8300000000000001</v>
      </c>
      <c r="I94" s="192"/>
      <c r="J94" s="13"/>
      <c r="K94" s="13"/>
      <c r="L94" s="188"/>
      <c r="M94" s="193"/>
      <c r="N94" s="194"/>
      <c r="O94" s="194"/>
      <c r="P94" s="194"/>
      <c r="Q94" s="194"/>
      <c r="R94" s="194"/>
      <c r="S94" s="194"/>
      <c r="T94" s="19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189" t="s">
        <v>213</v>
      </c>
      <c r="AU94" s="189" t="s">
        <v>82</v>
      </c>
      <c r="AV94" s="13" t="s">
        <v>82</v>
      </c>
      <c r="AW94" s="13" t="s">
        <v>34</v>
      </c>
      <c r="AX94" s="13" t="s">
        <v>78</v>
      </c>
      <c r="AY94" s="189" t="s">
        <v>192</v>
      </c>
    </row>
    <row r="95" s="2" customFormat="1" ht="37.8" customHeight="1">
      <c r="A95" s="40"/>
      <c r="B95" s="167"/>
      <c r="C95" s="168" t="s">
        <v>82</v>
      </c>
      <c r="D95" s="168" t="s">
        <v>195</v>
      </c>
      <c r="E95" s="169" t="s">
        <v>1020</v>
      </c>
      <c r="F95" s="170" t="s">
        <v>1021</v>
      </c>
      <c r="G95" s="171" t="s">
        <v>406</v>
      </c>
      <c r="H95" s="172">
        <v>1</v>
      </c>
      <c r="I95" s="173"/>
      <c r="J95" s="174">
        <f>ROUND(I95*H95,2)</f>
        <v>0</v>
      </c>
      <c r="K95" s="170" t="s">
        <v>198</v>
      </c>
      <c r="L95" s="41"/>
      <c r="M95" s="175" t="s">
        <v>3</v>
      </c>
      <c r="N95" s="176" t="s">
        <v>44</v>
      </c>
      <c r="O95" s="74"/>
      <c r="P95" s="177">
        <f>O95*H95</f>
        <v>0</v>
      </c>
      <c r="Q95" s="177">
        <v>0.010699999999999999</v>
      </c>
      <c r="R95" s="177">
        <f>Q95*H95</f>
        <v>0.010699999999999999</v>
      </c>
      <c r="S95" s="177">
        <v>0</v>
      </c>
      <c r="T95" s="17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79" t="s">
        <v>199</v>
      </c>
      <c r="AT95" s="179" t="s">
        <v>195</v>
      </c>
      <c r="AU95" s="179" t="s">
        <v>82</v>
      </c>
      <c r="AY95" s="21" t="s">
        <v>192</v>
      </c>
      <c r="BE95" s="180">
        <f>IF(N95="základní",J95,0)</f>
        <v>0</v>
      </c>
      <c r="BF95" s="180">
        <f>IF(N95="snížená",J95,0)</f>
        <v>0</v>
      </c>
      <c r="BG95" s="180">
        <f>IF(N95="zákl. přenesená",J95,0)</f>
        <v>0</v>
      </c>
      <c r="BH95" s="180">
        <f>IF(N95="sníž. přenesená",J95,0)</f>
        <v>0</v>
      </c>
      <c r="BI95" s="180">
        <f>IF(N95="nulová",J95,0)</f>
        <v>0</v>
      </c>
      <c r="BJ95" s="21" t="s">
        <v>78</v>
      </c>
      <c r="BK95" s="180">
        <f>ROUND(I95*H95,2)</f>
        <v>0</v>
      </c>
      <c r="BL95" s="21" t="s">
        <v>199</v>
      </c>
      <c r="BM95" s="179" t="s">
        <v>1022</v>
      </c>
    </row>
    <row r="96" s="2" customFormat="1">
      <c r="A96" s="40"/>
      <c r="B96" s="41"/>
      <c r="C96" s="40"/>
      <c r="D96" s="181" t="s">
        <v>201</v>
      </c>
      <c r="E96" s="40"/>
      <c r="F96" s="182" t="s">
        <v>1023</v>
      </c>
      <c r="G96" s="40"/>
      <c r="H96" s="40"/>
      <c r="I96" s="183"/>
      <c r="J96" s="40"/>
      <c r="K96" s="40"/>
      <c r="L96" s="41"/>
      <c r="M96" s="184"/>
      <c r="N96" s="185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201</v>
      </c>
      <c r="AU96" s="21" t="s">
        <v>82</v>
      </c>
    </row>
    <row r="97" s="2" customFormat="1" ht="37.8" customHeight="1">
      <c r="A97" s="40"/>
      <c r="B97" s="167"/>
      <c r="C97" s="168" t="s">
        <v>85</v>
      </c>
      <c r="D97" s="168" t="s">
        <v>195</v>
      </c>
      <c r="E97" s="169" t="s">
        <v>1024</v>
      </c>
      <c r="F97" s="170" t="s">
        <v>1025</v>
      </c>
      <c r="G97" s="171" t="s">
        <v>260</v>
      </c>
      <c r="H97" s="172">
        <v>18.300000000000001</v>
      </c>
      <c r="I97" s="173"/>
      <c r="J97" s="174">
        <f>ROUND(I97*H97,2)</f>
        <v>0</v>
      </c>
      <c r="K97" s="170" t="s">
        <v>198</v>
      </c>
      <c r="L97" s="41"/>
      <c r="M97" s="175" t="s">
        <v>3</v>
      </c>
      <c r="N97" s="176" t="s">
        <v>44</v>
      </c>
      <c r="O97" s="74"/>
      <c r="P97" s="177">
        <f>O97*H97</f>
        <v>0</v>
      </c>
      <c r="Q97" s="177">
        <v>0</v>
      </c>
      <c r="R97" s="177">
        <f>Q97*H97</f>
        <v>0</v>
      </c>
      <c r="S97" s="177">
        <v>0.0089999999999999993</v>
      </c>
      <c r="T97" s="178">
        <f>S97*H97</f>
        <v>0.16469999999999999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79" t="s">
        <v>199</v>
      </c>
      <c r="AT97" s="179" t="s">
        <v>195</v>
      </c>
      <c r="AU97" s="179" t="s">
        <v>82</v>
      </c>
      <c r="AY97" s="21" t="s">
        <v>192</v>
      </c>
      <c r="BE97" s="180">
        <f>IF(N97="základní",J97,0)</f>
        <v>0</v>
      </c>
      <c r="BF97" s="180">
        <f>IF(N97="snížená",J97,0)</f>
        <v>0</v>
      </c>
      <c r="BG97" s="180">
        <f>IF(N97="zákl. přenesená",J97,0)</f>
        <v>0</v>
      </c>
      <c r="BH97" s="180">
        <f>IF(N97="sníž. přenesená",J97,0)</f>
        <v>0</v>
      </c>
      <c r="BI97" s="180">
        <f>IF(N97="nulová",J97,0)</f>
        <v>0</v>
      </c>
      <c r="BJ97" s="21" t="s">
        <v>78</v>
      </c>
      <c r="BK97" s="180">
        <f>ROUND(I97*H97,2)</f>
        <v>0</v>
      </c>
      <c r="BL97" s="21" t="s">
        <v>199</v>
      </c>
      <c r="BM97" s="179" t="s">
        <v>1026</v>
      </c>
    </row>
    <row r="98" s="2" customFormat="1">
      <c r="A98" s="40"/>
      <c r="B98" s="41"/>
      <c r="C98" s="40"/>
      <c r="D98" s="181" t="s">
        <v>201</v>
      </c>
      <c r="E98" s="40"/>
      <c r="F98" s="182" t="s">
        <v>1027</v>
      </c>
      <c r="G98" s="40"/>
      <c r="H98" s="40"/>
      <c r="I98" s="183"/>
      <c r="J98" s="40"/>
      <c r="K98" s="40"/>
      <c r="L98" s="41"/>
      <c r="M98" s="184"/>
      <c r="N98" s="185"/>
      <c r="O98" s="74"/>
      <c r="P98" s="74"/>
      <c r="Q98" s="74"/>
      <c r="R98" s="74"/>
      <c r="S98" s="74"/>
      <c r="T98" s="75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21" t="s">
        <v>201</v>
      </c>
      <c r="AU98" s="21" t="s">
        <v>82</v>
      </c>
    </row>
    <row r="99" s="13" customFormat="1">
      <c r="A99" s="13"/>
      <c r="B99" s="188"/>
      <c r="C99" s="13"/>
      <c r="D99" s="186" t="s">
        <v>213</v>
      </c>
      <c r="E99" s="189" t="s">
        <v>3</v>
      </c>
      <c r="F99" s="190" t="s">
        <v>1028</v>
      </c>
      <c r="G99" s="13"/>
      <c r="H99" s="191">
        <v>3</v>
      </c>
      <c r="I99" s="192"/>
      <c r="J99" s="13"/>
      <c r="K99" s="13"/>
      <c r="L99" s="188"/>
      <c r="M99" s="193"/>
      <c r="N99" s="194"/>
      <c r="O99" s="194"/>
      <c r="P99" s="194"/>
      <c r="Q99" s="194"/>
      <c r="R99" s="194"/>
      <c r="S99" s="194"/>
      <c r="T99" s="19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9" t="s">
        <v>213</v>
      </c>
      <c r="AU99" s="189" t="s">
        <v>82</v>
      </c>
      <c r="AV99" s="13" t="s">
        <v>82</v>
      </c>
      <c r="AW99" s="13" t="s">
        <v>34</v>
      </c>
      <c r="AX99" s="13" t="s">
        <v>73</v>
      </c>
      <c r="AY99" s="189" t="s">
        <v>192</v>
      </c>
    </row>
    <row r="100" s="13" customFormat="1">
      <c r="A100" s="13"/>
      <c r="B100" s="188"/>
      <c r="C100" s="13"/>
      <c r="D100" s="186" t="s">
        <v>213</v>
      </c>
      <c r="E100" s="189" t="s">
        <v>3</v>
      </c>
      <c r="F100" s="190" t="s">
        <v>1029</v>
      </c>
      <c r="G100" s="13"/>
      <c r="H100" s="191">
        <v>14.5</v>
      </c>
      <c r="I100" s="192"/>
      <c r="J100" s="13"/>
      <c r="K100" s="13"/>
      <c r="L100" s="188"/>
      <c r="M100" s="193"/>
      <c r="N100" s="194"/>
      <c r="O100" s="194"/>
      <c r="P100" s="194"/>
      <c r="Q100" s="194"/>
      <c r="R100" s="194"/>
      <c r="S100" s="194"/>
      <c r="T100" s="19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9" t="s">
        <v>213</v>
      </c>
      <c r="AU100" s="189" t="s">
        <v>82</v>
      </c>
      <c r="AV100" s="13" t="s">
        <v>82</v>
      </c>
      <c r="AW100" s="13" t="s">
        <v>34</v>
      </c>
      <c r="AX100" s="13" t="s">
        <v>73</v>
      </c>
      <c r="AY100" s="189" t="s">
        <v>192</v>
      </c>
    </row>
    <row r="101" s="13" customFormat="1">
      <c r="A101" s="13"/>
      <c r="B101" s="188"/>
      <c r="C101" s="13"/>
      <c r="D101" s="186" t="s">
        <v>213</v>
      </c>
      <c r="E101" s="189" t="s">
        <v>3</v>
      </c>
      <c r="F101" s="190" t="s">
        <v>1030</v>
      </c>
      <c r="G101" s="13"/>
      <c r="H101" s="191">
        <v>0.80000000000000004</v>
      </c>
      <c r="I101" s="192"/>
      <c r="J101" s="13"/>
      <c r="K101" s="13"/>
      <c r="L101" s="188"/>
      <c r="M101" s="193"/>
      <c r="N101" s="194"/>
      <c r="O101" s="194"/>
      <c r="P101" s="194"/>
      <c r="Q101" s="194"/>
      <c r="R101" s="194"/>
      <c r="S101" s="194"/>
      <c r="T101" s="19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9" t="s">
        <v>213</v>
      </c>
      <c r="AU101" s="189" t="s">
        <v>82</v>
      </c>
      <c r="AV101" s="13" t="s">
        <v>82</v>
      </c>
      <c r="AW101" s="13" t="s">
        <v>34</v>
      </c>
      <c r="AX101" s="13" t="s">
        <v>73</v>
      </c>
      <c r="AY101" s="189" t="s">
        <v>192</v>
      </c>
    </row>
    <row r="102" s="14" customFormat="1">
      <c r="A102" s="14"/>
      <c r="B102" s="196"/>
      <c r="C102" s="14"/>
      <c r="D102" s="186" t="s">
        <v>213</v>
      </c>
      <c r="E102" s="197" t="s">
        <v>3</v>
      </c>
      <c r="F102" s="198" t="s">
        <v>263</v>
      </c>
      <c r="G102" s="14"/>
      <c r="H102" s="199">
        <v>18.300000000000001</v>
      </c>
      <c r="I102" s="200"/>
      <c r="J102" s="14"/>
      <c r="K102" s="14"/>
      <c r="L102" s="196"/>
      <c r="M102" s="201"/>
      <c r="N102" s="202"/>
      <c r="O102" s="202"/>
      <c r="P102" s="202"/>
      <c r="Q102" s="202"/>
      <c r="R102" s="202"/>
      <c r="S102" s="202"/>
      <c r="T102" s="20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7" t="s">
        <v>213</v>
      </c>
      <c r="AU102" s="197" t="s">
        <v>82</v>
      </c>
      <c r="AV102" s="14" t="s">
        <v>199</v>
      </c>
      <c r="AW102" s="14" t="s">
        <v>34</v>
      </c>
      <c r="AX102" s="14" t="s">
        <v>78</v>
      </c>
      <c r="AY102" s="197" t="s">
        <v>192</v>
      </c>
    </row>
    <row r="103" s="2" customFormat="1" ht="24.15" customHeight="1">
      <c r="A103" s="40"/>
      <c r="B103" s="167"/>
      <c r="C103" s="168" t="s">
        <v>199</v>
      </c>
      <c r="D103" s="168" t="s">
        <v>195</v>
      </c>
      <c r="E103" s="169" t="s">
        <v>1031</v>
      </c>
      <c r="F103" s="170" t="s">
        <v>1032</v>
      </c>
      <c r="G103" s="171" t="s">
        <v>644</v>
      </c>
      <c r="H103" s="172">
        <v>1</v>
      </c>
      <c r="I103" s="173"/>
      <c r="J103" s="174">
        <f>ROUND(I103*H103,2)</f>
        <v>0</v>
      </c>
      <c r="K103" s="170" t="s">
        <v>417</v>
      </c>
      <c r="L103" s="41"/>
      <c r="M103" s="175" t="s">
        <v>3</v>
      </c>
      <c r="N103" s="176" t="s">
        <v>44</v>
      </c>
      <c r="O103" s="74"/>
      <c r="P103" s="177">
        <f>O103*H103</f>
        <v>0</v>
      </c>
      <c r="Q103" s="177">
        <v>0</v>
      </c>
      <c r="R103" s="177">
        <f>Q103*H103</f>
        <v>0</v>
      </c>
      <c r="S103" s="177">
        <v>0</v>
      </c>
      <c r="T103" s="178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179" t="s">
        <v>199</v>
      </c>
      <c r="AT103" s="179" t="s">
        <v>195</v>
      </c>
      <c r="AU103" s="179" t="s">
        <v>82</v>
      </c>
      <c r="AY103" s="21" t="s">
        <v>192</v>
      </c>
      <c r="BE103" s="180">
        <f>IF(N103="základní",J103,0)</f>
        <v>0</v>
      </c>
      <c r="BF103" s="180">
        <f>IF(N103="snížená",J103,0)</f>
        <v>0</v>
      </c>
      <c r="BG103" s="180">
        <f>IF(N103="zákl. přenesená",J103,0)</f>
        <v>0</v>
      </c>
      <c r="BH103" s="180">
        <f>IF(N103="sníž. přenesená",J103,0)</f>
        <v>0</v>
      </c>
      <c r="BI103" s="180">
        <f>IF(N103="nulová",J103,0)</f>
        <v>0</v>
      </c>
      <c r="BJ103" s="21" t="s">
        <v>78</v>
      </c>
      <c r="BK103" s="180">
        <f>ROUND(I103*H103,2)</f>
        <v>0</v>
      </c>
      <c r="BL103" s="21" t="s">
        <v>199</v>
      </c>
      <c r="BM103" s="179" t="s">
        <v>1033</v>
      </c>
    </row>
    <row r="104" s="12" customFormat="1" ht="20.88" customHeight="1">
      <c r="A104" s="12"/>
      <c r="B104" s="154"/>
      <c r="C104" s="12"/>
      <c r="D104" s="155" t="s">
        <v>72</v>
      </c>
      <c r="E104" s="165" t="s">
        <v>1034</v>
      </c>
      <c r="F104" s="165" t="s">
        <v>1035</v>
      </c>
      <c r="G104" s="12"/>
      <c r="H104" s="12"/>
      <c r="I104" s="157"/>
      <c r="J104" s="166">
        <f>BK104</f>
        <v>0</v>
      </c>
      <c r="K104" s="12"/>
      <c r="L104" s="154"/>
      <c r="M104" s="159"/>
      <c r="N104" s="160"/>
      <c r="O104" s="160"/>
      <c r="P104" s="161">
        <f>SUM(P105:P114)</f>
        <v>0</v>
      </c>
      <c r="Q104" s="160"/>
      <c r="R104" s="161">
        <f>SUM(R105:R114)</f>
        <v>0</v>
      </c>
      <c r="S104" s="160"/>
      <c r="T104" s="162">
        <f>SUM(T105:T114)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55" t="s">
        <v>78</v>
      </c>
      <c r="AT104" s="163" t="s">
        <v>72</v>
      </c>
      <c r="AU104" s="163" t="s">
        <v>82</v>
      </c>
      <c r="AY104" s="155" t="s">
        <v>192</v>
      </c>
      <c r="BK104" s="164">
        <f>SUM(BK105:BK114)</f>
        <v>0</v>
      </c>
    </row>
    <row r="105" s="2" customFormat="1" ht="37.8" customHeight="1">
      <c r="A105" s="40"/>
      <c r="B105" s="167"/>
      <c r="C105" s="168" t="s">
        <v>226</v>
      </c>
      <c r="D105" s="168" t="s">
        <v>195</v>
      </c>
      <c r="E105" s="169" t="s">
        <v>1036</v>
      </c>
      <c r="F105" s="170" t="s">
        <v>1037</v>
      </c>
      <c r="G105" s="171" t="s">
        <v>229</v>
      </c>
      <c r="H105" s="172">
        <v>0.16500000000000001</v>
      </c>
      <c r="I105" s="173"/>
      <c r="J105" s="174">
        <f>ROUND(I105*H105,2)</f>
        <v>0</v>
      </c>
      <c r="K105" s="170" t="s">
        <v>198</v>
      </c>
      <c r="L105" s="41"/>
      <c r="M105" s="175" t="s">
        <v>3</v>
      </c>
      <c r="N105" s="176" t="s">
        <v>44</v>
      </c>
      <c r="O105" s="74"/>
      <c r="P105" s="177">
        <f>O105*H105</f>
        <v>0</v>
      </c>
      <c r="Q105" s="177">
        <v>0</v>
      </c>
      <c r="R105" s="177">
        <f>Q105*H105</f>
        <v>0</v>
      </c>
      <c r="S105" s="177">
        <v>0</v>
      </c>
      <c r="T105" s="178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79" t="s">
        <v>199</v>
      </c>
      <c r="AT105" s="179" t="s">
        <v>195</v>
      </c>
      <c r="AU105" s="179" t="s">
        <v>85</v>
      </c>
      <c r="AY105" s="21" t="s">
        <v>192</v>
      </c>
      <c r="BE105" s="180">
        <f>IF(N105="základní",J105,0)</f>
        <v>0</v>
      </c>
      <c r="BF105" s="180">
        <f>IF(N105="snížená",J105,0)</f>
        <v>0</v>
      </c>
      <c r="BG105" s="180">
        <f>IF(N105="zákl. přenesená",J105,0)</f>
        <v>0</v>
      </c>
      <c r="BH105" s="180">
        <f>IF(N105="sníž. přenesená",J105,0)</f>
        <v>0</v>
      </c>
      <c r="BI105" s="180">
        <f>IF(N105="nulová",J105,0)</f>
        <v>0</v>
      </c>
      <c r="BJ105" s="21" t="s">
        <v>78</v>
      </c>
      <c r="BK105" s="180">
        <f>ROUND(I105*H105,2)</f>
        <v>0</v>
      </c>
      <c r="BL105" s="21" t="s">
        <v>199</v>
      </c>
      <c r="BM105" s="179" t="s">
        <v>1038</v>
      </c>
    </row>
    <row r="106" s="2" customFormat="1">
      <c r="A106" s="40"/>
      <c r="B106" s="41"/>
      <c r="C106" s="40"/>
      <c r="D106" s="181" t="s">
        <v>201</v>
      </c>
      <c r="E106" s="40"/>
      <c r="F106" s="182" t="s">
        <v>1039</v>
      </c>
      <c r="G106" s="40"/>
      <c r="H106" s="40"/>
      <c r="I106" s="183"/>
      <c r="J106" s="40"/>
      <c r="K106" s="40"/>
      <c r="L106" s="41"/>
      <c r="M106" s="184"/>
      <c r="N106" s="185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201</v>
      </c>
      <c r="AU106" s="21" t="s">
        <v>85</v>
      </c>
    </row>
    <row r="107" s="2" customFormat="1" ht="33" customHeight="1">
      <c r="A107" s="40"/>
      <c r="B107" s="167"/>
      <c r="C107" s="168" t="s">
        <v>88</v>
      </c>
      <c r="D107" s="168" t="s">
        <v>195</v>
      </c>
      <c r="E107" s="169" t="s">
        <v>232</v>
      </c>
      <c r="F107" s="170" t="s">
        <v>233</v>
      </c>
      <c r="G107" s="171" t="s">
        <v>229</v>
      </c>
      <c r="H107" s="172">
        <v>0.16500000000000001</v>
      </c>
      <c r="I107" s="173"/>
      <c r="J107" s="174">
        <f>ROUND(I107*H107,2)</f>
        <v>0</v>
      </c>
      <c r="K107" s="170" t="s">
        <v>198</v>
      </c>
      <c r="L107" s="41"/>
      <c r="M107" s="175" t="s">
        <v>3</v>
      </c>
      <c r="N107" s="176" t="s">
        <v>44</v>
      </c>
      <c r="O107" s="74"/>
      <c r="P107" s="177">
        <f>O107*H107</f>
        <v>0</v>
      </c>
      <c r="Q107" s="177">
        <v>0</v>
      </c>
      <c r="R107" s="177">
        <f>Q107*H107</f>
        <v>0</v>
      </c>
      <c r="S107" s="177">
        <v>0</v>
      </c>
      <c r="T107" s="178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179" t="s">
        <v>199</v>
      </c>
      <c r="AT107" s="179" t="s">
        <v>195</v>
      </c>
      <c r="AU107" s="179" t="s">
        <v>85</v>
      </c>
      <c r="AY107" s="21" t="s">
        <v>192</v>
      </c>
      <c r="BE107" s="180">
        <f>IF(N107="základní",J107,0)</f>
        <v>0</v>
      </c>
      <c r="BF107" s="180">
        <f>IF(N107="snížená",J107,0)</f>
        <v>0</v>
      </c>
      <c r="BG107" s="180">
        <f>IF(N107="zákl. přenesená",J107,0)</f>
        <v>0</v>
      </c>
      <c r="BH107" s="180">
        <f>IF(N107="sníž. přenesená",J107,0)</f>
        <v>0</v>
      </c>
      <c r="BI107" s="180">
        <f>IF(N107="nulová",J107,0)</f>
        <v>0</v>
      </c>
      <c r="BJ107" s="21" t="s">
        <v>78</v>
      </c>
      <c r="BK107" s="180">
        <f>ROUND(I107*H107,2)</f>
        <v>0</v>
      </c>
      <c r="BL107" s="21" t="s">
        <v>199</v>
      </c>
      <c r="BM107" s="179" t="s">
        <v>1040</v>
      </c>
    </row>
    <row r="108" s="2" customFormat="1">
      <c r="A108" s="40"/>
      <c r="B108" s="41"/>
      <c r="C108" s="40"/>
      <c r="D108" s="181" t="s">
        <v>201</v>
      </c>
      <c r="E108" s="40"/>
      <c r="F108" s="182" t="s">
        <v>235</v>
      </c>
      <c r="G108" s="40"/>
      <c r="H108" s="40"/>
      <c r="I108" s="183"/>
      <c r="J108" s="40"/>
      <c r="K108" s="40"/>
      <c r="L108" s="41"/>
      <c r="M108" s="184"/>
      <c r="N108" s="185"/>
      <c r="O108" s="74"/>
      <c r="P108" s="74"/>
      <c r="Q108" s="74"/>
      <c r="R108" s="74"/>
      <c r="S108" s="74"/>
      <c r="T108" s="75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21" t="s">
        <v>201</v>
      </c>
      <c r="AU108" s="21" t="s">
        <v>85</v>
      </c>
    </row>
    <row r="109" s="2" customFormat="1" ht="44.25" customHeight="1">
      <c r="A109" s="40"/>
      <c r="B109" s="167"/>
      <c r="C109" s="168" t="s">
        <v>236</v>
      </c>
      <c r="D109" s="168" t="s">
        <v>195</v>
      </c>
      <c r="E109" s="169" t="s">
        <v>237</v>
      </c>
      <c r="F109" s="170" t="s">
        <v>1041</v>
      </c>
      <c r="G109" s="171" t="s">
        <v>229</v>
      </c>
      <c r="H109" s="172">
        <v>2.4750000000000001</v>
      </c>
      <c r="I109" s="173"/>
      <c r="J109" s="174">
        <f>ROUND(I109*H109,2)</f>
        <v>0</v>
      </c>
      <c r="K109" s="170" t="s">
        <v>198</v>
      </c>
      <c r="L109" s="41"/>
      <c r="M109" s="175" t="s">
        <v>3</v>
      </c>
      <c r="N109" s="176" t="s">
        <v>44</v>
      </c>
      <c r="O109" s="74"/>
      <c r="P109" s="177">
        <f>O109*H109</f>
        <v>0</v>
      </c>
      <c r="Q109" s="177">
        <v>0</v>
      </c>
      <c r="R109" s="177">
        <f>Q109*H109</f>
        <v>0</v>
      </c>
      <c r="S109" s="177">
        <v>0</v>
      </c>
      <c r="T109" s="178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179" t="s">
        <v>199</v>
      </c>
      <c r="AT109" s="179" t="s">
        <v>195</v>
      </c>
      <c r="AU109" s="179" t="s">
        <v>85</v>
      </c>
      <c r="AY109" s="21" t="s">
        <v>192</v>
      </c>
      <c r="BE109" s="180">
        <f>IF(N109="základní",J109,0)</f>
        <v>0</v>
      </c>
      <c r="BF109" s="180">
        <f>IF(N109="snížená",J109,0)</f>
        <v>0</v>
      </c>
      <c r="BG109" s="180">
        <f>IF(N109="zákl. přenesená",J109,0)</f>
        <v>0</v>
      </c>
      <c r="BH109" s="180">
        <f>IF(N109="sníž. přenesená",J109,0)</f>
        <v>0</v>
      </c>
      <c r="BI109" s="180">
        <f>IF(N109="nulová",J109,0)</f>
        <v>0</v>
      </c>
      <c r="BJ109" s="21" t="s">
        <v>78</v>
      </c>
      <c r="BK109" s="180">
        <f>ROUND(I109*H109,2)</f>
        <v>0</v>
      </c>
      <c r="BL109" s="21" t="s">
        <v>199</v>
      </c>
      <c r="BM109" s="179" t="s">
        <v>1042</v>
      </c>
    </row>
    <row r="110" s="2" customFormat="1">
      <c r="A110" s="40"/>
      <c r="B110" s="41"/>
      <c r="C110" s="40"/>
      <c r="D110" s="181" t="s">
        <v>201</v>
      </c>
      <c r="E110" s="40"/>
      <c r="F110" s="182" t="s">
        <v>240</v>
      </c>
      <c r="G110" s="40"/>
      <c r="H110" s="40"/>
      <c r="I110" s="183"/>
      <c r="J110" s="40"/>
      <c r="K110" s="40"/>
      <c r="L110" s="41"/>
      <c r="M110" s="184"/>
      <c r="N110" s="185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201</v>
      </c>
      <c r="AU110" s="21" t="s">
        <v>85</v>
      </c>
    </row>
    <row r="111" s="2" customFormat="1">
      <c r="A111" s="40"/>
      <c r="B111" s="41"/>
      <c r="C111" s="40"/>
      <c r="D111" s="186" t="s">
        <v>203</v>
      </c>
      <c r="E111" s="40"/>
      <c r="F111" s="187" t="s">
        <v>1043</v>
      </c>
      <c r="G111" s="40"/>
      <c r="H111" s="40"/>
      <c r="I111" s="183"/>
      <c r="J111" s="40"/>
      <c r="K111" s="40"/>
      <c r="L111" s="41"/>
      <c r="M111" s="184"/>
      <c r="N111" s="185"/>
      <c r="O111" s="74"/>
      <c r="P111" s="74"/>
      <c r="Q111" s="74"/>
      <c r="R111" s="74"/>
      <c r="S111" s="74"/>
      <c r="T111" s="75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21" t="s">
        <v>203</v>
      </c>
      <c r="AU111" s="21" t="s">
        <v>85</v>
      </c>
    </row>
    <row r="112" s="13" customFormat="1">
      <c r="A112" s="13"/>
      <c r="B112" s="188"/>
      <c r="C112" s="13"/>
      <c r="D112" s="186" t="s">
        <v>213</v>
      </c>
      <c r="E112" s="13"/>
      <c r="F112" s="190" t="s">
        <v>1044</v>
      </c>
      <c r="G112" s="13"/>
      <c r="H112" s="191">
        <v>2.4750000000000001</v>
      </c>
      <c r="I112" s="192"/>
      <c r="J112" s="13"/>
      <c r="K112" s="13"/>
      <c r="L112" s="188"/>
      <c r="M112" s="193"/>
      <c r="N112" s="194"/>
      <c r="O112" s="194"/>
      <c r="P112" s="194"/>
      <c r="Q112" s="194"/>
      <c r="R112" s="194"/>
      <c r="S112" s="194"/>
      <c r="T112" s="19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9" t="s">
        <v>213</v>
      </c>
      <c r="AU112" s="189" t="s">
        <v>85</v>
      </c>
      <c r="AV112" s="13" t="s">
        <v>82</v>
      </c>
      <c r="AW112" s="13" t="s">
        <v>4</v>
      </c>
      <c r="AX112" s="13" t="s">
        <v>78</v>
      </c>
      <c r="AY112" s="189" t="s">
        <v>192</v>
      </c>
    </row>
    <row r="113" s="2" customFormat="1" ht="44.25" customHeight="1">
      <c r="A113" s="40"/>
      <c r="B113" s="167"/>
      <c r="C113" s="168" t="s">
        <v>242</v>
      </c>
      <c r="D113" s="168" t="s">
        <v>195</v>
      </c>
      <c r="E113" s="169" t="s">
        <v>243</v>
      </c>
      <c r="F113" s="170" t="s">
        <v>244</v>
      </c>
      <c r="G113" s="171" t="s">
        <v>229</v>
      </c>
      <c r="H113" s="172">
        <v>0.16500000000000001</v>
      </c>
      <c r="I113" s="173"/>
      <c r="J113" s="174">
        <f>ROUND(I113*H113,2)</f>
        <v>0</v>
      </c>
      <c r="K113" s="170" t="s">
        <v>198</v>
      </c>
      <c r="L113" s="41"/>
      <c r="M113" s="175" t="s">
        <v>3</v>
      </c>
      <c r="N113" s="176" t="s">
        <v>44</v>
      </c>
      <c r="O113" s="74"/>
      <c r="P113" s="177">
        <f>O113*H113</f>
        <v>0</v>
      </c>
      <c r="Q113" s="177">
        <v>0</v>
      </c>
      <c r="R113" s="177">
        <f>Q113*H113</f>
        <v>0</v>
      </c>
      <c r="S113" s="177">
        <v>0</v>
      </c>
      <c r="T113" s="178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179" t="s">
        <v>199</v>
      </c>
      <c r="AT113" s="179" t="s">
        <v>195</v>
      </c>
      <c r="AU113" s="179" t="s">
        <v>85</v>
      </c>
      <c r="AY113" s="21" t="s">
        <v>192</v>
      </c>
      <c r="BE113" s="180">
        <f>IF(N113="základní",J113,0)</f>
        <v>0</v>
      </c>
      <c r="BF113" s="180">
        <f>IF(N113="snížená",J113,0)</f>
        <v>0</v>
      </c>
      <c r="BG113" s="180">
        <f>IF(N113="zákl. přenesená",J113,0)</f>
        <v>0</v>
      </c>
      <c r="BH113" s="180">
        <f>IF(N113="sníž. přenesená",J113,0)</f>
        <v>0</v>
      </c>
      <c r="BI113" s="180">
        <f>IF(N113="nulová",J113,0)</f>
        <v>0</v>
      </c>
      <c r="BJ113" s="21" t="s">
        <v>78</v>
      </c>
      <c r="BK113" s="180">
        <f>ROUND(I113*H113,2)</f>
        <v>0</v>
      </c>
      <c r="BL113" s="21" t="s">
        <v>199</v>
      </c>
      <c r="BM113" s="179" t="s">
        <v>1045</v>
      </c>
    </row>
    <row r="114" s="2" customFormat="1">
      <c r="A114" s="40"/>
      <c r="B114" s="41"/>
      <c r="C114" s="40"/>
      <c r="D114" s="181" t="s">
        <v>201</v>
      </c>
      <c r="E114" s="40"/>
      <c r="F114" s="182" t="s">
        <v>246</v>
      </c>
      <c r="G114" s="40"/>
      <c r="H114" s="40"/>
      <c r="I114" s="183"/>
      <c r="J114" s="40"/>
      <c r="K114" s="40"/>
      <c r="L114" s="41"/>
      <c r="M114" s="184"/>
      <c r="N114" s="185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201</v>
      </c>
      <c r="AU114" s="21" t="s">
        <v>85</v>
      </c>
    </row>
    <row r="115" s="12" customFormat="1" ht="25.92" customHeight="1">
      <c r="A115" s="12"/>
      <c r="B115" s="154"/>
      <c r="C115" s="12"/>
      <c r="D115" s="155" t="s">
        <v>72</v>
      </c>
      <c r="E115" s="156" t="s">
        <v>480</v>
      </c>
      <c r="F115" s="156" t="s">
        <v>481</v>
      </c>
      <c r="G115" s="12"/>
      <c r="H115" s="12"/>
      <c r="I115" s="157"/>
      <c r="J115" s="158">
        <f>BK115</f>
        <v>0</v>
      </c>
      <c r="K115" s="12"/>
      <c r="L115" s="154"/>
      <c r="M115" s="159"/>
      <c r="N115" s="160"/>
      <c r="O115" s="160"/>
      <c r="P115" s="161">
        <f>P116+P137</f>
        <v>0</v>
      </c>
      <c r="Q115" s="160"/>
      <c r="R115" s="161">
        <f>R116+R137</f>
        <v>0.11991143999999999</v>
      </c>
      <c r="S115" s="160"/>
      <c r="T115" s="162">
        <f>T116+T137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55" t="s">
        <v>82</v>
      </c>
      <c r="AT115" s="163" t="s">
        <v>72</v>
      </c>
      <c r="AU115" s="163" t="s">
        <v>73</v>
      </c>
      <c r="AY115" s="155" t="s">
        <v>192</v>
      </c>
      <c r="BK115" s="164">
        <f>BK116+BK137</f>
        <v>0</v>
      </c>
    </row>
    <row r="116" s="12" customFormat="1" ht="22.8" customHeight="1">
      <c r="A116" s="12"/>
      <c r="B116" s="154"/>
      <c r="C116" s="12"/>
      <c r="D116" s="155" t="s">
        <v>72</v>
      </c>
      <c r="E116" s="165" t="s">
        <v>1046</v>
      </c>
      <c r="F116" s="165" t="s">
        <v>1047</v>
      </c>
      <c r="G116" s="12"/>
      <c r="H116" s="12"/>
      <c r="I116" s="157"/>
      <c r="J116" s="166">
        <f>BK116</f>
        <v>0</v>
      </c>
      <c r="K116" s="12"/>
      <c r="L116" s="154"/>
      <c r="M116" s="159"/>
      <c r="N116" s="160"/>
      <c r="O116" s="160"/>
      <c r="P116" s="161">
        <f>P117+P118+P119+P129</f>
        <v>0</v>
      </c>
      <c r="Q116" s="160"/>
      <c r="R116" s="161">
        <f>R117+R118+R119+R129</f>
        <v>0.0074480000000000006</v>
      </c>
      <c r="S116" s="160"/>
      <c r="T116" s="162">
        <f>T117+T118+T119+T129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5" t="s">
        <v>82</v>
      </c>
      <c r="AT116" s="163" t="s">
        <v>72</v>
      </c>
      <c r="AU116" s="163" t="s">
        <v>78</v>
      </c>
      <c r="AY116" s="155" t="s">
        <v>192</v>
      </c>
      <c r="BK116" s="164">
        <f>BK117+BK118+BK119+BK129</f>
        <v>0</v>
      </c>
    </row>
    <row r="117" s="2" customFormat="1" ht="55.5" customHeight="1">
      <c r="A117" s="40"/>
      <c r="B117" s="167"/>
      <c r="C117" s="168" t="s">
        <v>247</v>
      </c>
      <c r="D117" s="168" t="s">
        <v>195</v>
      </c>
      <c r="E117" s="169" t="s">
        <v>1048</v>
      </c>
      <c r="F117" s="170" t="s">
        <v>1049</v>
      </c>
      <c r="G117" s="171" t="s">
        <v>229</v>
      </c>
      <c r="H117" s="172">
        <v>0.0070000000000000001</v>
      </c>
      <c r="I117" s="173"/>
      <c r="J117" s="174">
        <f>ROUND(I117*H117,2)</f>
        <v>0</v>
      </c>
      <c r="K117" s="170" t="s">
        <v>198</v>
      </c>
      <c r="L117" s="41"/>
      <c r="M117" s="175" t="s">
        <v>3</v>
      </c>
      <c r="N117" s="176" t="s">
        <v>44</v>
      </c>
      <c r="O117" s="74"/>
      <c r="P117" s="177">
        <f>O117*H117</f>
        <v>0</v>
      </c>
      <c r="Q117" s="177">
        <v>0</v>
      </c>
      <c r="R117" s="177">
        <f>Q117*H117</f>
        <v>0</v>
      </c>
      <c r="S117" s="177">
        <v>0</v>
      </c>
      <c r="T117" s="178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79" t="s">
        <v>209</v>
      </c>
      <c r="AT117" s="179" t="s">
        <v>195</v>
      </c>
      <c r="AU117" s="179" t="s">
        <v>82</v>
      </c>
      <c r="AY117" s="21" t="s">
        <v>192</v>
      </c>
      <c r="BE117" s="180">
        <f>IF(N117="základní",J117,0)</f>
        <v>0</v>
      </c>
      <c r="BF117" s="180">
        <f>IF(N117="snížená",J117,0)</f>
        <v>0</v>
      </c>
      <c r="BG117" s="180">
        <f>IF(N117="zákl. přenesená",J117,0)</f>
        <v>0</v>
      </c>
      <c r="BH117" s="180">
        <f>IF(N117="sníž. přenesená",J117,0)</f>
        <v>0</v>
      </c>
      <c r="BI117" s="180">
        <f>IF(N117="nulová",J117,0)</f>
        <v>0</v>
      </c>
      <c r="BJ117" s="21" t="s">
        <v>78</v>
      </c>
      <c r="BK117" s="180">
        <f>ROUND(I117*H117,2)</f>
        <v>0</v>
      </c>
      <c r="BL117" s="21" t="s">
        <v>209</v>
      </c>
      <c r="BM117" s="179" t="s">
        <v>1050</v>
      </c>
    </row>
    <row r="118" s="2" customFormat="1">
      <c r="A118" s="40"/>
      <c r="B118" s="41"/>
      <c r="C118" s="40"/>
      <c r="D118" s="181" t="s">
        <v>201</v>
      </c>
      <c r="E118" s="40"/>
      <c r="F118" s="182" t="s">
        <v>1051</v>
      </c>
      <c r="G118" s="40"/>
      <c r="H118" s="40"/>
      <c r="I118" s="183"/>
      <c r="J118" s="40"/>
      <c r="K118" s="40"/>
      <c r="L118" s="41"/>
      <c r="M118" s="184"/>
      <c r="N118" s="185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201</v>
      </c>
      <c r="AU118" s="21" t="s">
        <v>82</v>
      </c>
    </row>
    <row r="119" s="12" customFormat="1" ht="20.88" customHeight="1">
      <c r="A119" s="12"/>
      <c r="B119" s="154"/>
      <c r="C119" s="12"/>
      <c r="D119" s="155" t="s">
        <v>72</v>
      </c>
      <c r="E119" s="165" t="s">
        <v>1052</v>
      </c>
      <c r="F119" s="165" t="s">
        <v>1053</v>
      </c>
      <c r="G119" s="12"/>
      <c r="H119" s="12"/>
      <c r="I119" s="157"/>
      <c r="J119" s="166">
        <f>BK119</f>
        <v>0</v>
      </c>
      <c r="K119" s="12"/>
      <c r="L119" s="154"/>
      <c r="M119" s="159"/>
      <c r="N119" s="160"/>
      <c r="O119" s="160"/>
      <c r="P119" s="161">
        <f>SUM(P120:P128)</f>
        <v>0</v>
      </c>
      <c r="Q119" s="160"/>
      <c r="R119" s="161">
        <f>SUM(R120:R128)</f>
        <v>0.0070080000000000003</v>
      </c>
      <c r="S119" s="160"/>
      <c r="T119" s="162">
        <f>SUM(T120:T128)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5" t="s">
        <v>82</v>
      </c>
      <c r="AT119" s="163" t="s">
        <v>72</v>
      </c>
      <c r="AU119" s="163" t="s">
        <v>82</v>
      </c>
      <c r="AY119" s="155" t="s">
        <v>192</v>
      </c>
      <c r="BK119" s="164">
        <f>SUM(BK120:BK128)</f>
        <v>0</v>
      </c>
    </row>
    <row r="120" s="2" customFormat="1" ht="21.75" customHeight="1">
      <c r="A120" s="40"/>
      <c r="B120" s="167"/>
      <c r="C120" s="168" t="s">
        <v>257</v>
      </c>
      <c r="D120" s="168" t="s">
        <v>195</v>
      </c>
      <c r="E120" s="169" t="s">
        <v>1054</v>
      </c>
      <c r="F120" s="170" t="s">
        <v>1055</v>
      </c>
      <c r="G120" s="171" t="s">
        <v>260</v>
      </c>
      <c r="H120" s="172">
        <v>3</v>
      </c>
      <c r="I120" s="173"/>
      <c r="J120" s="174">
        <f>ROUND(I120*H120,2)</f>
        <v>0</v>
      </c>
      <c r="K120" s="170" t="s">
        <v>198</v>
      </c>
      <c r="L120" s="41"/>
      <c r="M120" s="175" t="s">
        <v>3</v>
      </c>
      <c r="N120" s="176" t="s">
        <v>44</v>
      </c>
      <c r="O120" s="74"/>
      <c r="P120" s="177">
        <f>O120*H120</f>
        <v>0</v>
      </c>
      <c r="Q120" s="177">
        <v>0.00042999999999999999</v>
      </c>
      <c r="R120" s="177">
        <f>Q120*H120</f>
        <v>0.0012899999999999999</v>
      </c>
      <c r="S120" s="177">
        <v>0</v>
      </c>
      <c r="T120" s="178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179" t="s">
        <v>209</v>
      </c>
      <c r="AT120" s="179" t="s">
        <v>195</v>
      </c>
      <c r="AU120" s="179" t="s">
        <v>85</v>
      </c>
      <c r="AY120" s="21" t="s">
        <v>192</v>
      </c>
      <c r="BE120" s="180">
        <f>IF(N120="základní",J120,0)</f>
        <v>0</v>
      </c>
      <c r="BF120" s="180">
        <f>IF(N120="snížená",J120,0)</f>
        <v>0</v>
      </c>
      <c r="BG120" s="180">
        <f>IF(N120="zákl. přenesená",J120,0)</f>
        <v>0</v>
      </c>
      <c r="BH120" s="180">
        <f>IF(N120="sníž. přenesená",J120,0)</f>
        <v>0</v>
      </c>
      <c r="BI120" s="180">
        <f>IF(N120="nulová",J120,0)</f>
        <v>0</v>
      </c>
      <c r="BJ120" s="21" t="s">
        <v>78</v>
      </c>
      <c r="BK120" s="180">
        <f>ROUND(I120*H120,2)</f>
        <v>0</v>
      </c>
      <c r="BL120" s="21" t="s">
        <v>209</v>
      </c>
      <c r="BM120" s="179" t="s">
        <v>1056</v>
      </c>
    </row>
    <row r="121" s="2" customFormat="1">
      <c r="A121" s="40"/>
      <c r="B121" s="41"/>
      <c r="C121" s="40"/>
      <c r="D121" s="181" t="s">
        <v>201</v>
      </c>
      <c r="E121" s="40"/>
      <c r="F121" s="182" t="s">
        <v>1057</v>
      </c>
      <c r="G121" s="40"/>
      <c r="H121" s="40"/>
      <c r="I121" s="183"/>
      <c r="J121" s="40"/>
      <c r="K121" s="40"/>
      <c r="L121" s="41"/>
      <c r="M121" s="184"/>
      <c r="N121" s="185"/>
      <c r="O121" s="74"/>
      <c r="P121" s="74"/>
      <c r="Q121" s="74"/>
      <c r="R121" s="74"/>
      <c r="S121" s="74"/>
      <c r="T121" s="75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21" t="s">
        <v>201</v>
      </c>
      <c r="AU121" s="21" t="s">
        <v>85</v>
      </c>
    </row>
    <row r="122" s="2" customFormat="1" ht="21.75" customHeight="1">
      <c r="A122" s="40"/>
      <c r="B122" s="167"/>
      <c r="C122" s="168" t="s">
        <v>264</v>
      </c>
      <c r="D122" s="168" t="s">
        <v>195</v>
      </c>
      <c r="E122" s="169" t="s">
        <v>1058</v>
      </c>
      <c r="F122" s="170" t="s">
        <v>1059</v>
      </c>
      <c r="G122" s="171" t="s">
        <v>260</v>
      </c>
      <c r="H122" s="172">
        <v>12</v>
      </c>
      <c r="I122" s="173"/>
      <c r="J122" s="174">
        <f>ROUND(I122*H122,2)</f>
        <v>0</v>
      </c>
      <c r="K122" s="170" t="s">
        <v>198</v>
      </c>
      <c r="L122" s="41"/>
      <c r="M122" s="175" t="s">
        <v>3</v>
      </c>
      <c r="N122" s="176" t="s">
        <v>44</v>
      </c>
      <c r="O122" s="74"/>
      <c r="P122" s="177">
        <f>O122*H122</f>
        <v>0</v>
      </c>
      <c r="Q122" s="177">
        <v>0.00047649999999999998</v>
      </c>
      <c r="R122" s="177">
        <f>Q122*H122</f>
        <v>0.005718</v>
      </c>
      <c r="S122" s="177">
        <v>0</v>
      </c>
      <c r="T122" s="178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179" t="s">
        <v>209</v>
      </c>
      <c r="AT122" s="179" t="s">
        <v>195</v>
      </c>
      <c r="AU122" s="179" t="s">
        <v>85</v>
      </c>
      <c r="AY122" s="21" t="s">
        <v>192</v>
      </c>
      <c r="BE122" s="180">
        <f>IF(N122="základní",J122,0)</f>
        <v>0</v>
      </c>
      <c r="BF122" s="180">
        <f>IF(N122="snížená",J122,0)</f>
        <v>0</v>
      </c>
      <c r="BG122" s="180">
        <f>IF(N122="zákl. přenesená",J122,0)</f>
        <v>0</v>
      </c>
      <c r="BH122" s="180">
        <f>IF(N122="sníž. přenesená",J122,0)</f>
        <v>0</v>
      </c>
      <c r="BI122" s="180">
        <f>IF(N122="nulová",J122,0)</f>
        <v>0</v>
      </c>
      <c r="BJ122" s="21" t="s">
        <v>78</v>
      </c>
      <c r="BK122" s="180">
        <f>ROUND(I122*H122,2)</f>
        <v>0</v>
      </c>
      <c r="BL122" s="21" t="s">
        <v>209</v>
      </c>
      <c r="BM122" s="179" t="s">
        <v>1060</v>
      </c>
    </row>
    <row r="123" s="2" customFormat="1">
      <c r="A123" s="40"/>
      <c r="B123" s="41"/>
      <c r="C123" s="40"/>
      <c r="D123" s="181" t="s">
        <v>201</v>
      </c>
      <c r="E123" s="40"/>
      <c r="F123" s="182" t="s">
        <v>1061</v>
      </c>
      <c r="G123" s="40"/>
      <c r="H123" s="40"/>
      <c r="I123" s="183"/>
      <c r="J123" s="40"/>
      <c r="K123" s="40"/>
      <c r="L123" s="41"/>
      <c r="M123" s="184"/>
      <c r="N123" s="185"/>
      <c r="O123" s="74"/>
      <c r="P123" s="74"/>
      <c r="Q123" s="74"/>
      <c r="R123" s="74"/>
      <c r="S123" s="74"/>
      <c r="T123" s="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21" t="s">
        <v>201</v>
      </c>
      <c r="AU123" s="21" t="s">
        <v>85</v>
      </c>
    </row>
    <row r="124" s="2" customFormat="1" ht="24.15" customHeight="1">
      <c r="A124" s="40"/>
      <c r="B124" s="167"/>
      <c r="C124" s="168" t="s">
        <v>9</v>
      </c>
      <c r="D124" s="168" t="s">
        <v>195</v>
      </c>
      <c r="E124" s="169" t="s">
        <v>1062</v>
      </c>
      <c r="F124" s="170" t="s">
        <v>1063</v>
      </c>
      <c r="G124" s="171" t="s">
        <v>406</v>
      </c>
      <c r="H124" s="172">
        <v>1</v>
      </c>
      <c r="I124" s="173"/>
      <c r="J124" s="174">
        <f>ROUND(I124*H124,2)</f>
        <v>0</v>
      </c>
      <c r="K124" s="170" t="s">
        <v>198</v>
      </c>
      <c r="L124" s="41"/>
      <c r="M124" s="175" t="s">
        <v>3</v>
      </c>
      <c r="N124" s="176" t="s">
        <v>44</v>
      </c>
      <c r="O124" s="74"/>
      <c r="P124" s="177">
        <f>O124*H124</f>
        <v>0</v>
      </c>
      <c r="Q124" s="177">
        <v>0</v>
      </c>
      <c r="R124" s="177">
        <f>Q124*H124</f>
        <v>0</v>
      </c>
      <c r="S124" s="177">
        <v>0</v>
      </c>
      <c r="T124" s="178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179" t="s">
        <v>209</v>
      </c>
      <c r="AT124" s="179" t="s">
        <v>195</v>
      </c>
      <c r="AU124" s="179" t="s">
        <v>85</v>
      </c>
      <c r="AY124" s="21" t="s">
        <v>192</v>
      </c>
      <c r="BE124" s="180">
        <f>IF(N124="základní",J124,0)</f>
        <v>0</v>
      </c>
      <c r="BF124" s="180">
        <f>IF(N124="snížená",J124,0)</f>
        <v>0</v>
      </c>
      <c r="BG124" s="180">
        <f>IF(N124="zákl. přenesená",J124,0)</f>
        <v>0</v>
      </c>
      <c r="BH124" s="180">
        <f>IF(N124="sníž. přenesená",J124,0)</f>
        <v>0</v>
      </c>
      <c r="BI124" s="180">
        <f>IF(N124="nulová",J124,0)</f>
        <v>0</v>
      </c>
      <c r="BJ124" s="21" t="s">
        <v>78</v>
      </c>
      <c r="BK124" s="180">
        <f>ROUND(I124*H124,2)</f>
        <v>0</v>
      </c>
      <c r="BL124" s="21" t="s">
        <v>209</v>
      </c>
      <c r="BM124" s="179" t="s">
        <v>1064</v>
      </c>
    </row>
    <row r="125" s="2" customFormat="1">
      <c r="A125" s="40"/>
      <c r="B125" s="41"/>
      <c r="C125" s="40"/>
      <c r="D125" s="181" t="s">
        <v>201</v>
      </c>
      <c r="E125" s="40"/>
      <c r="F125" s="182" t="s">
        <v>1065</v>
      </c>
      <c r="G125" s="40"/>
      <c r="H125" s="40"/>
      <c r="I125" s="183"/>
      <c r="J125" s="40"/>
      <c r="K125" s="40"/>
      <c r="L125" s="41"/>
      <c r="M125" s="184"/>
      <c r="N125" s="185"/>
      <c r="O125" s="74"/>
      <c r="P125" s="74"/>
      <c r="Q125" s="74"/>
      <c r="R125" s="74"/>
      <c r="S125" s="74"/>
      <c r="T125" s="75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21" t="s">
        <v>201</v>
      </c>
      <c r="AU125" s="21" t="s">
        <v>85</v>
      </c>
    </row>
    <row r="126" s="2" customFormat="1" ht="24.15" customHeight="1">
      <c r="A126" s="40"/>
      <c r="B126" s="167"/>
      <c r="C126" s="168" t="s">
        <v>274</v>
      </c>
      <c r="D126" s="168" t="s">
        <v>195</v>
      </c>
      <c r="E126" s="169" t="s">
        <v>1066</v>
      </c>
      <c r="F126" s="170" t="s">
        <v>1067</v>
      </c>
      <c r="G126" s="171" t="s">
        <v>406</v>
      </c>
      <c r="H126" s="172">
        <v>2</v>
      </c>
      <c r="I126" s="173"/>
      <c r="J126" s="174">
        <f>ROUND(I126*H126,2)</f>
        <v>0</v>
      </c>
      <c r="K126" s="170" t="s">
        <v>198</v>
      </c>
      <c r="L126" s="41"/>
      <c r="M126" s="175" t="s">
        <v>3</v>
      </c>
      <c r="N126" s="176" t="s">
        <v>44</v>
      </c>
      <c r="O126" s="74"/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79" t="s">
        <v>209</v>
      </c>
      <c r="AT126" s="179" t="s">
        <v>195</v>
      </c>
      <c r="AU126" s="179" t="s">
        <v>85</v>
      </c>
      <c r="AY126" s="21" t="s">
        <v>192</v>
      </c>
      <c r="BE126" s="180">
        <f>IF(N126="základní",J126,0)</f>
        <v>0</v>
      </c>
      <c r="BF126" s="180">
        <f>IF(N126="snížená",J126,0)</f>
        <v>0</v>
      </c>
      <c r="BG126" s="180">
        <f>IF(N126="zákl. přenesená",J126,0)</f>
        <v>0</v>
      </c>
      <c r="BH126" s="180">
        <f>IF(N126="sníž. přenesená",J126,0)</f>
        <v>0</v>
      </c>
      <c r="BI126" s="180">
        <f>IF(N126="nulová",J126,0)</f>
        <v>0</v>
      </c>
      <c r="BJ126" s="21" t="s">
        <v>78</v>
      </c>
      <c r="BK126" s="180">
        <f>ROUND(I126*H126,2)</f>
        <v>0</v>
      </c>
      <c r="BL126" s="21" t="s">
        <v>209</v>
      </c>
      <c r="BM126" s="179" t="s">
        <v>1068</v>
      </c>
    </row>
    <row r="127" s="2" customFormat="1">
      <c r="A127" s="40"/>
      <c r="B127" s="41"/>
      <c r="C127" s="40"/>
      <c r="D127" s="181" t="s">
        <v>201</v>
      </c>
      <c r="E127" s="40"/>
      <c r="F127" s="182" t="s">
        <v>1069</v>
      </c>
      <c r="G127" s="40"/>
      <c r="H127" s="40"/>
      <c r="I127" s="183"/>
      <c r="J127" s="40"/>
      <c r="K127" s="40"/>
      <c r="L127" s="41"/>
      <c r="M127" s="184"/>
      <c r="N127" s="185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201</v>
      </c>
      <c r="AU127" s="21" t="s">
        <v>85</v>
      </c>
    </row>
    <row r="128" s="2" customFormat="1" ht="24.15" customHeight="1">
      <c r="A128" s="40"/>
      <c r="B128" s="167"/>
      <c r="C128" s="168" t="s">
        <v>278</v>
      </c>
      <c r="D128" s="168" t="s">
        <v>195</v>
      </c>
      <c r="E128" s="169" t="s">
        <v>1070</v>
      </c>
      <c r="F128" s="170" t="s">
        <v>1071</v>
      </c>
      <c r="G128" s="171" t="s">
        <v>416</v>
      </c>
      <c r="H128" s="172">
        <v>1</v>
      </c>
      <c r="I128" s="173"/>
      <c r="J128" s="174">
        <f>ROUND(I128*H128,2)</f>
        <v>0</v>
      </c>
      <c r="K128" s="170" t="s">
        <v>417</v>
      </c>
      <c r="L128" s="41"/>
      <c r="M128" s="175" t="s">
        <v>3</v>
      </c>
      <c r="N128" s="176" t="s">
        <v>44</v>
      </c>
      <c r="O128" s="74"/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179" t="s">
        <v>209</v>
      </c>
      <c r="AT128" s="179" t="s">
        <v>195</v>
      </c>
      <c r="AU128" s="179" t="s">
        <v>85</v>
      </c>
      <c r="AY128" s="21" t="s">
        <v>192</v>
      </c>
      <c r="BE128" s="180">
        <f>IF(N128="základní",J128,0)</f>
        <v>0</v>
      </c>
      <c r="BF128" s="180">
        <f>IF(N128="snížená",J128,0)</f>
        <v>0</v>
      </c>
      <c r="BG128" s="180">
        <f>IF(N128="zákl. přenesená",J128,0)</f>
        <v>0</v>
      </c>
      <c r="BH128" s="180">
        <f>IF(N128="sníž. přenesená",J128,0)</f>
        <v>0</v>
      </c>
      <c r="BI128" s="180">
        <f>IF(N128="nulová",J128,0)</f>
        <v>0</v>
      </c>
      <c r="BJ128" s="21" t="s">
        <v>78</v>
      </c>
      <c r="BK128" s="180">
        <f>ROUND(I128*H128,2)</f>
        <v>0</v>
      </c>
      <c r="BL128" s="21" t="s">
        <v>209</v>
      </c>
      <c r="BM128" s="179" t="s">
        <v>1072</v>
      </c>
    </row>
    <row r="129" s="12" customFormat="1" ht="20.88" customHeight="1">
      <c r="A129" s="12"/>
      <c r="B129" s="154"/>
      <c r="C129" s="12"/>
      <c r="D129" s="155" t="s">
        <v>72</v>
      </c>
      <c r="E129" s="165" t="s">
        <v>1073</v>
      </c>
      <c r="F129" s="165" t="s">
        <v>997</v>
      </c>
      <c r="G129" s="12"/>
      <c r="H129" s="12"/>
      <c r="I129" s="157"/>
      <c r="J129" s="166">
        <f>BK129</f>
        <v>0</v>
      </c>
      <c r="K129" s="12"/>
      <c r="L129" s="154"/>
      <c r="M129" s="159"/>
      <c r="N129" s="160"/>
      <c r="O129" s="160"/>
      <c r="P129" s="161">
        <f>SUM(P130:P136)</f>
        <v>0</v>
      </c>
      <c r="Q129" s="160"/>
      <c r="R129" s="161">
        <f>SUM(R130:R136)</f>
        <v>0.00044000000000000002</v>
      </c>
      <c r="S129" s="160"/>
      <c r="T129" s="162">
        <f>SUM(T130:T136)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5" t="s">
        <v>82</v>
      </c>
      <c r="AT129" s="163" t="s">
        <v>72</v>
      </c>
      <c r="AU129" s="163" t="s">
        <v>82</v>
      </c>
      <c r="AY129" s="155" t="s">
        <v>192</v>
      </c>
      <c r="BK129" s="164">
        <f>SUM(BK130:BK136)</f>
        <v>0</v>
      </c>
    </row>
    <row r="130" s="2" customFormat="1" ht="24.15" customHeight="1">
      <c r="A130" s="40"/>
      <c r="B130" s="167"/>
      <c r="C130" s="168" t="s">
        <v>285</v>
      </c>
      <c r="D130" s="168" t="s">
        <v>195</v>
      </c>
      <c r="E130" s="169" t="s">
        <v>1074</v>
      </c>
      <c r="F130" s="170" t="s">
        <v>1075</v>
      </c>
      <c r="G130" s="171" t="s">
        <v>406</v>
      </c>
      <c r="H130" s="172">
        <v>1</v>
      </c>
      <c r="I130" s="173"/>
      <c r="J130" s="174">
        <f>ROUND(I130*H130,2)</f>
        <v>0</v>
      </c>
      <c r="K130" s="170" t="s">
        <v>198</v>
      </c>
      <c r="L130" s="41"/>
      <c r="M130" s="175" t="s">
        <v>3</v>
      </c>
      <c r="N130" s="176" t="s">
        <v>44</v>
      </c>
      <c r="O130" s="74"/>
      <c r="P130" s="177">
        <f>O130*H130</f>
        <v>0</v>
      </c>
      <c r="Q130" s="177">
        <v>6.0000000000000002E-05</v>
      </c>
      <c r="R130" s="177">
        <f>Q130*H130</f>
        <v>6.0000000000000002E-05</v>
      </c>
      <c r="S130" s="177">
        <v>0</v>
      </c>
      <c r="T130" s="178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179" t="s">
        <v>209</v>
      </c>
      <c r="AT130" s="179" t="s">
        <v>195</v>
      </c>
      <c r="AU130" s="179" t="s">
        <v>85</v>
      </c>
      <c r="AY130" s="21" t="s">
        <v>192</v>
      </c>
      <c r="BE130" s="180">
        <f>IF(N130="základní",J130,0)</f>
        <v>0</v>
      </c>
      <c r="BF130" s="180">
        <f>IF(N130="snížená",J130,0)</f>
        <v>0</v>
      </c>
      <c r="BG130" s="180">
        <f>IF(N130="zákl. přenesená",J130,0)</f>
        <v>0</v>
      </c>
      <c r="BH130" s="180">
        <f>IF(N130="sníž. přenesená",J130,0)</f>
        <v>0</v>
      </c>
      <c r="BI130" s="180">
        <f>IF(N130="nulová",J130,0)</f>
        <v>0</v>
      </c>
      <c r="BJ130" s="21" t="s">
        <v>78</v>
      </c>
      <c r="BK130" s="180">
        <f>ROUND(I130*H130,2)</f>
        <v>0</v>
      </c>
      <c r="BL130" s="21" t="s">
        <v>209</v>
      </c>
      <c r="BM130" s="179" t="s">
        <v>1076</v>
      </c>
    </row>
    <row r="131" s="2" customFormat="1">
      <c r="A131" s="40"/>
      <c r="B131" s="41"/>
      <c r="C131" s="40"/>
      <c r="D131" s="181" t="s">
        <v>201</v>
      </c>
      <c r="E131" s="40"/>
      <c r="F131" s="182" t="s">
        <v>1077</v>
      </c>
      <c r="G131" s="40"/>
      <c r="H131" s="40"/>
      <c r="I131" s="183"/>
      <c r="J131" s="40"/>
      <c r="K131" s="40"/>
      <c r="L131" s="41"/>
      <c r="M131" s="184"/>
      <c r="N131" s="185"/>
      <c r="O131" s="74"/>
      <c r="P131" s="74"/>
      <c r="Q131" s="74"/>
      <c r="R131" s="74"/>
      <c r="S131" s="74"/>
      <c r="T131" s="75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21" t="s">
        <v>201</v>
      </c>
      <c r="AU131" s="21" t="s">
        <v>85</v>
      </c>
    </row>
    <row r="132" s="2" customFormat="1" ht="24.15" customHeight="1">
      <c r="A132" s="40"/>
      <c r="B132" s="167"/>
      <c r="C132" s="204" t="s">
        <v>209</v>
      </c>
      <c r="D132" s="204" t="s">
        <v>265</v>
      </c>
      <c r="E132" s="205" t="s">
        <v>1078</v>
      </c>
      <c r="F132" s="206" t="s">
        <v>1079</v>
      </c>
      <c r="G132" s="207" t="s">
        <v>406</v>
      </c>
      <c r="H132" s="208">
        <v>1</v>
      </c>
      <c r="I132" s="209"/>
      <c r="J132" s="210">
        <f>ROUND(I132*H132,2)</f>
        <v>0</v>
      </c>
      <c r="K132" s="206" t="s">
        <v>417</v>
      </c>
      <c r="L132" s="211"/>
      <c r="M132" s="212" t="s">
        <v>3</v>
      </c>
      <c r="N132" s="213" t="s">
        <v>44</v>
      </c>
      <c r="O132" s="74"/>
      <c r="P132" s="177">
        <f>O132*H132</f>
        <v>0</v>
      </c>
      <c r="Q132" s="177">
        <v>0.00038000000000000002</v>
      </c>
      <c r="R132" s="177">
        <f>Q132*H132</f>
        <v>0.00038000000000000002</v>
      </c>
      <c r="S132" s="177">
        <v>0</v>
      </c>
      <c r="T132" s="178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179" t="s">
        <v>385</v>
      </c>
      <c r="AT132" s="179" t="s">
        <v>265</v>
      </c>
      <c r="AU132" s="179" t="s">
        <v>85</v>
      </c>
      <c r="AY132" s="21" t="s">
        <v>192</v>
      </c>
      <c r="BE132" s="180">
        <f>IF(N132="základní",J132,0)</f>
        <v>0</v>
      </c>
      <c r="BF132" s="180">
        <f>IF(N132="snížená",J132,0)</f>
        <v>0</v>
      </c>
      <c r="BG132" s="180">
        <f>IF(N132="zákl. přenesená",J132,0)</f>
        <v>0</v>
      </c>
      <c r="BH132" s="180">
        <f>IF(N132="sníž. přenesená",J132,0)</f>
        <v>0</v>
      </c>
      <c r="BI132" s="180">
        <f>IF(N132="nulová",J132,0)</f>
        <v>0</v>
      </c>
      <c r="BJ132" s="21" t="s">
        <v>78</v>
      </c>
      <c r="BK132" s="180">
        <f>ROUND(I132*H132,2)</f>
        <v>0</v>
      </c>
      <c r="BL132" s="21" t="s">
        <v>209</v>
      </c>
      <c r="BM132" s="179" t="s">
        <v>1080</v>
      </c>
    </row>
    <row r="133" s="2" customFormat="1" ht="24.15" customHeight="1">
      <c r="A133" s="40"/>
      <c r="B133" s="167"/>
      <c r="C133" s="168" t="s">
        <v>294</v>
      </c>
      <c r="D133" s="168" t="s">
        <v>195</v>
      </c>
      <c r="E133" s="169" t="s">
        <v>1081</v>
      </c>
      <c r="F133" s="170" t="s">
        <v>1082</v>
      </c>
      <c r="G133" s="171" t="s">
        <v>260</v>
      </c>
      <c r="H133" s="172">
        <v>15</v>
      </c>
      <c r="I133" s="173"/>
      <c r="J133" s="174">
        <f>ROUND(I133*H133,2)</f>
        <v>0</v>
      </c>
      <c r="K133" s="170" t="s">
        <v>198</v>
      </c>
      <c r="L133" s="41"/>
      <c r="M133" s="175" t="s">
        <v>3</v>
      </c>
      <c r="N133" s="176" t="s">
        <v>44</v>
      </c>
      <c r="O133" s="74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179" t="s">
        <v>209</v>
      </c>
      <c r="AT133" s="179" t="s">
        <v>195</v>
      </c>
      <c r="AU133" s="179" t="s">
        <v>85</v>
      </c>
      <c r="AY133" s="21" t="s">
        <v>192</v>
      </c>
      <c r="BE133" s="180">
        <f>IF(N133="základní",J133,0)</f>
        <v>0</v>
      </c>
      <c r="BF133" s="180">
        <f>IF(N133="snížená",J133,0)</f>
        <v>0</v>
      </c>
      <c r="BG133" s="180">
        <f>IF(N133="zákl. přenesená",J133,0)</f>
        <v>0</v>
      </c>
      <c r="BH133" s="180">
        <f>IF(N133="sníž. přenesená",J133,0)</f>
        <v>0</v>
      </c>
      <c r="BI133" s="180">
        <f>IF(N133="nulová",J133,0)</f>
        <v>0</v>
      </c>
      <c r="BJ133" s="21" t="s">
        <v>78</v>
      </c>
      <c r="BK133" s="180">
        <f>ROUND(I133*H133,2)</f>
        <v>0</v>
      </c>
      <c r="BL133" s="21" t="s">
        <v>209</v>
      </c>
      <c r="BM133" s="179" t="s">
        <v>1083</v>
      </c>
    </row>
    <row r="134" s="2" customFormat="1">
      <c r="A134" s="40"/>
      <c r="B134" s="41"/>
      <c r="C134" s="40"/>
      <c r="D134" s="181" t="s">
        <v>201</v>
      </c>
      <c r="E134" s="40"/>
      <c r="F134" s="182" t="s">
        <v>1084</v>
      </c>
      <c r="G134" s="40"/>
      <c r="H134" s="40"/>
      <c r="I134" s="183"/>
      <c r="J134" s="40"/>
      <c r="K134" s="40"/>
      <c r="L134" s="41"/>
      <c r="M134" s="184"/>
      <c r="N134" s="185"/>
      <c r="O134" s="74"/>
      <c r="P134" s="74"/>
      <c r="Q134" s="74"/>
      <c r="R134" s="74"/>
      <c r="S134" s="74"/>
      <c r="T134" s="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21" t="s">
        <v>201</v>
      </c>
      <c r="AU134" s="21" t="s">
        <v>85</v>
      </c>
    </row>
    <row r="135" s="2" customFormat="1" ht="16.5" customHeight="1">
      <c r="A135" s="40"/>
      <c r="B135" s="167"/>
      <c r="C135" s="168" t="s">
        <v>299</v>
      </c>
      <c r="D135" s="168" t="s">
        <v>195</v>
      </c>
      <c r="E135" s="169" t="s">
        <v>706</v>
      </c>
      <c r="F135" s="170" t="s">
        <v>1085</v>
      </c>
      <c r="G135" s="171" t="s">
        <v>416</v>
      </c>
      <c r="H135" s="172">
        <v>1</v>
      </c>
      <c r="I135" s="173"/>
      <c r="J135" s="174">
        <f>ROUND(I135*H135,2)</f>
        <v>0</v>
      </c>
      <c r="K135" s="170" t="s">
        <v>417</v>
      </c>
      <c r="L135" s="41"/>
      <c r="M135" s="175" t="s">
        <v>3</v>
      </c>
      <c r="N135" s="176" t="s">
        <v>44</v>
      </c>
      <c r="O135" s="74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179" t="s">
        <v>209</v>
      </c>
      <c r="AT135" s="179" t="s">
        <v>195</v>
      </c>
      <c r="AU135" s="179" t="s">
        <v>85</v>
      </c>
      <c r="AY135" s="21" t="s">
        <v>192</v>
      </c>
      <c r="BE135" s="180">
        <f>IF(N135="základní",J135,0)</f>
        <v>0</v>
      </c>
      <c r="BF135" s="180">
        <f>IF(N135="snížená",J135,0)</f>
        <v>0</v>
      </c>
      <c r="BG135" s="180">
        <f>IF(N135="zákl. přenesená",J135,0)</f>
        <v>0</v>
      </c>
      <c r="BH135" s="180">
        <f>IF(N135="sníž. přenesená",J135,0)</f>
        <v>0</v>
      </c>
      <c r="BI135" s="180">
        <f>IF(N135="nulová",J135,0)</f>
        <v>0</v>
      </c>
      <c r="BJ135" s="21" t="s">
        <v>78</v>
      </c>
      <c r="BK135" s="180">
        <f>ROUND(I135*H135,2)</f>
        <v>0</v>
      </c>
      <c r="BL135" s="21" t="s">
        <v>209</v>
      </c>
      <c r="BM135" s="179" t="s">
        <v>1086</v>
      </c>
    </row>
    <row r="136" s="2" customFormat="1" ht="16.5" customHeight="1">
      <c r="A136" s="40"/>
      <c r="B136" s="167"/>
      <c r="C136" s="168" t="s">
        <v>304</v>
      </c>
      <c r="D136" s="168" t="s">
        <v>195</v>
      </c>
      <c r="E136" s="169" t="s">
        <v>1087</v>
      </c>
      <c r="F136" s="170" t="s">
        <v>1088</v>
      </c>
      <c r="G136" s="171" t="s">
        <v>416</v>
      </c>
      <c r="H136" s="172">
        <v>2</v>
      </c>
      <c r="I136" s="173"/>
      <c r="J136" s="174">
        <f>ROUND(I136*H136,2)</f>
        <v>0</v>
      </c>
      <c r="K136" s="170" t="s">
        <v>3</v>
      </c>
      <c r="L136" s="41"/>
      <c r="M136" s="175" t="s">
        <v>3</v>
      </c>
      <c r="N136" s="176" t="s">
        <v>44</v>
      </c>
      <c r="O136" s="74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179" t="s">
        <v>209</v>
      </c>
      <c r="AT136" s="179" t="s">
        <v>195</v>
      </c>
      <c r="AU136" s="179" t="s">
        <v>85</v>
      </c>
      <c r="AY136" s="21" t="s">
        <v>192</v>
      </c>
      <c r="BE136" s="180">
        <f>IF(N136="základní",J136,0)</f>
        <v>0</v>
      </c>
      <c r="BF136" s="180">
        <f>IF(N136="snížená",J136,0)</f>
        <v>0</v>
      </c>
      <c r="BG136" s="180">
        <f>IF(N136="zákl. přenesená",J136,0)</f>
        <v>0</v>
      </c>
      <c r="BH136" s="180">
        <f>IF(N136="sníž. přenesená",J136,0)</f>
        <v>0</v>
      </c>
      <c r="BI136" s="180">
        <f>IF(N136="nulová",J136,0)</f>
        <v>0</v>
      </c>
      <c r="BJ136" s="21" t="s">
        <v>78</v>
      </c>
      <c r="BK136" s="180">
        <f>ROUND(I136*H136,2)</f>
        <v>0</v>
      </c>
      <c r="BL136" s="21" t="s">
        <v>209</v>
      </c>
      <c r="BM136" s="179" t="s">
        <v>1089</v>
      </c>
    </row>
    <row r="137" s="12" customFormat="1" ht="22.8" customHeight="1">
      <c r="A137" s="12"/>
      <c r="B137" s="154"/>
      <c r="C137" s="12"/>
      <c r="D137" s="155" t="s">
        <v>72</v>
      </c>
      <c r="E137" s="165" t="s">
        <v>533</v>
      </c>
      <c r="F137" s="165" t="s">
        <v>534</v>
      </c>
      <c r="G137" s="12"/>
      <c r="H137" s="12"/>
      <c r="I137" s="157"/>
      <c r="J137" s="166">
        <f>BK137</f>
        <v>0</v>
      </c>
      <c r="K137" s="12"/>
      <c r="L137" s="154"/>
      <c r="M137" s="159"/>
      <c r="N137" s="160"/>
      <c r="O137" s="160"/>
      <c r="P137" s="161">
        <f>P138+P139+P140+P163</f>
        <v>0</v>
      </c>
      <c r="Q137" s="160"/>
      <c r="R137" s="161">
        <f>R138+R139+R140+R163</f>
        <v>0.11246344</v>
      </c>
      <c r="S137" s="160"/>
      <c r="T137" s="162">
        <f>T138+T139+T140+T163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5" t="s">
        <v>82</v>
      </c>
      <c r="AT137" s="163" t="s">
        <v>72</v>
      </c>
      <c r="AU137" s="163" t="s">
        <v>78</v>
      </c>
      <c r="AY137" s="155" t="s">
        <v>192</v>
      </c>
      <c r="BK137" s="164">
        <f>BK138+BK139+BK140+BK163</f>
        <v>0</v>
      </c>
    </row>
    <row r="138" s="2" customFormat="1" ht="55.5" customHeight="1">
      <c r="A138" s="40"/>
      <c r="B138" s="167"/>
      <c r="C138" s="168" t="s">
        <v>309</v>
      </c>
      <c r="D138" s="168" t="s">
        <v>195</v>
      </c>
      <c r="E138" s="169" t="s">
        <v>1090</v>
      </c>
      <c r="F138" s="170" t="s">
        <v>1091</v>
      </c>
      <c r="G138" s="171" t="s">
        <v>229</v>
      </c>
      <c r="H138" s="172">
        <v>0.112</v>
      </c>
      <c r="I138" s="173"/>
      <c r="J138" s="174">
        <f>ROUND(I138*H138,2)</f>
        <v>0</v>
      </c>
      <c r="K138" s="170" t="s">
        <v>198</v>
      </c>
      <c r="L138" s="41"/>
      <c r="M138" s="175" t="s">
        <v>3</v>
      </c>
      <c r="N138" s="176" t="s">
        <v>44</v>
      </c>
      <c r="O138" s="74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179" t="s">
        <v>209</v>
      </c>
      <c r="AT138" s="179" t="s">
        <v>195</v>
      </c>
      <c r="AU138" s="179" t="s">
        <v>82</v>
      </c>
      <c r="AY138" s="21" t="s">
        <v>192</v>
      </c>
      <c r="BE138" s="180">
        <f>IF(N138="základní",J138,0)</f>
        <v>0</v>
      </c>
      <c r="BF138" s="180">
        <f>IF(N138="snížená",J138,0)</f>
        <v>0</v>
      </c>
      <c r="BG138" s="180">
        <f>IF(N138="zákl. přenesená",J138,0)</f>
        <v>0</v>
      </c>
      <c r="BH138" s="180">
        <f>IF(N138="sníž. přenesená",J138,0)</f>
        <v>0</v>
      </c>
      <c r="BI138" s="180">
        <f>IF(N138="nulová",J138,0)</f>
        <v>0</v>
      </c>
      <c r="BJ138" s="21" t="s">
        <v>78</v>
      </c>
      <c r="BK138" s="180">
        <f>ROUND(I138*H138,2)</f>
        <v>0</v>
      </c>
      <c r="BL138" s="21" t="s">
        <v>209</v>
      </c>
      <c r="BM138" s="179" t="s">
        <v>1092</v>
      </c>
    </row>
    <row r="139" s="2" customFormat="1">
      <c r="A139" s="40"/>
      <c r="B139" s="41"/>
      <c r="C139" s="40"/>
      <c r="D139" s="181" t="s">
        <v>201</v>
      </c>
      <c r="E139" s="40"/>
      <c r="F139" s="182" t="s">
        <v>1093</v>
      </c>
      <c r="G139" s="40"/>
      <c r="H139" s="40"/>
      <c r="I139" s="183"/>
      <c r="J139" s="40"/>
      <c r="K139" s="40"/>
      <c r="L139" s="41"/>
      <c r="M139" s="184"/>
      <c r="N139" s="185"/>
      <c r="O139" s="74"/>
      <c r="P139" s="74"/>
      <c r="Q139" s="74"/>
      <c r="R139" s="74"/>
      <c r="S139" s="74"/>
      <c r="T139" s="75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21" t="s">
        <v>201</v>
      </c>
      <c r="AU139" s="21" t="s">
        <v>82</v>
      </c>
    </row>
    <row r="140" s="12" customFormat="1" ht="20.88" customHeight="1">
      <c r="A140" s="12"/>
      <c r="B140" s="154"/>
      <c r="C140" s="12"/>
      <c r="D140" s="155" t="s">
        <v>72</v>
      </c>
      <c r="E140" s="165" t="s">
        <v>1094</v>
      </c>
      <c r="F140" s="165" t="s">
        <v>1095</v>
      </c>
      <c r="G140" s="12"/>
      <c r="H140" s="12"/>
      <c r="I140" s="157"/>
      <c r="J140" s="166">
        <f>BK140</f>
        <v>0</v>
      </c>
      <c r="K140" s="12"/>
      <c r="L140" s="154"/>
      <c r="M140" s="159"/>
      <c r="N140" s="160"/>
      <c r="O140" s="160"/>
      <c r="P140" s="161">
        <f>SUM(P141:P162)</f>
        <v>0</v>
      </c>
      <c r="Q140" s="160"/>
      <c r="R140" s="161">
        <f>SUM(R141:R162)</f>
        <v>0.10540344</v>
      </c>
      <c r="S140" s="160"/>
      <c r="T140" s="162">
        <f>SUM(T141:T162)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55" t="s">
        <v>82</v>
      </c>
      <c r="AT140" s="163" t="s">
        <v>72</v>
      </c>
      <c r="AU140" s="163" t="s">
        <v>82</v>
      </c>
      <c r="AY140" s="155" t="s">
        <v>192</v>
      </c>
      <c r="BK140" s="164">
        <f>SUM(BK141:BK162)</f>
        <v>0</v>
      </c>
    </row>
    <row r="141" s="2" customFormat="1" ht="44.25" customHeight="1">
      <c r="A141" s="40"/>
      <c r="B141" s="167"/>
      <c r="C141" s="168" t="s">
        <v>8</v>
      </c>
      <c r="D141" s="168" t="s">
        <v>195</v>
      </c>
      <c r="E141" s="169" t="s">
        <v>1096</v>
      </c>
      <c r="F141" s="170" t="s">
        <v>1097</v>
      </c>
      <c r="G141" s="171" t="s">
        <v>260</v>
      </c>
      <c r="H141" s="172">
        <v>19.199999999999999</v>
      </c>
      <c r="I141" s="173"/>
      <c r="J141" s="174">
        <f>ROUND(I141*H141,2)</f>
        <v>0</v>
      </c>
      <c r="K141" s="170" t="s">
        <v>198</v>
      </c>
      <c r="L141" s="41"/>
      <c r="M141" s="175" t="s">
        <v>3</v>
      </c>
      <c r="N141" s="176" t="s">
        <v>44</v>
      </c>
      <c r="O141" s="74"/>
      <c r="P141" s="177">
        <f>O141*H141</f>
        <v>0</v>
      </c>
      <c r="Q141" s="177">
        <v>0.0042199999999999998</v>
      </c>
      <c r="R141" s="177">
        <f>Q141*H141</f>
        <v>0.081023999999999999</v>
      </c>
      <c r="S141" s="177">
        <v>0</v>
      </c>
      <c r="T141" s="178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179" t="s">
        <v>209</v>
      </c>
      <c r="AT141" s="179" t="s">
        <v>195</v>
      </c>
      <c r="AU141" s="179" t="s">
        <v>85</v>
      </c>
      <c r="AY141" s="21" t="s">
        <v>192</v>
      </c>
      <c r="BE141" s="180">
        <f>IF(N141="základní",J141,0)</f>
        <v>0</v>
      </c>
      <c r="BF141" s="180">
        <f>IF(N141="snížená",J141,0)</f>
        <v>0</v>
      </c>
      <c r="BG141" s="180">
        <f>IF(N141="zákl. přenesená",J141,0)</f>
        <v>0</v>
      </c>
      <c r="BH141" s="180">
        <f>IF(N141="sníž. přenesená",J141,0)</f>
        <v>0</v>
      </c>
      <c r="BI141" s="180">
        <f>IF(N141="nulová",J141,0)</f>
        <v>0</v>
      </c>
      <c r="BJ141" s="21" t="s">
        <v>78</v>
      </c>
      <c r="BK141" s="180">
        <f>ROUND(I141*H141,2)</f>
        <v>0</v>
      </c>
      <c r="BL141" s="21" t="s">
        <v>209</v>
      </c>
      <c r="BM141" s="179" t="s">
        <v>1098</v>
      </c>
    </row>
    <row r="142" s="2" customFormat="1">
      <c r="A142" s="40"/>
      <c r="B142" s="41"/>
      <c r="C142" s="40"/>
      <c r="D142" s="181" t="s">
        <v>201</v>
      </c>
      <c r="E142" s="40"/>
      <c r="F142" s="182" t="s">
        <v>1099</v>
      </c>
      <c r="G142" s="40"/>
      <c r="H142" s="40"/>
      <c r="I142" s="183"/>
      <c r="J142" s="40"/>
      <c r="K142" s="40"/>
      <c r="L142" s="41"/>
      <c r="M142" s="184"/>
      <c r="N142" s="185"/>
      <c r="O142" s="74"/>
      <c r="P142" s="74"/>
      <c r="Q142" s="74"/>
      <c r="R142" s="74"/>
      <c r="S142" s="74"/>
      <c r="T142" s="75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21" t="s">
        <v>201</v>
      </c>
      <c r="AU142" s="21" t="s">
        <v>85</v>
      </c>
    </row>
    <row r="143" s="13" customFormat="1">
      <c r="A143" s="13"/>
      <c r="B143" s="188"/>
      <c r="C143" s="13"/>
      <c r="D143" s="186" t="s">
        <v>213</v>
      </c>
      <c r="E143" s="189" t="s">
        <v>3</v>
      </c>
      <c r="F143" s="190" t="s">
        <v>1100</v>
      </c>
      <c r="G143" s="13"/>
      <c r="H143" s="191">
        <v>19.199999999999999</v>
      </c>
      <c r="I143" s="192"/>
      <c r="J143" s="13"/>
      <c r="K143" s="13"/>
      <c r="L143" s="188"/>
      <c r="M143" s="193"/>
      <c r="N143" s="194"/>
      <c r="O143" s="194"/>
      <c r="P143" s="194"/>
      <c r="Q143" s="194"/>
      <c r="R143" s="194"/>
      <c r="S143" s="194"/>
      <c r="T143" s="19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9" t="s">
        <v>213</v>
      </c>
      <c r="AU143" s="189" t="s">
        <v>85</v>
      </c>
      <c r="AV143" s="13" t="s">
        <v>82</v>
      </c>
      <c r="AW143" s="13" t="s">
        <v>34</v>
      </c>
      <c r="AX143" s="13" t="s">
        <v>78</v>
      </c>
      <c r="AY143" s="189" t="s">
        <v>192</v>
      </c>
    </row>
    <row r="144" s="2" customFormat="1" ht="24.15" customHeight="1">
      <c r="A144" s="40"/>
      <c r="B144" s="167"/>
      <c r="C144" s="168" t="s">
        <v>323</v>
      </c>
      <c r="D144" s="168" t="s">
        <v>195</v>
      </c>
      <c r="E144" s="169" t="s">
        <v>1101</v>
      </c>
      <c r="F144" s="170" t="s">
        <v>1102</v>
      </c>
      <c r="G144" s="171" t="s">
        <v>406</v>
      </c>
      <c r="H144" s="172">
        <v>1</v>
      </c>
      <c r="I144" s="173"/>
      <c r="J144" s="174">
        <f>ROUND(I144*H144,2)</f>
        <v>0</v>
      </c>
      <c r="K144" s="170" t="s">
        <v>198</v>
      </c>
      <c r="L144" s="41"/>
      <c r="M144" s="175" t="s">
        <v>3</v>
      </c>
      <c r="N144" s="176" t="s">
        <v>44</v>
      </c>
      <c r="O144" s="74"/>
      <c r="P144" s="177">
        <f>O144*H144</f>
        <v>0</v>
      </c>
      <c r="Q144" s="177">
        <v>0.00069999999999999999</v>
      </c>
      <c r="R144" s="177">
        <f>Q144*H144</f>
        <v>0.00069999999999999999</v>
      </c>
      <c r="S144" s="177">
        <v>0</v>
      </c>
      <c r="T144" s="178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179" t="s">
        <v>209</v>
      </c>
      <c r="AT144" s="179" t="s">
        <v>195</v>
      </c>
      <c r="AU144" s="179" t="s">
        <v>85</v>
      </c>
      <c r="AY144" s="21" t="s">
        <v>192</v>
      </c>
      <c r="BE144" s="180">
        <f>IF(N144="základní",J144,0)</f>
        <v>0</v>
      </c>
      <c r="BF144" s="180">
        <f>IF(N144="snížená",J144,0)</f>
        <v>0</v>
      </c>
      <c r="BG144" s="180">
        <f>IF(N144="zákl. přenesená",J144,0)</f>
        <v>0</v>
      </c>
      <c r="BH144" s="180">
        <f>IF(N144="sníž. přenesená",J144,0)</f>
        <v>0</v>
      </c>
      <c r="BI144" s="180">
        <f>IF(N144="nulová",J144,0)</f>
        <v>0</v>
      </c>
      <c r="BJ144" s="21" t="s">
        <v>78</v>
      </c>
      <c r="BK144" s="180">
        <f>ROUND(I144*H144,2)</f>
        <v>0</v>
      </c>
      <c r="BL144" s="21" t="s">
        <v>209</v>
      </c>
      <c r="BM144" s="179" t="s">
        <v>1103</v>
      </c>
    </row>
    <row r="145" s="2" customFormat="1">
      <c r="A145" s="40"/>
      <c r="B145" s="41"/>
      <c r="C145" s="40"/>
      <c r="D145" s="181" t="s">
        <v>201</v>
      </c>
      <c r="E145" s="40"/>
      <c r="F145" s="182" t="s">
        <v>1104</v>
      </c>
      <c r="G145" s="40"/>
      <c r="H145" s="40"/>
      <c r="I145" s="183"/>
      <c r="J145" s="40"/>
      <c r="K145" s="40"/>
      <c r="L145" s="41"/>
      <c r="M145" s="184"/>
      <c r="N145" s="185"/>
      <c r="O145" s="74"/>
      <c r="P145" s="74"/>
      <c r="Q145" s="74"/>
      <c r="R145" s="74"/>
      <c r="S145" s="74"/>
      <c r="T145" s="75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21" t="s">
        <v>201</v>
      </c>
      <c r="AU145" s="21" t="s">
        <v>85</v>
      </c>
    </row>
    <row r="146" s="2" customFormat="1" ht="24.15" customHeight="1">
      <c r="A146" s="40"/>
      <c r="B146" s="167"/>
      <c r="C146" s="168" t="s">
        <v>327</v>
      </c>
      <c r="D146" s="168" t="s">
        <v>195</v>
      </c>
      <c r="E146" s="169" t="s">
        <v>1105</v>
      </c>
      <c r="F146" s="170" t="s">
        <v>1106</v>
      </c>
      <c r="G146" s="171" t="s">
        <v>406</v>
      </c>
      <c r="H146" s="172">
        <v>1</v>
      </c>
      <c r="I146" s="173"/>
      <c r="J146" s="174">
        <f>ROUND(I146*H146,2)</f>
        <v>0</v>
      </c>
      <c r="K146" s="170" t="s">
        <v>198</v>
      </c>
      <c r="L146" s="41"/>
      <c r="M146" s="175" t="s">
        <v>3</v>
      </c>
      <c r="N146" s="176" t="s">
        <v>44</v>
      </c>
      <c r="O146" s="74"/>
      <c r="P146" s="177">
        <f>O146*H146</f>
        <v>0</v>
      </c>
      <c r="Q146" s="177">
        <v>2.0000000000000002E-05</v>
      </c>
      <c r="R146" s="177">
        <f>Q146*H146</f>
        <v>2.0000000000000002E-05</v>
      </c>
      <c r="S146" s="177">
        <v>0</v>
      </c>
      <c r="T146" s="178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179" t="s">
        <v>209</v>
      </c>
      <c r="AT146" s="179" t="s">
        <v>195</v>
      </c>
      <c r="AU146" s="179" t="s">
        <v>85</v>
      </c>
      <c r="AY146" s="21" t="s">
        <v>192</v>
      </c>
      <c r="BE146" s="180">
        <f>IF(N146="základní",J146,0)</f>
        <v>0</v>
      </c>
      <c r="BF146" s="180">
        <f>IF(N146="snížená",J146,0)</f>
        <v>0</v>
      </c>
      <c r="BG146" s="180">
        <f>IF(N146="zákl. přenesená",J146,0)</f>
        <v>0</v>
      </c>
      <c r="BH146" s="180">
        <f>IF(N146="sníž. přenesená",J146,0)</f>
        <v>0</v>
      </c>
      <c r="BI146" s="180">
        <f>IF(N146="nulová",J146,0)</f>
        <v>0</v>
      </c>
      <c r="BJ146" s="21" t="s">
        <v>78</v>
      </c>
      <c r="BK146" s="180">
        <f>ROUND(I146*H146,2)</f>
        <v>0</v>
      </c>
      <c r="BL146" s="21" t="s">
        <v>209</v>
      </c>
      <c r="BM146" s="179" t="s">
        <v>1107</v>
      </c>
    </row>
    <row r="147" s="2" customFormat="1">
      <c r="A147" s="40"/>
      <c r="B147" s="41"/>
      <c r="C147" s="40"/>
      <c r="D147" s="181" t="s">
        <v>201</v>
      </c>
      <c r="E147" s="40"/>
      <c r="F147" s="182" t="s">
        <v>1108</v>
      </c>
      <c r="G147" s="40"/>
      <c r="H147" s="40"/>
      <c r="I147" s="183"/>
      <c r="J147" s="40"/>
      <c r="K147" s="40"/>
      <c r="L147" s="41"/>
      <c r="M147" s="184"/>
      <c r="N147" s="185"/>
      <c r="O147" s="74"/>
      <c r="P147" s="74"/>
      <c r="Q147" s="74"/>
      <c r="R147" s="74"/>
      <c r="S147" s="74"/>
      <c r="T147" s="75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21" t="s">
        <v>201</v>
      </c>
      <c r="AU147" s="21" t="s">
        <v>85</v>
      </c>
    </row>
    <row r="148" s="2" customFormat="1" ht="21.75" customHeight="1">
      <c r="A148" s="40"/>
      <c r="B148" s="167"/>
      <c r="C148" s="204" t="s">
        <v>332</v>
      </c>
      <c r="D148" s="204" t="s">
        <v>265</v>
      </c>
      <c r="E148" s="205" t="s">
        <v>1109</v>
      </c>
      <c r="F148" s="206" t="s">
        <v>1110</v>
      </c>
      <c r="G148" s="207" t="s">
        <v>406</v>
      </c>
      <c r="H148" s="208">
        <v>1</v>
      </c>
      <c r="I148" s="209"/>
      <c r="J148" s="210">
        <f>ROUND(I148*H148,2)</f>
        <v>0</v>
      </c>
      <c r="K148" s="206" t="s">
        <v>198</v>
      </c>
      <c r="L148" s="211"/>
      <c r="M148" s="212" t="s">
        <v>3</v>
      </c>
      <c r="N148" s="213" t="s">
        <v>44</v>
      </c>
      <c r="O148" s="74"/>
      <c r="P148" s="177">
        <f>O148*H148</f>
        <v>0</v>
      </c>
      <c r="Q148" s="177">
        <v>0.00029999999999999997</v>
      </c>
      <c r="R148" s="177">
        <f>Q148*H148</f>
        <v>0.00029999999999999997</v>
      </c>
      <c r="S148" s="177">
        <v>0</v>
      </c>
      <c r="T148" s="178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179" t="s">
        <v>385</v>
      </c>
      <c r="AT148" s="179" t="s">
        <v>265</v>
      </c>
      <c r="AU148" s="179" t="s">
        <v>85</v>
      </c>
      <c r="AY148" s="21" t="s">
        <v>192</v>
      </c>
      <c r="BE148" s="180">
        <f>IF(N148="základní",J148,0)</f>
        <v>0</v>
      </c>
      <c r="BF148" s="180">
        <f>IF(N148="snížená",J148,0)</f>
        <v>0</v>
      </c>
      <c r="BG148" s="180">
        <f>IF(N148="zákl. přenesená",J148,0)</f>
        <v>0</v>
      </c>
      <c r="BH148" s="180">
        <f>IF(N148="sníž. přenesená",J148,0)</f>
        <v>0</v>
      </c>
      <c r="BI148" s="180">
        <f>IF(N148="nulová",J148,0)</f>
        <v>0</v>
      </c>
      <c r="BJ148" s="21" t="s">
        <v>78</v>
      </c>
      <c r="BK148" s="180">
        <f>ROUND(I148*H148,2)</f>
        <v>0</v>
      </c>
      <c r="BL148" s="21" t="s">
        <v>209</v>
      </c>
      <c r="BM148" s="179" t="s">
        <v>1111</v>
      </c>
    </row>
    <row r="149" s="2" customFormat="1" ht="33" customHeight="1">
      <c r="A149" s="40"/>
      <c r="B149" s="167"/>
      <c r="C149" s="168" t="s">
        <v>339</v>
      </c>
      <c r="D149" s="168" t="s">
        <v>195</v>
      </c>
      <c r="E149" s="169" t="s">
        <v>1112</v>
      </c>
      <c r="F149" s="170" t="s">
        <v>1113</v>
      </c>
      <c r="G149" s="171" t="s">
        <v>260</v>
      </c>
      <c r="H149" s="172">
        <v>20</v>
      </c>
      <c r="I149" s="173"/>
      <c r="J149" s="174">
        <f>ROUND(I149*H149,2)</f>
        <v>0</v>
      </c>
      <c r="K149" s="170" t="s">
        <v>198</v>
      </c>
      <c r="L149" s="41"/>
      <c r="M149" s="175" t="s">
        <v>3</v>
      </c>
      <c r="N149" s="176" t="s">
        <v>44</v>
      </c>
      <c r="O149" s="74"/>
      <c r="P149" s="177">
        <f>O149*H149</f>
        <v>0</v>
      </c>
      <c r="Q149" s="177">
        <v>0.000976972</v>
      </c>
      <c r="R149" s="177">
        <f>Q149*H149</f>
        <v>0.019539439999999998</v>
      </c>
      <c r="S149" s="177">
        <v>0</v>
      </c>
      <c r="T149" s="178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179" t="s">
        <v>209</v>
      </c>
      <c r="AT149" s="179" t="s">
        <v>195</v>
      </c>
      <c r="AU149" s="179" t="s">
        <v>85</v>
      </c>
      <c r="AY149" s="21" t="s">
        <v>192</v>
      </c>
      <c r="BE149" s="180">
        <f>IF(N149="základní",J149,0)</f>
        <v>0</v>
      </c>
      <c r="BF149" s="180">
        <f>IF(N149="snížená",J149,0)</f>
        <v>0</v>
      </c>
      <c r="BG149" s="180">
        <f>IF(N149="zákl. přenesená",J149,0)</f>
        <v>0</v>
      </c>
      <c r="BH149" s="180">
        <f>IF(N149="sníž. přenesená",J149,0)</f>
        <v>0</v>
      </c>
      <c r="BI149" s="180">
        <f>IF(N149="nulová",J149,0)</f>
        <v>0</v>
      </c>
      <c r="BJ149" s="21" t="s">
        <v>78</v>
      </c>
      <c r="BK149" s="180">
        <f>ROUND(I149*H149,2)</f>
        <v>0</v>
      </c>
      <c r="BL149" s="21" t="s">
        <v>209</v>
      </c>
      <c r="BM149" s="179" t="s">
        <v>1114</v>
      </c>
    </row>
    <row r="150" s="2" customFormat="1">
      <c r="A150" s="40"/>
      <c r="B150" s="41"/>
      <c r="C150" s="40"/>
      <c r="D150" s="181" t="s">
        <v>201</v>
      </c>
      <c r="E150" s="40"/>
      <c r="F150" s="182" t="s">
        <v>1115</v>
      </c>
      <c r="G150" s="40"/>
      <c r="H150" s="40"/>
      <c r="I150" s="183"/>
      <c r="J150" s="40"/>
      <c r="K150" s="40"/>
      <c r="L150" s="41"/>
      <c r="M150" s="184"/>
      <c r="N150" s="185"/>
      <c r="O150" s="74"/>
      <c r="P150" s="74"/>
      <c r="Q150" s="74"/>
      <c r="R150" s="74"/>
      <c r="S150" s="74"/>
      <c r="T150" s="75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21" t="s">
        <v>201</v>
      </c>
      <c r="AU150" s="21" t="s">
        <v>85</v>
      </c>
    </row>
    <row r="151" s="2" customFormat="1" ht="24.15" customHeight="1">
      <c r="A151" s="40"/>
      <c r="B151" s="167"/>
      <c r="C151" s="168" t="s">
        <v>345</v>
      </c>
      <c r="D151" s="168" t="s">
        <v>195</v>
      </c>
      <c r="E151" s="169" t="s">
        <v>1116</v>
      </c>
      <c r="F151" s="170" t="s">
        <v>1117</v>
      </c>
      <c r="G151" s="171" t="s">
        <v>406</v>
      </c>
      <c r="H151" s="172">
        <v>2</v>
      </c>
      <c r="I151" s="173"/>
      <c r="J151" s="174">
        <f>ROUND(I151*H151,2)</f>
        <v>0</v>
      </c>
      <c r="K151" s="170" t="s">
        <v>198</v>
      </c>
      <c r="L151" s="41"/>
      <c r="M151" s="175" t="s">
        <v>3</v>
      </c>
      <c r="N151" s="176" t="s">
        <v>44</v>
      </c>
      <c r="O151" s="74"/>
      <c r="P151" s="177">
        <f>O151*H151</f>
        <v>0</v>
      </c>
      <c r="Q151" s="177">
        <v>0.00017000000000000001</v>
      </c>
      <c r="R151" s="177">
        <f>Q151*H151</f>
        <v>0.00034000000000000002</v>
      </c>
      <c r="S151" s="177">
        <v>0</v>
      </c>
      <c r="T151" s="178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179" t="s">
        <v>209</v>
      </c>
      <c r="AT151" s="179" t="s">
        <v>195</v>
      </c>
      <c r="AU151" s="179" t="s">
        <v>85</v>
      </c>
      <c r="AY151" s="21" t="s">
        <v>192</v>
      </c>
      <c r="BE151" s="180">
        <f>IF(N151="základní",J151,0)</f>
        <v>0</v>
      </c>
      <c r="BF151" s="180">
        <f>IF(N151="snížená",J151,0)</f>
        <v>0</v>
      </c>
      <c r="BG151" s="180">
        <f>IF(N151="zákl. přenesená",J151,0)</f>
        <v>0</v>
      </c>
      <c r="BH151" s="180">
        <f>IF(N151="sníž. přenesená",J151,0)</f>
        <v>0</v>
      </c>
      <c r="BI151" s="180">
        <f>IF(N151="nulová",J151,0)</f>
        <v>0</v>
      </c>
      <c r="BJ151" s="21" t="s">
        <v>78</v>
      </c>
      <c r="BK151" s="180">
        <f>ROUND(I151*H151,2)</f>
        <v>0</v>
      </c>
      <c r="BL151" s="21" t="s">
        <v>209</v>
      </c>
      <c r="BM151" s="179" t="s">
        <v>1118</v>
      </c>
    </row>
    <row r="152" s="2" customFormat="1">
      <c r="A152" s="40"/>
      <c r="B152" s="41"/>
      <c r="C152" s="40"/>
      <c r="D152" s="181" t="s">
        <v>201</v>
      </c>
      <c r="E152" s="40"/>
      <c r="F152" s="182" t="s">
        <v>1119</v>
      </c>
      <c r="G152" s="40"/>
      <c r="H152" s="40"/>
      <c r="I152" s="183"/>
      <c r="J152" s="40"/>
      <c r="K152" s="40"/>
      <c r="L152" s="41"/>
      <c r="M152" s="184"/>
      <c r="N152" s="185"/>
      <c r="O152" s="74"/>
      <c r="P152" s="74"/>
      <c r="Q152" s="74"/>
      <c r="R152" s="74"/>
      <c r="S152" s="74"/>
      <c r="T152" s="75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21" t="s">
        <v>201</v>
      </c>
      <c r="AU152" s="21" t="s">
        <v>85</v>
      </c>
    </row>
    <row r="153" s="2" customFormat="1" ht="24.15" customHeight="1">
      <c r="A153" s="40"/>
      <c r="B153" s="167"/>
      <c r="C153" s="168" t="s">
        <v>352</v>
      </c>
      <c r="D153" s="168" t="s">
        <v>195</v>
      </c>
      <c r="E153" s="169" t="s">
        <v>1120</v>
      </c>
      <c r="F153" s="170" t="s">
        <v>1121</v>
      </c>
      <c r="G153" s="171" t="s">
        <v>1122</v>
      </c>
      <c r="H153" s="172">
        <v>1</v>
      </c>
      <c r="I153" s="173"/>
      <c r="J153" s="174">
        <f>ROUND(I153*H153,2)</f>
        <v>0</v>
      </c>
      <c r="K153" s="170" t="s">
        <v>417</v>
      </c>
      <c r="L153" s="41"/>
      <c r="M153" s="175" t="s">
        <v>3</v>
      </c>
      <c r="N153" s="176" t="s">
        <v>44</v>
      </c>
      <c r="O153" s="74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179" t="s">
        <v>209</v>
      </c>
      <c r="AT153" s="179" t="s">
        <v>195</v>
      </c>
      <c r="AU153" s="179" t="s">
        <v>85</v>
      </c>
      <c r="AY153" s="21" t="s">
        <v>192</v>
      </c>
      <c r="BE153" s="180">
        <f>IF(N153="základní",J153,0)</f>
        <v>0</v>
      </c>
      <c r="BF153" s="180">
        <f>IF(N153="snížená",J153,0)</f>
        <v>0</v>
      </c>
      <c r="BG153" s="180">
        <f>IF(N153="zákl. přenesená",J153,0)</f>
        <v>0</v>
      </c>
      <c r="BH153" s="180">
        <f>IF(N153="sníž. přenesená",J153,0)</f>
        <v>0</v>
      </c>
      <c r="BI153" s="180">
        <f>IF(N153="nulová",J153,0)</f>
        <v>0</v>
      </c>
      <c r="BJ153" s="21" t="s">
        <v>78</v>
      </c>
      <c r="BK153" s="180">
        <f>ROUND(I153*H153,2)</f>
        <v>0</v>
      </c>
      <c r="BL153" s="21" t="s">
        <v>209</v>
      </c>
      <c r="BM153" s="179" t="s">
        <v>1123</v>
      </c>
    </row>
    <row r="154" s="2" customFormat="1" ht="24.15" customHeight="1">
      <c r="A154" s="40"/>
      <c r="B154" s="167"/>
      <c r="C154" s="168" t="s">
        <v>357</v>
      </c>
      <c r="D154" s="168" t="s">
        <v>195</v>
      </c>
      <c r="E154" s="169" t="s">
        <v>1124</v>
      </c>
      <c r="F154" s="170" t="s">
        <v>1125</v>
      </c>
      <c r="G154" s="171" t="s">
        <v>1122</v>
      </c>
      <c r="H154" s="172">
        <v>1</v>
      </c>
      <c r="I154" s="173"/>
      <c r="J154" s="174">
        <f>ROUND(I154*H154,2)</f>
        <v>0</v>
      </c>
      <c r="K154" s="170" t="s">
        <v>417</v>
      </c>
      <c r="L154" s="41"/>
      <c r="M154" s="175" t="s">
        <v>3</v>
      </c>
      <c r="N154" s="176" t="s">
        <v>44</v>
      </c>
      <c r="O154" s="74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179" t="s">
        <v>209</v>
      </c>
      <c r="AT154" s="179" t="s">
        <v>195</v>
      </c>
      <c r="AU154" s="179" t="s">
        <v>85</v>
      </c>
      <c r="AY154" s="21" t="s">
        <v>192</v>
      </c>
      <c r="BE154" s="180">
        <f>IF(N154="základní",J154,0)</f>
        <v>0</v>
      </c>
      <c r="BF154" s="180">
        <f>IF(N154="snížená",J154,0)</f>
        <v>0</v>
      </c>
      <c r="BG154" s="180">
        <f>IF(N154="zákl. přenesená",J154,0)</f>
        <v>0</v>
      </c>
      <c r="BH154" s="180">
        <f>IF(N154="sníž. přenesená",J154,0)</f>
        <v>0</v>
      </c>
      <c r="BI154" s="180">
        <f>IF(N154="nulová",J154,0)</f>
        <v>0</v>
      </c>
      <c r="BJ154" s="21" t="s">
        <v>78</v>
      </c>
      <c r="BK154" s="180">
        <f>ROUND(I154*H154,2)</f>
        <v>0</v>
      </c>
      <c r="BL154" s="21" t="s">
        <v>209</v>
      </c>
      <c r="BM154" s="179" t="s">
        <v>1126</v>
      </c>
    </row>
    <row r="155" s="2" customFormat="1" ht="16.5" customHeight="1">
      <c r="A155" s="40"/>
      <c r="B155" s="167"/>
      <c r="C155" s="168" t="s">
        <v>364</v>
      </c>
      <c r="D155" s="168" t="s">
        <v>195</v>
      </c>
      <c r="E155" s="169" t="s">
        <v>1127</v>
      </c>
      <c r="F155" s="170" t="s">
        <v>1128</v>
      </c>
      <c r="G155" s="171" t="s">
        <v>416</v>
      </c>
      <c r="H155" s="172">
        <v>2</v>
      </c>
      <c r="I155" s="173"/>
      <c r="J155" s="174">
        <f>ROUND(I155*H155,2)</f>
        <v>0</v>
      </c>
      <c r="K155" s="170" t="s">
        <v>3</v>
      </c>
      <c r="L155" s="41"/>
      <c r="M155" s="175" t="s">
        <v>3</v>
      </c>
      <c r="N155" s="176" t="s">
        <v>44</v>
      </c>
      <c r="O155" s="74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179" t="s">
        <v>209</v>
      </c>
      <c r="AT155" s="179" t="s">
        <v>195</v>
      </c>
      <c r="AU155" s="179" t="s">
        <v>85</v>
      </c>
      <c r="AY155" s="21" t="s">
        <v>192</v>
      </c>
      <c r="BE155" s="180">
        <f>IF(N155="základní",J155,0)</f>
        <v>0</v>
      </c>
      <c r="BF155" s="180">
        <f>IF(N155="snížená",J155,0)</f>
        <v>0</v>
      </c>
      <c r="BG155" s="180">
        <f>IF(N155="zákl. přenesená",J155,0)</f>
        <v>0</v>
      </c>
      <c r="BH155" s="180">
        <f>IF(N155="sníž. přenesená",J155,0)</f>
        <v>0</v>
      </c>
      <c r="BI155" s="180">
        <f>IF(N155="nulová",J155,0)</f>
        <v>0</v>
      </c>
      <c r="BJ155" s="21" t="s">
        <v>78</v>
      </c>
      <c r="BK155" s="180">
        <f>ROUND(I155*H155,2)</f>
        <v>0</v>
      </c>
      <c r="BL155" s="21" t="s">
        <v>209</v>
      </c>
      <c r="BM155" s="179" t="s">
        <v>1129</v>
      </c>
    </row>
    <row r="156" s="2" customFormat="1" ht="37.8" customHeight="1">
      <c r="A156" s="40"/>
      <c r="B156" s="167"/>
      <c r="C156" s="168" t="s">
        <v>370</v>
      </c>
      <c r="D156" s="168" t="s">
        <v>195</v>
      </c>
      <c r="E156" s="169" t="s">
        <v>1130</v>
      </c>
      <c r="F156" s="170" t="s">
        <v>1131</v>
      </c>
      <c r="G156" s="171" t="s">
        <v>260</v>
      </c>
      <c r="H156" s="172">
        <v>14.5</v>
      </c>
      <c r="I156" s="173"/>
      <c r="J156" s="174">
        <f>ROUND(I156*H156,2)</f>
        <v>0</v>
      </c>
      <c r="K156" s="170" t="s">
        <v>198</v>
      </c>
      <c r="L156" s="41"/>
      <c r="M156" s="175" t="s">
        <v>3</v>
      </c>
      <c r="N156" s="176" t="s">
        <v>44</v>
      </c>
      <c r="O156" s="74"/>
      <c r="P156" s="177">
        <f>O156*H156</f>
        <v>0</v>
      </c>
      <c r="Q156" s="177">
        <v>0.00019000000000000001</v>
      </c>
      <c r="R156" s="177">
        <f>Q156*H156</f>
        <v>0.0027550000000000001</v>
      </c>
      <c r="S156" s="177">
        <v>0</v>
      </c>
      <c r="T156" s="178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179" t="s">
        <v>209</v>
      </c>
      <c r="AT156" s="179" t="s">
        <v>195</v>
      </c>
      <c r="AU156" s="179" t="s">
        <v>85</v>
      </c>
      <c r="AY156" s="21" t="s">
        <v>192</v>
      </c>
      <c r="BE156" s="180">
        <f>IF(N156="základní",J156,0)</f>
        <v>0</v>
      </c>
      <c r="BF156" s="180">
        <f>IF(N156="snížená",J156,0)</f>
        <v>0</v>
      </c>
      <c r="BG156" s="180">
        <f>IF(N156="zákl. přenesená",J156,0)</f>
        <v>0</v>
      </c>
      <c r="BH156" s="180">
        <f>IF(N156="sníž. přenesená",J156,0)</f>
        <v>0</v>
      </c>
      <c r="BI156" s="180">
        <f>IF(N156="nulová",J156,0)</f>
        <v>0</v>
      </c>
      <c r="BJ156" s="21" t="s">
        <v>78</v>
      </c>
      <c r="BK156" s="180">
        <f>ROUND(I156*H156,2)</f>
        <v>0</v>
      </c>
      <c r="BL156" s="21" t="s">
        <v>209</v>
      </c>
      <c r="BM156" s="179" t="s">
        <v>1132</v>
      </c>
    </row>
    <row r="157" s="2" customFormat="1">
      <c r="A157" s="40"/>
      <c r="B157" s="41"/>
      <c r="C157" s="40"/>
      <c r="D157" s="181" t="s">
        <v>201</v>
      </c>
      <c r="E157" s="40"/>
      <c r="F157" s="182" t="s">
        <v>1133</v>
      </c>
      <c r="G157" s="40"/>
      <c r="H157" s="40"/>
      <c r="I157" s="183"/>
      <c r="J157" s="40"/>
      <c r="K157" s="40"/>
      <c r="L157" s="41"/>
      <c r="M157" s="184"/>
      <c r="N157" s="185"/>
      <c r="O157" s="74"/>
      <c r="P157" s="74"/>
      <c r="Q157" s="74"/>
      <c r="R157" s="74"/>
      <c r="S157" s="74"/>
      <c r="T157" s="75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21" t="s">
        <v>201</v>
      </c>
      <c r="AU157" s="21" t="s">
        <v>85</v>
      </c>
    </row>
    <row r="158" s="2" customFormat="1" ht="37.8" customHeight="1">
      <c r="A158" s="40"/>
      <c r="B158" s="167"/>
      <c r="C158" s="168" t="s">
        <v>377</v>
      </c>
      <c r="D158" s="168" t="s">
        <v>195</v>
      </c>
      <c r="E158" s="169" t="s">
        <v>1134</v>
      </c>
      <c r="F158" s="170" t="s">
        <v>1135</v>
      </c>
      <c r="G158" s="171" t="s">
        <v>260</v>
      </c>
      <c r="H158" s="172">
        <v>20</v>
      </c>
      <c r="I158" s="173"/>
      <c r="J158" s="174">
        <f>ROUND(I158*H158,2)</f>
        <v>0</v>
      </c>
      <c r="K158" s="170" t="s">
        <v>198</v>
      </c>
      <c r="L158" s="41"/>
      <c r="M158" s="175" t="s">
        <v>3</v>
      </c>
      <c r="N158" s="176" t="s">
        <v>44</v>
      </c>
      <c r="O158" s="74"/>
      <c r="P158" s="177">
        <f>O158*H158</f>
        <v>0</v>
      </c>
      <c r="Q158" s="177">
        <v>2.0000000000000002E-05</v>
      </c>
      <c r="R158" s="177">
        <f>Q158*H158</f>
        <v>0.00040000000000000002</v>
      </c>
      <c r="S158" s="177">
        <v>0</v>
      </c>
      <c r="T158" s="178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179" t="s">
        <v>209</v>
      </c>
      <c r="AT158" s="179" t="s">
        <v>195</v>
      </c>
      <c r="AU158" s="179" t="s">
        <v>85</v>
      </c>
      <c r="AY158" s="21" t="s">
        <v>192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21" t="s">
        <v>78</v>
      </c>
      <c r="BK158" s="180">
        <f>ROUND(I158*H158,2)</f>
        <v>0</v>
      </c>
      <c r="BL158" s="21" t="s">
        <v>209</v>
      </c>
      <c r="BM158" s="179" t="s">
        <v>1136</v>
      </c>
    </row>
    <row r="159" s="2" customFormat="1">
      <c r="A159" s="40"/>
      <c r="B159" s="41"/>
      <c r="C159" s="40"/>
      <c r="D159" s="181" t="s">
        <v>201</v>
      </c>
      <c r="E159" s="40"/>
      <c r="F159" s="182" t="s">
        <v>1137</v>
      </c>
      <c r="G159" s="40"/>
      <c r="H159" s="40"/>
      <c r="I159" s="183"/>
      <c r="J159" s="40"/>
      <c r="K159" s="40"/>
      <c r="L159" s="41"/>
      <c r="M159" s="184"/>
      <c r="N159" s="185"/>
      <c r="O159" s="74"/>
      <c r="P159" s="74"/>
      <c r="Q159" s="74"/>
      <c r="R159" s="74"/>
      <c r="S159" s="74"/>
      <c r="T159" s="75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21" t="s">
        <v>201</v>
      </c>
      <c r="AU159" s="21" t="s">
        <v>85</v>
      </c>
    </row>
    <row r="160" s="2" customFormat="1" ht="33" customHeight="1">
      <c r="A160" s="40"/>
      <c r="B160" s="167"/>
      <c r="C160" s="168" t="s">
        <v>385</v>
      </c>
      <c r="D160" s="168" t="s">
        <v>195</v>
      </c>
      <c r="E160" s="169" t="s">
        <v>1138</v>
      </c>
      <c r="F160" s="170" t="s">
        <v>1139</v>
      </c>
      <c r="G160" s="171" t="s">
        <v>260</v>
      </c>
      <c r="H160" s="172">
        <v>32.5</v>
      </c>
      <c r="I160" s="173"/>
      <c r="J160" s="174">
        <f>ROUND(I160*H160,2)</f>
        <v>0</v>
      </c>
      <c r="K160" s="170" t="s">
        <v>198</v>
      </c>
      <c r="L160" s="41"/>
      <c r="M160" s="175" t="s">
        <v>3</v>
      </c>
      <c r="N160" s="176" t="s">
        <v>44</v>
      </c>
      <c r="O160" s="74"/>
      <c r="P160" s="177">
        <f>O160*H160</f>
        <v>0</v>
      </c>
      <c r="Q160" s="177">
        <v>1.0000000000000001E-05</v>
      </c>
      <c r="R160" s="177">
        <f>Q160*H160</f>
        <v>0.00032500000000000004</v>
      </c>
      <c r="S160" s="177">
        <v>0</v>
      </c>
      <c r="T160" s="178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179" t="s">
        <v>209</v>
      </c>
      <c r="AT160" s="179" t="s">
        <v>195</v>
      </c>
      <c r="AU160" s="179" t="s">
        <v>85</v>
      </c>
      <c r="AY160" s="21" t="s">
        <v>192</v>
      </c>
      <c r="BE160" s="180">
        <f>IF(N160="základní",J160,0)</f>
        <v>0</v>
      </c>
      <c r="BF160" s="180">
        <f>IF(N160="snížená",J160,0)</f>
        <v>0</v>
      </c>
      <c r="BG160" s="180">
        <f>IF(N160="zákl. přenesená",J160,0)</f>
        <v>0</v>
      </c>
      <c r="BH160" s="180">
        <f>IF(N160="sníž. přenesená",J160,0)</f>
        <v>0</v>
      </c>
      <c r="BI160" s="180">
        <f>IF(N160="nulová",J160,0)</f>
        <v>0</v>
      </c>
      <c r="BJ160" s="21" t="s">
        <v>78</v>
      </c>
      <c r="BK160" s="180">
        <f>ROUND(I160*H160,2)</f>
        <v>0</v>
      </c>
      <c r="BL160" s="21" t="s">
        <v>209</v>
      </c>
      <c r="BM160" s="179" t="s">
        <v>1140</v>
      </c>
    </row>
    <row r="161" s="2" customFormat="1">
      <c r="A161" s="40"/>
      <c r="B161" s="41"/>
      <c r="C161" s="40"/>
      <c r="D161" s="181" t="s">
        <v>201</v>
      </c>
      <c r="E161" s="40"/>
      <c r="F161" s="182" t="s">
        <v>1141</v>
      </c>
      <c r="G161" s="40"/>
      <c r="H161" s="40"/>
      <c r="I161" s="183"/>
      <c r="J161" s="40"/>
      <c r="K161" s="40"/>
      <c r="L161" s="41"/>
      <c r="M161" s="184"/>
      <c r="N161" s="185"/>
      <c r="O161" s="74"/>
      <c r="P161" s="74"/>
      <c r="Q161" s="74"/>
      <c r="R161" s="74"/>
      <c r="S161" s="74"/>
      <c r="T161" s="75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21" t="s">
        <v>201</v>
      </c>
      <c r="AU161" s="21" t="s">
        <v>85</v>
      </c>
    </row>
    <row r="162" s="13" customFormat="1">
      <c r="A162" s="13"/>
      <c r="B162" s="188"/>
      <c r="C162" s="13"/>
      <c r="D162" s="186" t="s">
        <v>213</v>
      </c>
      <c r="E162" s="189" t="s">
        <v>3</v>
      </c>
      <c r="F162" s="190" t="s">
        <v>1142</v>
      </c>
      <c r="G162" s="13"/>
      <c r="H162" s="191">
        <v>32.5</v>
      </c>
      <c r="I162" s="192"/>
      <c r="J162" s="13"/>
      <c r="K162" s="13"/>
      <c r="L162" s="188"/>
      <c r="M162" s="193"/>
      <c r="N162" s="194"/>
      <c r="O162" s="194"/>
      <c r="P162" s="194"/>
      <c r="Q162" s="194"/>
      <c r="R162" s="194"/>
      <c r="S162" s="194"/>
      <c r="T162" s="19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9" t="s">
        <v>213</v>
      </c>
      <c r="AU162" s="189" t="s">
        <v>85</v>
      </c>
      <c r="AV162" s="13" t="s">
        <v>82</v>
      </c>
      <c r="AW162" s="13" t="s">
        <v>34</v>
      </c>
      <c r="AX162" s="13" t="s">
        <v>78</v>
      </c>
      <c r="AY162" s="189" t="s">
        <v>192</v>
      </c>
    </row>
    <row r="163" s="12" customFormat="1" ht="20.88" customHeight="1">
      <c r="A163" s="12"/>
      <c r="B163" s="154"/>
      <c r="C163" s="12"/>
      <c r="D163" s="155" t="s">
        <v>72</v>
      </c>
      <c r="E163" s="165" t="s">
        <v>1143</v>
      </c>
      <c r="F163" s="165" t="s">
        <v>1144</v>
      </c>
      <c r="G163" s="12"/>
      <c r="H163" s="12"/>
      <c r="I163" s="157"/>
      <c r="J163" s="166">
        <f>BK163</f>
        <v>0</v>
      </c>
      <c r="K163" s="12"/>
      <c r="L163" s="154"/>
      <c r="M163" s="159"/>
      <c r="N163" s="160"/>
      <c r="O163" s="160"/>
      <c r="P163" s="161">
        <f>SUM(P164:P169)</f>
        <v>0</v>
      </c>
      <c r="Q163" s="160"/>
      <c r="R163" s="161">
        <f>SUM(R164:R169)</f>
        <v>0.0070600000000000003</v>
      </c>
      <c r="S163" s="160"/>
      <c r="T163" s="162">
        <f>SUM(T164:T169)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5" t="s">
        <v>82</v>
      </c>
      <c r="AT163" s="163" t="s">
        <v>72</v>
      </c>
      <c r="AU163" s="163" t="s">
        <v>82</v>
      </c>
      <c r="AY163" s="155" t="s">
        <v>192</v>
      </c>
      <c r="BK163" s="164">
        <f>SUM(BK164:BK169)</f>
        <v>0</v>
      </c>
    </row>
    <row r="164" s="2" customFormat="1" ht="16.5" customHeight="1">
      <c r="A164" s="40"/>
      <c r="B164" s="167"/>
      <c r="C164" s="168" t="s">
        <v>390</v>
      </c>
      <c r="D164" s="168" t="s">
        <v>195</v>
      </c>
      <c r="E164" s="169" t="s">
        <v>1145</v>
      </c>
      <c r="F164" s="170" t="s">
        <v>1146</v>
      </c>
      <c r="G164" s="171" t="s">
        <v>260</v>
      </c>
      <c r="H164" s="172">
        <v>2</v>
      </c>
      <c r="I164" s="173"/>
      <c r="J164" s="174">
        <f>ROUND(I164*H164,2)</f>
        <v>0</v>
      </c>
      <c r="K164" s="170" t="s">
        <v>198</v>
      </c>
      <c r="L164" s="41"/>
      <c r="M164" s="175" t="s">
        <v>3</v>
      </c>
      <c r="N164" s="176" t="s">
        <v>44</v>
      </c>
      <c r="O164" s="74"/>
      <c r="P164" s="177">
        <f>O164*H164</f>
        <v>0</v>
      </c>
      <c r="Q164" s="177">
        <v>0.00012999999999999999</v>
      </c>
      <c r="R164" s="177">
        <f>Q164*H164</f>
        <v>0.00025999999999999998</v>
      </c>
      <c r="S164" s="177">
        <v>0</v>
      </c>
      <c r="T164" s="178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179" t="s">
        <v>209</v>
      </c>
      <c r="AT164" s="179" t="s">
        <v>195</v>
      </c>
      <c r="AU164" s="179" t="s">
        <v>85</v>
      </c>
      <c r="AY164" s="21" t="s">
        <v>192</v>
      </c>
      <c r="BE164" s="180">
        <f>IF(N164="základní",J164,0)</f>
        <v>0</v>
      </c>
      <c r="BF164" s="180">
        <f>IF(N164="snížená",J164,0)</f>
        <v>0</v>
      </c>
      <c r="BG164" s="180">
        <f>IF(N164="zákl. přenesená",J164,0)</f>
        <v>0</v>
      </c>
      <c r="BH164" s="180">
        <f>IF(N164="sníž. přenesená",J164,0)</f>
        <v>0</v>
      </c>
      <c r="BI164" s="180">
        <f>IF(N164="nulová",J164,0)</f>
        <v>0</v>
      </c>
      <c r="BJ164" s="21" t="s">
        <v>78</v>
      </c>
      <c r="BK164" s="180">
        <f>ROUND(I164*H164,2)</f>
        <v>0</v>
      </c>
      <c r="BL164" s="21" t="s">
        <v>209</v>
      </c>
      <c r="BM164" s="179" t="s">
        <v>1147</v>
      </c>
    </row>
    <row r="165" s="2" customFormat="1">
      <c r="A165" s="40"/>
      <c r="B165" s="41"/>
      <c r="C165" s="40"/>
      <c r="D165" s="181" t="s">
        <v>201</v>
      </c>
      <c r="E165" s="40"/>
      <c r="F165" s="182" t="s">
        <v>1148</v>
      </c>
      <c r="G165" s="40"/>
      <c r="H165" s="40"/>
      <c r="I165" s="183"/>
      <c r="J165" s="40"/>
      <c r="K165" s="40"/>
      <c r="L165" s="41"/>
      <c r="M165" s="184"/>
      <c r="N165" s="185"/>
      <c r="O165" s="74"/>
      <c r="P165" s="74"/>
      <c r="Q165" s="74"/>
      <c r="R165" s="74"/>
      <c r="S165" s="74"/>
      <c r="T165" s="75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21" t="s">
        <v>201</v>
      </c>
      <c r="AU165" s="21" t="s">
        <v>85</v>
      </c>
    </row>
    <row r="166" s="13" customFormat="1">
      <c r="A166" s="13"/>
      <c r="B166" s="188"/>
      <c r="C166" s="13"/>
      <c r="D166" s="186" t="s">
        <v>213</v>
      </c>
      <c r="E166" s="189" t="s">
        <v>3</v>
      </c>
      <c r="F166" s="190" t="s">
        <v>1149</v>
      </c>
      <c r="G166" s="13"/>
      <c r="H166" s="191">
        <v>2</v>
      </c>
      <c r="I166" s="192"/>
      <c r="J166" s="13"/>
      <c r="K166" s="13"/>
      <c r="L166" s="188"/>
      <c r="M166" s="193"/>
      <c r="N166" s="194"/>
      <c r="O166" s="194"/>
      <c r="P166" s="194"/>
      <c r="Q166" s="194"/>
      <c r="R166" s="194"/>
      <c r="S166" s="194"/>
      <c r="T166" s="19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9" t="s">
        <v>213</v>
      </c>
      <c r="AU166" s="189" t="s">
        <v>85</v>
      </c>
      <c r="AV166" s="13" t="s">
        <v>82</v>
      </c>
      <c r="AW166" s="13" t="s">
        <v>34</v>
      </c>
      <c r="AX166" s="13" t="s">
        <v>78</v>
      </c>
      <c r="AY166" s="189" t="s">
        <v>192</v>
      </c>
    </row>
    <row r="167" s="2" customFormat="1" ht="55.5" customHeight="1">
      <c r="A167" s="40"/>
      <c r="B167" s="167"/>
      <c r="C167" s="168" t="s">
        <v>395</v>
      </c>
      <c r="D167" s="168" t="s">
        <v>195</v>
      </c>
      <c r="E167" s="169" t="s">
        <v>1150</v>
      </c>
      <c r="F167" s="170" t="s">
        <v>1151</v>
      </c>
      <c r="G167" s="171" t="s">
        <v>260</v>
      </c>
      <c r="H167" s="172">
        <v>20</v>
      </c>
      <c r="I167" s="173"/>
      <c r="J167" s="174">
        <f>ROUND(I167*H167,2)</f>
        <v>0</v>
      </c>
      <c r="K167" s="170" t="s">
        <v>198</v>
      </c>
      <c r="L167" s="41"/>
      <c r="M167" s="175" t="s">
        <v>3</v>
      </c>
      <c r="N167" s="176" t="s">
        <v>44</v>
      </c>
      <c r="O167" s="74"/>
      <c r="P167" s="177">
        <f>O167*H167</f>
        <v>0</v>
      </c>
      <c r="Q167" s="177">
        <v>0.00034000000000000002</v>
      </c>
      <c r="R167" s="177">
        <f>Q167*H167</f>
        <v>0.0068000000000000005</v>
      </c>
      <c r="S167" s="177">
        <v>0</v>
      </c>
      <c r="T167" s="178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179" t="s">
        <v>209</v>
      </c>
      <c r="AT167" s="179" t="s">
        <v>195</v>
      </c>
      <c r="AU167" s="179" t="s">
        <v>85</v>
      </c>
      <c r="AY167" s="21" t="s">
        <v>192</v>
      </c>
      <c r="BE167" s="180">
        <f>IF(N167="základní",J167,0)</f>
        <v>0</v>
      </c>
      <c r="BF167" s="180">
        <f>IF(N167="snížená",J167,0)</f>
        <v>0</v>
      </c>
      <c r="BG167" s="180">
        <f>IF(N167="zákl. přenesená",J167,0)</f>
        <v>0</v>
      </c>
      <c r="BH167" s="180">
        <f>IF(N167="sníž. přenesená",J167,0)</f>
        <v>0</v>
      </c>
      <c r="BI167" s="180">
        <f>IF(N167="nulová",J167,0)</f>
        <v>0</v>
      </c>
      <c r="BJ167" s="21" t="s">
        <v>78</v>
      </c>
      <c r="BK167" s="180">
        <f>ROUND(I167*H167,2)</f>
        <v>0</v>
      </c>
      <c r="BL167" s="21" t="s">
        <v>209</v>
      </c>
      <c r="BM167" s="179" t="s">
        <v>1152</v>
      </c>
    </row>
    <row r="168" s="2" customFormat="1">
      <c r="A168" s="40"/>
      <c r="B168" s="41"/>
      <c r="C168" s="40"/>
      <c r="D168" s="181" t="s">
        <v>201</v>
      </c>
      <c r="E168" s="40"/>
      <c r="F168" s="182" t="s">
        <v>1153</v>
      </c>
      <c r="G168" s="40"/>
      <c r="H168" s="40"/>
      <c r="I168" s="183"/>
      <c r="J168" s="40"/>
      <c r="K168" s="40"/>
      <c r="L168" s="41"/>
      <c r="M168" s="184"/>
      <c r="N168" s="185"/>
      <c r="O168" s="74"/>
      <c r="P168" s="74"/>
      <c r="Q168" s="74"/>
      <c r="R168" s="74"/>
      <c r="S168" s="74"/>
      <c r="T168" s="75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21" t="s">
        <v>201</v>
      </c>
      <c r="AU168" s="21" t="s">
        <v>85</v>
      </c>
    </row>
    <row r="169" s="13" customFormat="1">
      <c r="A169" s="13"/>
      <c r="B169" s="188"/>
      <c r="C169" s="13"/>
      <c r="D169" s="186" t="s">
        <v>213</v>
      </c>
      <c r="E169" s="189" t="s">
        <v>3</v>
      </c>
      <c r="F169" s="190" t="s">
        <v>309</v>
      </c>
      <c r="G169" s="13"/>
      <c r="H169" s="191">
        <v>20</v>
      </c>
      <c r="I169" s="192"/>
      <c r="J169" s="13"/>
      <c r="K169" s="13"/>
      <c r="L169" s="188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9" t="s">
        <v>213</v>
      </c>
      <c r="AU169" s="189" t="s">
        <v>85</v>
      </c>
      <c r="AV169" s="13" t="s">
        <v>82</v>
      </c>
      <c r="AW169" s="13" t="s">
        <v>34</v>
      </c>
      <c r="AX169" s="13" t="s">
        <v>78</v>
      </c>
      <c r="AY169" s="189" t="s">
        <v>192</v>
      </c>
    </row>
    <row r="170" s="2" customFormat="1" ht="6.96" customHeight="1">
      <c r="A170" s="40"/>
      <c r="B170" s="57"/>
      <c r="C170" s="58"/>
      <c r="D170" s="58"/>
      <c r="E170" s="58"/>
      <c r="F170" s="58"/>
      <c r="G170" s="58"/>
      <c r="H170" s="58"/>
      <c r="I170" s="58"/>
      <c r="J170" s="58"/>
      <c r="K170" s="58"/>
      <c r="L170" s="41"/>
      <c r="M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</row>
  </sheetData>
  <autoFilter ref="C88:K169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5_01/612325101"/>
    <hyperlink ref="F96" r:id="rId2" display="https://podminky.urs.cz/item/CS_URS_2025_01/611325222"/>
    <hyperlink ref="F98" r:id="rId3" display="https://podminky.urs.cz/item/CS_URS_2025_01/974031142"/>
    <hyperlink ref="F106" r:id="rId4" display="https://podminky.urs.cz/item/CS_URS_2025_01/997013213"/>
    <hyperlink ref="F108" r:id="rId5" display="https://podminky.urs.cz/item/CS_URS_2025_01/997013501"/>
    <hyperlink ref="F110" r:id="rId6" display="https://podminky.urs.cz/item/CS_URS_2025_01/997013509"/>
    <hyperlink ref="F114" r:id="rId7" display="https://podminky.urs.cz/item/CS_URS_2025_01/997013631"/>
    <hyperlink ref="F118" r:id="rId8" display="https://podminky.urs.cz/item/CS_URS_2025_01/998721122"/>
    <hyperlink ref="F121" r:id="rId9" display="https://podminky.urs.cz/item/CS_URS_2025_01/721174042"/>
    <hyperlink ref="F123" r:id="rId10" display="https://podminky.urs.cz/item/CS_URS_2025_01/721174043"/>
    <hyperlink ref="F125" r:id="rId11" display="https://podminky.urs.cz/item/CS_URS_2025_01/721194104"/>
    <hyperlink ref="F127" r:id="rId12" display="https://podminky.urs.cz/item/CS_URS_2025_01/721194105"/>
    <hyperlink ref="F131" r:id="rId13" display="https://podminky.urs.cz/item/CS_URS_2025_01/721229111"/>
    <hyperlink ref="F134" r:id="rId14" display="https://podminky.urs.cz/item/CS_URS_2025_01/721290111"/>
    <hyperlink ref="F139" r:id="rId15" display="https://podminky.urs.cz/item/CS_URS_2025_01/998722122"/>
    <hyperlink ref="F142" r:id="rId16" display="https://podminky.urs.cz/item/CS_URS_2025_01/722130145"/>
    <hyperlink ref="F145" r:id="rId17" display="https://podminky.urs.cz/item/CS_URS_2025_01/722232046"/>
    <hyperlink ref="F147" r:id="rId18" display="https://podminky.urs.cz/item/CS_URS_2025_01/722229104"/>
    <hyperlink ref="F150" r:id="rId19" display="https://podminky.urs.cz/item/CS_URS_2025_01/722174022"/>
    <hyperlink ref="F152" r:id="rId20" display="https://podminky.urs.cz/item/CS_URS_2025_01/722220152"/>
    <hyperlink ref="F157" r:id="rId21" display="https://podminky.urs.cz/item/CS_URS_2025_01/722290226"/>
    <hyperlink ref="F159" r:id="rId22" display="https://podminky.urs.cz/item/CS_URS_2025_01/722290246"/>
    <hyperlink ref="F161" r:id="rId23" display="https://podminky.urs.cz/item/CS_URS_2025_01/722290234"/>
    <hyperlink ref="F165" r:id="rId24" display="https://podminky.urs.cz/item/CS_URS_2025_01/722181111"/>
    <hyperlink ref="F168" r:id="rId25" display="https://podminky.urs.cz/item/CS_URS_2025_01/7221812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87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82</v>
      </c>
    </row>
    <row r="4" s="1" customFormat="1" ht="24.96" customHeight="1">
      <c r="B4" s="24"/>
      <c r="D4" s="25" t="s">
        <v>98</v>
      </c>
      <c r="L4" s="24"/>
      <c r="M4" s="117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18" t="str">
        <f>'Rekapitulace stavby'!K6</f>
        <v>ZŠ Vítěztví Mariánské Lázně, odborná učebna v podkroví etapa I - akutalizace rozpočtu</v>
      </c>
      <c r="F7" s="34"/>
      <c r="G7" s="34"/>
      <c r="H7" s="34"/>
      <c r="L7" s="24"/>
    </row>
    <row r="8" s="2" customFormat="1" ht="12" customHeight="1">
      <c r="A8" s="40"/>
      <c r="B8" s="41"/>
      <c r="C8" s="40"/>
      <c r="D8" s="34" t="s">
        <v>111</v>
      </c>
      <c r="E8" s="40"/>
      <c r="F8" s="40"/>
      <c r="G8" s="40"/>
      <c r="H8" s="40"/>
      <c r="I8" s="40"/>
      <c r="J8" s="40"/>
      <c r="K8" s="40"/>
      <c r="L8" s="11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1"/>
      <c r="C9" s="40"/>
      <c r="D9" s="40"/>
      <c r="E9" s="64" t="s">
        <v>1154</v>
      </c>
      <c r="F9" s="40"/>
      <c r="G9" s="40"/>
      <c r="H9" s="40"/>
      <c r="I9" s="40"/>
      <c r="J9" s="40"/>
      <c r="K9" s="40"/>
      <c r="L9" s="11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1"/>
      <c r="C10" s="40"/>
      <c r="D10" s="40"/>
      <c r="E10" s="40"/>
      <c r="F10" s="40"/>
      <c r="G10" s="40"/>
      <c r="H10" s="40"/>
      <c r="I10" s="40"/>
      <c r="J10" s="40"/>
      <c r="K10" s="40"/>
      <c r="L10" s="11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1"/>
      <c r="C11" s="40"/>
      <c r="D11" s="34" t="s">
        <v>19</v>
      </c>
      <c r="E11" s="40"/>
      <c r="F11" s="29" t="s">
        <v>3</v>
      </c>
      <c r="G11" s="40"/>
      <c r="H11" s="40"/>
      <c r="I11" s="34" t="s">
        <v>21</v>
      </c>
      <c r="J11" s="29" t="s">
        <v>3</v>
      </c>
      <c r="K11" s="40"/>
      <c r="L11" s="11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1"/>
      <c r="C12" s="40"/>
      <c r="D12" s="34" t="s">
        <v>23</v>
      </c>
      <c r="E12" s="40"/>
      <c r="F12" s="29" t="s">
        <v>24</v>
      </c>
      <c r="G12" s="40"/>
      <c r="H12" s="40"/>
      <c r="I12" s="34" t="s">
        <v>25</v>
      </c>
      <c r="J12" s="66" t="str">
        <f>'Rekapitulace stavby'!AN8</f>
        <v>29. 4. 2025</v>
      </c>
      <c r="K12" s="40"/>
      <c r="L12" s="11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1"/>
      <c r="C13" s="40"/>
      <c r="D13" s="40"/>
      <c r="E13" s="40"/>
      <c r="F13" s="40"/>
      <c r="G13" s="40"/>
      <c r="H13" s="40"/>
      <c r="I13" s="40"/>
      <c r="J13" s="40"/>
      <c r="K13" s="40"/>
      <c r="L13" s="11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27</v>
      </c>
      <c r="E14" s="40"/>
      <c r="F14" s="40"/>
      <c r="G14" s="40"/>
      <c r="H14" s="40"/>
      <c r="I14" s="34" t="s">
        <v>28</v>
      </c>
      <c r="J14" s="29" t="str">
        <f>IF('Rekapitulace stavby'!AN10="","",'Rekapitulace stavby'!AN10)</f>
        <v/>
      </c>
      <c r="K14" s="40"/>
      <c r="L14" s="11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1"/>
      <c r="C15" s="40"/>
      <c r="D15" s="40"/>
      <c r="E15" s="29" t="str">
        <f>IF('Rekapitulace stavby'!E11="","",'Rekapitulace stavby'!E11)</f>
        <v xml:space="preserve"> </v>
      </c>
      <c r="F15" s="40"/>
      <c r="G15" s="40"/>
      <c r="H15" s="40"/>
      <c r="I15" s="34" t="s">
        <v>29</v>
      </c>
      <c r="J15" s="29" t="str">
        <f>IF('Rekapitulace stavby'!AN11="","",'Rekapitulace stavby'!AN11)</f>
        <v/>
      </c>
      <c r="K15" s="40"/>
      <c r="L15" s="11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11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1"/>
      <c r="C17" s="40"/>
      <c r="D17" s="34" t="s">
        <v>30</v>
      </c>
      <c r="E17" s="40"/>
      <c r="F17" s="40"/>
      <c r="G17" s="40"/>
      <c r="H17" s="40"/>
      <c r="I17" s="34" t="s">
        <v>28</v>
      </c>
      <c r="J17" s="35" t="str">
        <f>'Rekapitulace stavby'!AN13</f>
        <v>Vyplň údaj</v>
      </c>
      <c r="K17" s="40"/>
      <c r="L17" s="11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1"/>
      <c r="C18" s="40"/>
      <c r="D18" s="40"/>
      <c r="E18" s="35" t="str">
        <f>'Rekapitulace stavby'!E14</f>
        <v>Vyplň údaj</v>
      </c>
      <c r="F18" s="29"/>
      <c r="G18" s="29"/>
      <c r="H18" s="29"/>
      <c r="I18" s="34" t="s">
        <v>29</v>
      </c>
      <c r="J18" s="35" t="str">
        <f>'Rekapitulace stavby'!AN14</f>
        <v>Vyplň údaj</v>
      </c>
      <c r="K18" s="40"/>
      <c r="L18" s="11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11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1"/>
      <c r="C20" s="40"/>
      <c r="D20" s="34" t="s">
        <v>32</v>
      </c>
      <c r="E20" s="40"/>
      <c r="F20" s="40"/>
      <c r="G20" s="40"/>
      <c r="H20" s="40"/>
      <c r="I20" s="34" t="s">
        <v>28</v>
      </c>
      <c r="J20" s="29" t="s">
        <v>3</v>
      </c>
      <c r="K20" s="40"/>
      <c r="L20" s="11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1"/>
      <c r="C21" s="40"/>
      <c r="D21" s="40"/>
      <c r="E21" s="29" t="s">
        <v>33</v>
      </c>
      <c r="F21" s="40"/>
      <c r="G21" s="40"/>
      <c r="H21" s="40"/>
      <c r="I21" s="34" t="s">
        <v>29</v>
      </c>
      <c r="J21" s="29" t="s">
        <v>3</v>
      </c>
      <c r="K21" s="40"/>
      <c r="L21" s="11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11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1"/>
      <c r="C23" s="40"/>
      <c r="D23" s="34" t="s">
        <v>35</v>
      </c>
      <c r="E23" s="40"/>
      <c r="F23" s="40"/>
      <c r="G23" s="40"/>
      <c r="H23" s="40"/>
      <c r="I23" s="34" t="s">
        <v>28</v>
      </c>
      <c r="J23" s="29" t="s">
        <v>3</v>
      </c>
      <c r="K23" s="40"/>
      <c r="L23" s="11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1"/>
      <c r="C24" s="40"/>
      <c r="D24" s="40"/>
      <c r="E24" s="29" t="s">
        <v>36</v>
      </c>
      <c r="F24" s="40"/>
      <c r="G24" s="40"/>
      <c r="H24" s="40"/>
      <c r="I24" s="34" t="s">
        <v>29</v>
      </c>
      <c r="J24" s="29" t="s">
        <v>3</v>
      </c>
      <c r="K24" s="40"/>
      <c r="L24" s="11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1"/>
      <c r="C25" s="40"/>
      <c r="D25" s="40"/>
      <c r="E25" s="40"/>
      <c r="F25" s="40"/>
      <c r="G25" s="40"/>
      <c r="H25" s="40"/>
      <c r="I25" s="40"/>
      <c r="J25" s="40"/>
      <c r="K25" s="40"/>
      <c r="L25" s="11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1"/>
      <c r="C26" s="40"/>
      <c r="D26" s="34" t="s">
        <v>37</v>
      </c>
      <c r="E26" s="40"/>
      <c r="F26" s="40"/>
      <c r="G26" s="40"/>
      <c r="H26" s="40"/>
      <c r="I26" s="40"/>
      <c r="J26" s="40"/>
      <c r="K26" s="40"/>
      <c r="L26" s="11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20"/>
      <c r="B27" s="121"/>
      <c r="C27" s="120"/>
      <c r="D27" s="120"/>
      <c r="E27" s="38" t="s">
        <v>3</v>
      </c>
      <c r="F27" s="38"/>
      <c r="G27" s="38"/>
      <c r="H27" s="3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11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1"/>
      <c r="C29" s="40"/>
      <c r="D29" s="86"/>
      <c r="E29" s="86"/>
      <c r="F29" s="86"/>
      <c r="G29" s="86"/>
      <c r="H29" s="86"/>
      <c r="I29" s="86"/>
      <c r="J29" s="86"/>
      <c r="K29" s="86"/>
      <c r="L29" s="11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1"/>
      <c r="C30" s="40"/>
      <c r="D30" s="123" t="s">
        <v>39</v>
      </c>
      <c r="E30" s="40"/>
      <c r="F30" s="40"/>
      <c r="G30" s="40"/>
      <c r="H30" s="40"/>
      <c r="I30" s="40"/>
      <c r="J30" s="92">
        <f>ROUND(J84, 2)</f>
        <v>0</v>
      </c>
      <c r="K30" s="40"/>
      <c r="L30" s="11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1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1"/>
      <c r="C32" s="40"/>
      <c r="D32" s="40"/>
      <c r="E32" s="40"/>
      <c r="F32" s="45" t="s">
        <v>41</v>
      </c>
      <c r="G32" s="40"/>
      <c r="H32" s="40"/>
      <c r="I32" s="45" t="s">
        <v>40</v>
      </c>
      <c r="J32" s="45" t="s">
        <v>42</v>
      </c>
      <c r="K32" s="40"/>
      <c r="L32" s="11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1"/>
      <c r="C33" s="40"/>
      <c r="D33" s="124" t="s">
        <v>43</v>
      </c>
      <c r="E33" s="34" t="s">
        <v>44</v>
      </c>
      <c r="F33" s="125">
        <f>ROUND((SUM(BE84:BE106)),  2)</f>
        <v>0</v>
      </c>
      <c r="G33" s="40"/>
      <c r="H33" s="40"/>
      <c r="I33" s="126">
        <v>0.20999999999999999</v>
      </c>
      <c r="J33" s="125">
        <f>ROUND(((SUM(BE84:BE106))*I33),  2)</f>
        <v>0</v>
      </c>
      <c r="K33" s="40"/>
      <c r="L33" s="11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34" t="s">
        <v>45</v>
      </c>
      <c r="F34" s="125">
        <f>ROUND((SUM(BF84:BF106)),  2)</f>
        <v>0</v>
      </c>
      <c r="G34" s="40"/>
      <c r="H34" s="40"/>
      <c r="I34" s="126">
        <v>0.12</v>
      </c>
      <c r="J34" s="125">
        <f>ROUND(((SUM(BF84:BF106))*I34),  2)</f>
        <v>0</v>
      </c>
      <c r="K34" s="40"/>
      <c r="L34" s="11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1"/>
      <c r="C35" s="40"/>
      <c r="D35" s="40"/>
      <c r="E35" s="34" t="s">
        <v>46</v>
      </c>
      <c r="F35" s="125">
        <f>ROUND((SUM(BG84:BG106)),  2)</f>
        <v>0</v>
      </c>
      <c r="G35" s="40"/>
      <c r="H35" s="40"/>
      <c r="I35" s="126">
        <v>0.20999999999999999</v>
      </c>
      <c r="J35" s="125">
        <f>0</f>
        <v>0</v>
      </c>
      <c r="K35" s="40"/>
      <c r="L35" s="11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1"/>
      <c r="C36" s="40"/>
      <c r="D36" s="40"/>
      <c r="E36" s="34" t="s">
        <v>47</v>
      </c>
      <c r="F36" s="125">
        <f>ROUND((SUM(BH84:BH106)),  2)</f>
        <v>0</v>
      </c>
      <c r="G36" s="40"/>
      <c r="H36" s="40"/>
      <c r="I36" s="126">
        <v>0.12</v>
      </c>
      <c r="J36" s="125">
        <f>0</f>
        <v>0</v>
      </c>
      <c r="K36" s="40"/>
      <c r="L36" s="11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48</v>
      </c>
      <c r="F37" s="125">
        <f>ROUND((SUM(BI84:BI106)),  2)</f>
        <v>0</v>
      </c>
      <c r="G37" s="40"/>
      <c r="H37" s="40"/>
      <c r="I37" s="126">
        <v>0</v>
      </c>
      <c r="J37" s="125">
        <f>0</f>
        <v>0</v>
      </c>
      <c r="K37" s="40"/>
      <c r="L37" s="11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11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1"/>
      <c r="C39" s="127"/>
      <c r="D39" s="128" t="s">
        <v>49</v>
      </c>
      <c r="E39" s="78"/>
      <c r="F39" s="78"/>
      <c r="G39" s="129" t="s">
        <v>50</v>
      </c>
      <c r="H39" s="130" t="s">
        <v>51</v>
      </c>
      <c r="I39" s="78"/>
      <c r="J39" s="131">
        <f>SUM(J30:J37)</f>
        <v>0</v>
      </c>
      <c r="K39" s="132"/>
      <c r="L39" s="11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11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11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0"/>
      <c r="E45" s="40"/>
      <c r="F45" s="40"/>
      <c r="G45" s="40"/>
      <c r="H45" s="40"/>
      <c r="I45" s="40"/>
      <c r="J45" s="40"/>
      <c r="K45" s="40"/>
      <c r="L45" s="119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11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17</v>
      </c>
      <c r="D47" s="40"/>
      <c r="E47" s="40"/>
      <c r="F47" s="40"/>
      <c r="G47" s="40"/>
      <c r="H47" s="40"/>
      <c r="I47" s="40"/>
      <c r="J47" s="40"/>
      <c r="K47" s="40"/>
      <c r="L47" s="11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0"/>
      <c r="D48" s="40"/>
      <c r="E48" s="118" t="str">
        <f>E7</f>
        <v>ZŠ Vítěztví Mariánské Lázně, odborná učebna v podkroví etapa I - akutalizace rozpočtu</v>
      </c>
      <c r="F48" s="34"/>
      <c r="G48" s="34"/>
      <c r="H48" s="34"/>
      <c r="I48" s="40"/>
      <c r="J48" s="40"/>
      <c r="K48" s="40"/>
      <c r="L48" s="11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111</v>
      </c>
      <c r="D49" s="40"/>
      <c r="E49" s="40"/>
      <c r="F49" s="40"/>
      <c r="G49" s="40"/>
      <c r="H49" s="40"/>
      <c r="I49" s="40"/>
      <c r="J49" s="40"/>
      <c r="K49" s="40"/>
      <c r="L49" s="11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64" t="str">
        <f>E9</f>
        <v>3 - Vytápění</v>
      </c>
      <c r="F50" s="40"/>
      <c r="G50" s="40"/>
      <c r="H50" s="40"/>
      <c r="I50" s="40"/>
      <c r="J50" s="40"/>
      <c r="K50" s="40"/>
      <c r="L50" s="11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11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0"/>
      <c r="E52" s="40"/>
      <c r="F52" s="29" t="str">
        <f>F12</f>
        <v xml:space="preserve"> </v>
      </c>
      <c r="G52" s="40"/>
      <c r="H52" s="40"/>
      <c r="I52" s="34" t="s">
        <v>25</v>
      </c>
      <c r="J52" s="66" t="str">
        <f>IF(J12="","",J12)</f>
        <v>29. 4. 2025</v>
      </c>
      <c r="K52" s="40"/>
      <c r="L52" s="11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11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27</v>
      </c>
      <c r="D54" s="40"/>
      <c r="E54" s="40"/>
      <c r="F54" s="29" t="str">
        <f>E15</f>
        <v xml:space="preserve"> </v>
      </c>
      <c r="G54" s="40"/>
      <c r="H54" s="40"/>
      <c r="I54" s="34" t="s">
        <v>32</v>
      </c>
      <c r="J54" s="38" t="str">
        <f>E21</f>
        <v>Studio PROKON</v>
      </c>
      <c r="K54" s="40"/>
      <c r="L54" s="11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0"/>
      <c r="E55" s="40"/>
      <c r="F55" s="29" t="str">
        <f>IF(E18="","",E18)</f>
        <v>Vyplň údaj</v>
      </c>
      <c r="G55" s="40"/>
      <c r="H55" s="40"/>
      <c r="I55" s="34" t="s">
        <v>35</v>
      </c>
      <c r="J55" s="38" t="str">
        <f>E24</f>
        <v>Ing. Tomáš Hrdlička</v>
      </c>
      <c r="K55" s="40"/>
      <c r="L55" s="11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0"/>
      <c r="D56" s="40"/>
      <c r="E56" s="40"/>
      <c r="F56" s="40"/>
      <c r="G56" s="40"/>
      <c r="H56" s="40"/>
      <c r="I56" s="40"/>
      <c r="J56" s="40"/>
      <c r="K56" s="40"/>
      <c r="L56" s="11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33" t="s">
        <v>138</v>
      </c>
      <c r="D57" s="127"/>
      <c r="E57" s="127"/>
      <c r="F57" s="127"/>
      <c r="G57" s="127"/>
      <c r="H57" s="127"/>
      <c r="I57" s="127"/>
      <c r="J57" s="134" t="s">
        <v>139</v>
      </c>
      <c r="K57" s="127"/>
      <c r="L57" s="11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11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35" t="s">
        <v>71</v>
      </c>
      <c r="D59" s="40"/>
      <c r="E59" s="40"/>
      <c r="F59" s="40"/>
      <c r="G59" s="40"/>
      <c r="H59" s="40"/>
      <c r="I59" s="40"/>
      <c r="J59" s="92">
        <f>J84</f>
        <v>0</v>
      </c>
      <c r="K59" s="40"/>
      <c r="L59" s="11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21" t="s">
        <v>140</v>
      </c>
    </row>
    <row r="60" s="9" customFormat="1" ht="24.96" customHeight="1">
      <c r="A60" s="9"/>
      <c r="B60" s="136"/>
      <c r="C60" s="9"/>
      <c r="D60" s="137" t="s">
        <v>145</v>
      </c>
      <c r="E60" s="138"/>
      <c r="F60" s="138"/>
      <c r="G60" s="138"/>
      <c r="H60" s="138"/>
      <c r="I60" s="138"/>
      <c r="J60" s="139">
        <f>J85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0"/>
      <c r="C61" s="10"/>
      <c r="D61" s="141" t="s">
        <v>1007</v>
      </c>
      <c r="E61" s="142"/>
      <c r="F61" s="142"/>
      <c r="G61" s="142"/>
      <c r="H61" s="142"/>
      <c r="I61" s="142"/>
      <c r="J61" s="143">
        <f>J86</f>
        <v>0</v>
      </c>
      <c r="K61" s="10"/>
      <c r="L61" s="14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36"/>
      <c r="C62" s="9"/>
      <c r="D62" s="137" t="s">
        <v>159</v>
      </c>
      <c r="E62" s="138"/>
      <c r="F62" s="138"/>
      <c r="G62" s="138"/>
      <c r="H62" s="138"/>
      <c r="I62" s="138"/>
      <c r="J62" s="139">
        <f>J92</f>
        <v>0</v>
      </c>
      <c r="K62" s="9"/>
      <c r="L62" s="13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40"/>
      <c r="C63" s="10"/>
      <c r="D63" s="141" t="s">
        <v>1155</v>
      </c>
      <c r="E63" s="142"/>
      <c r="F63" s="142"/>
      <c r="G63" s="142"/>
      <c r="H63" s="142"/>
      <c r="I63" s="142"/>
      <c r="J63" s="143">
        <f>J93</f>
        <v>0</v>
      </c>
      <c r="K63" s="10"/>
      <c r="L63" s="14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0"/>
      <c r="C64" s="10"/>
      <c r="D64" s="141" t="s">
        <v>1156</v>
      </c>
      <c r="E64" s="142"/>
      <c r="F64" s="142"/>
      <c r="G64" s="142"/>
      <c r="H64" s="142"/>
      <c r="I64" s="142"/>
      <c r="J64" s="143">
        <f>J102</f>
        <v>0</v>
      </c>
      <c r="K64" s="10"/>
      <c r="L64" s="14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0"/>
      <c r="D65" s="40"/>
      <c r="E65" s="40"/>
      <c r="F65" s="40"/>
      <c r="G65" s="40"/>
      <c r="H65" s="40"/>
      <c r="I65" s="40"/>
      <c r="J65" s="40"/>
      <c r="K65" s="40"/>
      <c r="L65" s="11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119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1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177</v>
      </c>
      <c r="D71" s="40"/>
      <c r="E71" s="40"/>
      <c r="F71" s="40"/>
      <c r="G71" s="40"/>
      <c r="H71" s="40"/>
      <c r="I71" s="40"/>
      <c r="J71" s="40"/>
      <c r="K71" s="40"/>
      <c r="L71" s="11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0"/>
      <c r="D72" s="40"/>
      <c r="E72" s="40"/>
      <c r="F72" s="40"/>
      <c r="G72" s="40"/>
      <c r="H72" s="40"/>
      <c r="I72" s="40"/>
      <c r="J72" s="40"/>
      <c r="K72" s="40"/>
      <c r="L72" s="11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17</v>
      </c>
      <c r="D73" s="40"/>
      <c r="E73" s="40"/>
      <c r="F73" s="40"/>
      <c r="G73" s="40"/>
      <c r="H73" s="40"/>
      <c r="I73" s="40"/>
      <c r="J73" s="40"/>
      <c r="K73" s="40"/>
      <c r="L73" s="11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0"/>
      <c r="D74" s="40"/>
      <c r="E74" s="118" t="str">
        <f>E7</f>
        <v>ZŠ Vítěztví Mariánské Lázně, odborná učebna v podkroví etapa I - akutalizace rozpočtu</v>
      </c>
      <c r="F74" s="34"/>
      <c r="G74" s="34"/>
      <c r="H74" s="34"/>
      <c r="I74" s="40"/>
      <c r="J74" s="40"/>
      <c r="K74" s="40"/>
      <c r="L74" s="11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111</v>
      </c>
      <c r="D75" s="40"/>
      <c r="E75" s="40"/>
      <c r="F75" s="40"/>
      <c r="G75" s="40"/>
      <c r="H75" s="40"/>
      <c r="I75" s="40"/>
      <c r="J75" s="40"/>
      <c r="K75" s="40"/>
      <c r="L75" s="11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0"/>
      <c r="D76" s="40"/>
      <c r="E76" s="64" t="str">
        <f>E9</f>
        <v>3 - Vytápění</v>
      </c>
      <c r="F76" s="40"/>
      <c r="G76" s="40"/>
      <c r="H76" s="40"/>
      <c r="I76" s="40"/>
      <c r="J76" s="40"/>
      <c r="K76" s="40"/>
      <c r="L76" s="11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0"/>
      <c r="D77" s="40"/>
      <c r="E77" s="40"/>
      <c r="F77" s="40"/>
      <c r="G77" s="40"/>
      <c r="H77" s="40"/>
      <c r="I77" s="40"/>
      <c r="J77" s="40"/>
      <c r="K77" s="40"/>
      <c r="L77" s="11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23</v>
      </c>
      <c r="D78" s="40"/>
      <c r="E78" s="40"/>
      <c r="F78" s="29" t="str">
        <f>F12</f>
        <v xml:space="preserve"> </v>
      </c>
      <c r="G78" s="40"/>
      <c r="H78" s="40"/>
      <c r="I78" s="34" t="s">
        <v>25</v>
      </c>
      <c r="J78" s="66" t="str">
        <f>IF(J12="","",J12)</f>
        <v>29. 4. 2025</v>
      </c>
      <c r="K78" s="40"/>
      <c r="L78" s="11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0"/>
      <c r="D79" s="40"/>
      <c r="E79" s="40"/>
      <c r="F79" s="40"/>
      <c r="G79" s="40"/>
      <c r="H79" s="40"/>
      <c r="I79" s="40"/>
      <c r="J79" s="40"/>
      <c r="K79" s="40"/>
      <c r="L79" s="11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27</v>
      </c>
      <c r="D80" s="40"/>
      <c r="E80" s="40"/>
      <c r="F80" s="29" t="str">
        <f>E15</f>
        <v xml:space="preserve"> </v>
      </c>
      <c r="G80" s="40"/>
      <c r="H80" s="40"/>
      <c r="I80" s="34" t="s">
        <v>32</v>
      </c>
      <c r="J80" s="38" t="str">
        <f>E21</f>
        <v>Studio PROKON</v>
      </c>
      <c r="K80" s="40"/>
      <c r="L80" s="11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30</v>
      </c>
      <c r="D81" s="40"/>
      <c r="E81" s="40"/>
      <c r="F81" s="29" t="str">
        <f>IF(E18="","",E18)</f>
        <v>Vyplň údaj</v>
      </c>
      <c r="G81" s="40"/>
      <c r="H81" s="40"/>
      <c r="I81" s="34" t="s">
        <v>35</v>
      </c>
      <c r="J81" s="38" t="str">
        <f>E24</f>
        <v>Ing. Tomáš Hrdlička</v>
      </c>
      <c r="K81" s="40"/>
      <c r="L81" s="11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0"/>
      <c r="D82" s="40"/>
      <c r="E82" s="40"/>
      <c r="F82" s="40"/>
      <c r="G82" s="40"/>
      <c r="H82" s="40"/>
      <c r="I82" s="40"/>
      <c r="J82" s="40"/>
      <c r="K82" s="40"/>
      <c r="L82" s="11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44"/>
      <c r="B83" s="145"/>
      <c r="C83" s="146" t="s">
        <v>178</v>
      </c>
      <c r="D83" s="147" t="s">
        <v>58</v>
      </c>
      <c r="E83" s="147" t="s">
        <v>54</v>
      </c>
      <c r="F83" s="147" t="s">
        <v>55</v>
      </c>
      <c r="G83" s="147" t="s">
        <v>179</v>
      </c>
      <c r="H83" s="147" t="s">
        <v>180</v>
      </c>
      <c r="I83" s="147" t="s">
        <v>181</v>
      </c>
      <c r="J83" s="147" t="s">
        <v>139</v>
      </c>
      <c r="K83" s="148" t="s">
        <v>182</v>
      </c>
      <c r="L83" s="149"/>
      <c r="M83" s="82" t="s">
        <v>3</v>
      </c>
      <c r="N83" s="83" t="s">
        <v>43</v>
      </c>
      <c r="O83" s="83" t="s">
        <v>183</v>
      </c>
      <c r="P83" s="83" t="s">
        <v>184</v>
      </c>
      <c r="Q83" s="83" t="s">
        <v>185</v>
      </c>
      <c r="R83" s="83" t="s">
        <v>186</v>
      </c>
      <c r="S83" s="83" t="s">
        <v>187</v>
      </c>
      <c r="T83" s="84" t="s">
        <v>188</v>
      </c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</row>
    <row r="84" s="2" customFormat="1" ht="22.8" customHeight="1">
      <c r="A84" s="40"/>
      <c r="B84" s="41"/>
      <c r="C84" s="89" t="s">
        <v>189</v>
      </c>
      <c r="D84" s="40"/>
      <c r="E84" s="40"/>
      <c r="F84" s="40"/>
      <c r="G84" s="40"/>
      <c r="H84" s="40"/>
      <c r="I84" s="40"/>
      <c r="J84" s="150">
        <f>BK84</f>
        <v>0</v>
      </c>
      <c r="K84" s="40"/>
      <c r="L84" s="41"/>
      <c r="M84" s="85"/>
      <c r="N84" s="70"/>
      <c r="O84" s="86"/>
      <c r="P84" s="151">
        <f>P85+P92</f>
        <v>0</v>
      </c>
      <c r="Q84" s="86"/>
      <c r="R84" s="151">
        <f>R85+R92</f>
        <v>0.034879999999999994</v>
      </c>
      <c r="S84" s="86"/>
      <c r="T84" s="152">
        <f>T85+T92</f>
        <v>0.012800000000000001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21" t="s">
        <v>72</v>
      </c>
      <c r="AU84" s="21" t="s">
        <v>140</v>
      </c>
      <c r="BK84" s="153">
        <f>BK85+BK92</f>
        <v>0</v>
      </c>
    </row>
    <row r="85" s="12" customFormat="1" ht="25.92" customHeight="1">
      <c r="A85" s="12"/>
      <c r="B85" s="154"/>
      <c r="C85" s="12"/>
      <c r="D85" s="155" t="s">
        <v>72</v>
      </c>
      <c r="E85" s="156" t="s">
        <v>252</v>
      </c>
      <c r="F85" s="156" t="s">
        <v>253</v>
      </c>
      <c r="G85" s="12"/>
      <c r="H85" s="12"/>
      <c r="I85" s="157"/>
      <c r="J85" s="158">
        <f>BK85</f>
        <v>0</v>
      </c>
      <c r="K85" s="12"/>
      <c r="L85" s="154"/>
      <c r="M85" s="159"/>
      <c r="N85" s="160"/>
      <c r="O85" s="160"/>
      <c r="P85" s="161">
        <f>P86</f>
        <v>0</v>
      </c>
      <c r="Q85" s="160"/>
      <c r="R85" s="161">
        <f>R86</f>
        <v>0.021479999999999999</v>
      </c>
      <c r="S85" s="160"/>
      <c r="T85" s="162">
        <f>T86</f>
        <v>0.012800000000000001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5" t="s">
        <v>78</v>
      </c>
      <c r="AT85" s="163" t="s">
        <v>72</v>
      </c>
      <c r="AU85" s="163" t="s">
        <v>73</v>
      </c>
      <c r="AY85" s="155" t="s">
        <v>192</v>
      </c>
      <c r="BK85" s="164">
        <f>BK86</f>
        <v>0</v>
      </c>
    </row>
    <row r="86" s="12" customFormat="1" ht="22.8" customHeight="1">
      <c r="A86" s="12"/>
      <c r="B86" s="154"/>
      <c r="C86" s="12"/>
      <c r="D86" s="155" t="s">
        <v>72</v>
      </c>
      <c r="E86" s="165" t="s">
        <v>683</v>
      </c>
      <c r="F86" s="165" t="s">
        <v>1014</v>
      </c>
      <c r="G86" s="12"/>
      <c r="H86" s="12"/>
      <c r="I86" s="157"/>
      <c r="J86" s="166">
        <f>BK86</f>
        <v>0</v>
      </c>
      <c r="K86" s="12"/>
      <c r="L86" s="154"/>
      <c r="M86" s="159"/>
      <c r="N86" s="160"/>
      <c r="O86" s="160"/>
      <c r="P86" s="161">
        <f>SUM(P87:P91)</f>
        <v>0</v>
      </c>
      <c r="Q86" s="160"/>
      <c r="R86" s="161">
        <f>SUM(R87:R91)</f>
        <v>0.021479999999999999</v>
      </c>
      <c r="S86" s="160"/>
      <c r="T86" s="162">
        <f>SUM(T87:T91)</f>
        <v>0.012800000000000001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5" t="s">
        <v>78</v>
      </c>
      <c r="AT86" s="163" t="s">
        <v>72</v>
      </c>
      <c r="AU86" s="163" t="s">
        <v>78</v>
      </c>
      <c r="AY86" s="155" t="s">
        <v>192</v>
      </c>
      <c r="BK86" s="164">
        <f>SUM(BK87:BK91)</f>
        <v>0</v>
      </c>
    </row>
    <row r="87" s="2" customFormat="1" ht="37.8" customHeight="1">
      <c r="A87" s="40"/>
      <c r="B87" s="167"/>
      <c r="C87" s="168" t="s">
        <v>78</v>
      </c>
      <c r="D87" s="168" t="s">
        <v>195</v>
      </c>
      <c r="E87" s="169" t="s">
        <v>1020</v>
      </c>
      <c r="F87" s="170" t="s">
        <v>1021</v>
      </c>
      <c r="G87" s="171" t="s">
        <v>406</v>
      </c>
      <c r="H87" s="172">
        <v>2</v>
      </c>
      <c r="I87" s="173"/>
      <c r="J87" s="174">
        <f>ROUND(I87*H87,2)</f>
        <v>0</v>
      </c>
      <c r="K87" s="170" t="s">
        <v>198</v>
      </c>
      <c r="L87" s="41"/>
      <c r="M87" s="175" t="s">
        <v>3</v>
      </c>
      <c r="N87" s="176" t="s">
        <v>44</v>
      </c>
      <c r="O87" s="74"/>
      <c r="P87" s="177">
        <f>O87*H87</f>
        <v>0</v>
      </c>
      <c r="Q87" s="177">
        <v>0.010699999999999999</v>
      </c>
      <c r="R87" s="177">
        <f>Q87*H87</f>
        <v>0.021399999999999999</v>
      </c>
      <c r="S87" s="177">
        <v>0</v>
      </c>
      <c r="T87" s="17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179" t="s">
        <v>199</v>
      </c>
      <c r="AT87" s="179" t="s">
        <v>195</v>
      </c>
      <c r="AU87" s="179" t="s">
        <v>82</v>
      </c>
      <c r="AY87" s="21" t="s">
        <v>192</v>
      </c>
      <c r="BE87" s="180">
        <f>IF(N87="základní",J87,0)</f>
        <v>0</v>
      </c>
      <c r="BF87" s="180">
        <f>IF(N87="snížená",J87,0)</f>
        <v>0</v>
      </c>
      <c r="BG87" s="180">
        <f>IF(N87="zákl. přenesená",J87,0)</f>
        <v>0</v>
      </c>
      <c r="BH87" s="180">
        <f>IF(N87="sníž. přenesená",J87,0)</f>
        <v>0</v>
      </c>
      <c r="BI87" s="180">
        <f>IF(N87="nulová",J87,0)</f>
        <v>0</v>
      </c>
      <c r="BJ87" s="21" t="s">
        <v>78</v>
      </c>
      <c r="BK87" s="180">
        <f>ROUND(I87*H87,2)</f>
        <v>0</v>
      </c>
      <c r="BL87" s="21" t="s">
        <v>199</v>
      </c>
      <c r="BM87" s="179" t="s">
        <v>1157</v>
      </c>
    </row>
    <row r="88" s="2" customFormat="1">
      <c r="A88" s="40"/>
      <c r="B88" s="41"/>
      <c r="C88" s="40"/>
      <c r="D88" s="181" t="s">
        <v>201</v>
      </c>
      <c r="E88" s="40"/>
      <c r="F88" s="182" t="s">
        <v>1023</v>
      </c>
      <c r="G88" s="40"/>
      <c r="H88" s="40"/>
      <c r="I88" s="183"/>
      <c r="J88" s="40"/>
      <c r="K88" s="40"/>
      <c r="L88" s="41"/>
      <c r="M88" s="184"/>
      <c r="N88" s="185"/>
      <c r="O88" s="74"/>
      <c r="P88" s="74"/>
      <c r="Q88" s="74"/>
      <c r="R88" s="74"/>
      <c r="S88" s="74"/>
      <c r="T88" s="75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21" t="s">
        <v>201</v>
      </c>
      <c r="AU88" s="21" t="s">
        <v>82</v>
      </c>
    </row>
    <row r="89" s="2" customFormat="1" ht="24.15" customHeight="1">
      <c r="A89" s="40"/>
      <c r="B89" s="167"/>
      <c r="C89" s="168" t="s">
        <v>82</v>
      </c>
      <c r="D89" s="168" t="s">
        <v>195</v>
      </c>
      <c r="E89" s="169" t="s">
        <v>1158</v>
      </c>
      <c r="F89" s="170" t="s">
        <v>1032</v>
      </c>
      <c r="G89" s="171" t="s">
        <v>416</v>
      </c>
      <c r="H89" s="172">
        <v>2</v>
      </c>
      <c r="I89" s="173"/>
      <c r="J89" s="174">
        <f>ROUND(I89*H89,2)</f>
        <v>0</v>
      </c>
      <c r="K89" s="170" t="s">
        <v>417</v>
      </c>
      <c r="L89" s="41"/>
      <c r="M89" s="175" t="s">
        <v>3</v>
      </c>
      <c r="N89" s="176" t="s">
        <v>44</v>
      </c>
      <c r="O89" s="74"/>
      <c r="P89" s="177">
        <f>O89*H89</f>
        <v>0</v>
      </c>
      <c r="Q89" s="177">
        <v>0</v>
      </c>
      <c r="R89" s="177">
        <f>Q89*H89</f>
        <v>0</v>
      </c>
      <c r="S89" s="177">
        <v>0</v>
      </c>
      <c r="T89" s="178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179" t="s">
        <v>199</v>
      </c>
      <c r="AT89" s="179" t="s">
        <v>195</v>
      </c>
      <c r="AU89" s="179" t="s">
        <v>82</v>
      </c>
      <c r="AY89" s="21" t="s">
        <v>192</v>
      </c>
      <c r="BE89" s="180">
        <f>IF(N89="základní",J89,0)</f>
        <v>0</v>
      </c>
      <c r="BF89" s="180">
        <f>IF(N89="snížená",J89,0)</f>
        <v>0</v>
      </c>
      <c r="BG89" s="180">
        <f>IF(N89="zákl. přenesená",J89,0)</f>
        <v>0</v>
      </c>
      <c r="BH89" s="180">
        <f>IF(N89="sníž. přenesená",J89,0)</f>
        <v>0</v>
      </c>
      <c r="BI89" s="180">
        <f>IF(N89="nulová",J89,0)</f>
        <v>0</v>
      </c>
      <c r="BJ89" s="21" t="s">
        <v>78</v>
      </c>
      <c r="BK89" s="180">
        <f>ROUND(I89*H89,2)</f>
        <v>0</v>
      </c>
      <c r="BL89" s="21" t="s">
        <v>199</v>
      </c>
      <c r="BM89" s="179" t="s">
        <v>1159</v>
      </c>
    </row>
    <row r="90" s="2" customFormat="1" ht="24.15" customHeight="1">
      <c r="A90" s="40"/>
      <c r="B90" s="167"/>
      <c r="C90" s="168" t="s">
        <v>85</v>
      </c>
      <c r="D90" s="168" t="s">
        <v>195</v>
      </c>
      <c r="E90" s="169" t="s">
        <v>1160</v>
      </c>
      <c r="F90" s="170" t="s">
        <v>1161</v>
      </c>
      <c r="G90" s="171" t="s">
        <v>260</v>
      </c>
      <c r="H90" s="172">
        <v>4</v>
      </c>
      <c r="I90" s="173"/>
      <c r="J90" s="174">
        <f>ROUND(I90*H90,2)</f>
        <v>0</v>
      </c>
      <c r="K90" s="170" t="s">
        <v>198</v>
      </c>
      <c r="L90" s="41"/>
      <c r="M90" s="175" t="s">
        <v>3</v>
      </c>
      <c r="N90" s="176" t="s">
        <v>44</v>
      </c>
      <c r="O90" s="74"/>
      <c r="P90" s="177">
        <f>O90*H90</f>
        <v>0</v>
      </c>
      <c r="Q90" s="177">
        <v>2.0000000000000002E-05</v>
      </c>
      <c r="R90" s="177">
        <f>Q90*H90</f>
        <v>8.0000000000000007E-05</v>
      </c>
      <c r="S90" s="177">
        <v>0.0032000000000000002</v>
      </c>
      <c r="T90" s="178">
        <f>S90*H90</f>
        <v>0.012800000000000001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179" t="s">
        <v>199</v>
      </c>
      <c r="AT90" s="179" t="s">
        <v>195</v>
      </c>
      <c r="AU90" s="179" t="s">
        <v>82</v>
      </c>
      <c r="AY90" s="21" t="s">
        <v>192</v>
      </c>
      <c r="BE90" s="180">
        <f>IF(N90="základní",J90,0)</f>
        <v>0</v>
      </c>
      <c r="BF90" s="180">
        <f>IF(N90="snížená",J90,0)</f>
        <v>0</v>
      </c>
      <c r="BG90" s="180">
        <f>IF(N90="zákl. přenesená",J90,0)</f>
        <v>0</v>
      </c>
      <c r="BH90" s="180">
        <f>IF(N90="sníž. přenesená",J90,0)</f>
        <v>0</v>
      </c>
      <c r="BI90" s="180">
        <f>IF(N90="nulová",J90,0)</f>
        <v>0</v>
      </c>
      <c r="BJ90" s="21" t="s">
        <v>78</v>
      </c>
      <c r="BK90" s="180">
        <f>ROUND(I90*H90,2)</f>
        <v>0</v>
      </c>
      <c r="BL90" s="21" t="s">
        <v>199</v>
      </c>
      <c r="BM90" s="179" t="s">
        <v>1162</v>
      </c>
    </row>
    <row r="91" s="2" customFormat="1">
      <c r="A91" s="40"/>
      <c r="B91" s="41"/>
      <c r="C91" s="40"/>
      <c r="D91" s="181" t="s">
        <v>201</v>
      </c>
      <c r="E91" s="40"/>
      <c r="F91" s="182" t="s">
        <v>1163</v>
      </c>
      <c r="G91" s="40"/>
      <c r="H91" s="40"/>
      <c r="I91" s="183"/>
      <c r="J91" s="40"/>
      <c r="K91" s="40"/>
      <c r="L91" s="41"/>
      <c r="M91" s="184"/>
      <c r="N91" s="185"/>
      <c r="O91" s="74"/>
      <c r="P91" s="74"/>
      <c r="Q91" s="74"/>
      <c r="R91" s="74"/>
      <c r="S91" s="74"/>
      <c r="T91" s="75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21" t="s">
        <v>201</v>
      </c>
      <c r="AU91" s="21" t="s">
        <v>82</v>
      </c>
    </row>
    <row r="92" s="12" customFormat="1" ht="25.92" customHeight="1">
      <c r="A92" s="12"/>
      <c r="B92" s="154"/>
      <c r="C92" s="12"/>
      <c r="D92" s="155" t="s">
        <v>72</v>
      </c>
      <c r="E92" s="156" t="s">
        <v>480</v>
      </c>
      <c r="F92" s="156" t="s">
        <v>481</v>
      </c>
      <c r="G92" s="12"/>
      <c r="H92" s="12"/>
      <c r="I92" s="157"/>
      <c r="J92" s="158">
        <f>BK92</f>
        <v>0</v>
      </c>
      <c r="K92" s="12"/>
      <c r="L92" s="154"/>
      <c r="M92" s="159"/>
      <c r="N92" s="160"/>
      <c r="O92" s="160"/>
      <c r="P92" s="161">
        <f>P93+P102</f>
        <v>0</v>
      </c>
      <c r="Q92" s="160"/>
      <c r="R92" s="161">
        <f>R93+R102</f>
        <v>0.013399999999999999</v>
      </c>
      <c r="S92" s="160"/>
      <c r="T92" s="162">
        <f>T93+T102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55" t="s">
        <v>82</v>
      </c>
      <c r="AT92" s="163" t="s">
        <v>72</v>
      </c>
      <c r="AU92" s="163" t="s">
        <v>73</v>
      </c>
      <c r="AY92" s="155" t="s">
        <v>192</v>
      </c>
      <c r="BK92" s="164">
        <f>BK93+BK102</f>
        <v>0</v>
      </c>
    </row>
    <row r="93" s="12" customFormat="1" ht="22.8" customHeight="1">
      <c r="A93" s="12"/>
      <c r="B93" s="154"/>
      <c r="C93" s="12"/>
      <c r="D93" s="155" t="s">
        <v>72</v>
      </c>
      <c r="E93" s="165" t="s">
        <v>1164</v>
      </c>
      <c r="F93" s="165" t="s">
        <v>1165</v>
      </c>
      <c r="G93" s="12"/>
      <c r="H93" s="12"/>
      <c r="I93" s="157"/>
      <c r="J93" s="166">
        <f>BK93</f>
        <v>0</v>
      </c>
      <c r="K93" s="12"/>
      <c r="L93" s="154"/>
      <c r="M93" s="159"/>
      <c r="N93" s="160"/>
      <c r="O93" s="160"/>
      <c r="P93" s="161">
        <f>SUM(P94:P101)</f>
        <v>0</v>
      </c>
      <c r="Q93" s="160"/>
      <c r="R93" s="161">
        <f>SUM(R94:R101)</f>
        <v>0.012199999999999999</v>
      </c>
      <c r="S93" s="160"/>
      <c r="T93" s="162">
        <f>SUM(T94:T101)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5" t="s">
        <v>82</v>
      </c>
      <c r="AT93" s="163" t="s">
        <v>72</v>
      </c>
      <c r="AU93" s="163" t="s">
        <v>78</v>
      </c>
      <c r="AY93" s="155" t="s">
        <v>192</v>
      </c>
      <c r="BK93" s="164">
        <f>SUM(BK94:BK101)</f>
        <v>0</v>
      </c>
    </row>
    <row r="94" s="2" customFormat="1" ht="37.8" customHeight="1">
      <c r="A94" s="40"/>
      <c r="B94" s="167"/>
      <c r="C94" s="168" t="s">
        <v>199</v>
      </c>
      <c r="D94" s="168" t="s">
        <v>195</v>
      </c>
      <c r="E94" s="169" t="s">
        <v>1166</v>
      </c>
      <c r="F94" s="170" t="s">
        <v>1167</v>
      </c>
      <c r="G94" s="171" t="s">
        <v>260</v>
      </c>
      <c r="H94" s="172">
        <v>20</v>
      </c>
      <c r="I94" s="173"/>
      <c r="J94" s="174">
        <f>ROUND(I94*H94,2)</f>
        <v>0</v>
      </c>
      <c r="K94" s="170" t="s">
        <v>198</v>
      </c>
      <c r="L94" s="41"/>
      <c r="M94" s="175" t="s">
        <v>3</v>
      </c>
      <c r="N94" s="176" t="s">
        <v>44</v>
      </c>
      <c r="O94" s="74"/>
      <c r="P94" s="177">
        <f>O94*H94</f>
        <v>0</v>
      </c>
      <c r="Q94" s="177">
        <v>0.00060999999999999997</v>
      </c>
      <c r="R94" s="177">
        <f>Q94*H94</f>
        <v>0.012199999999999999</v>
      </c>
      <c r="S94" s="177">
        <v>0</v>
      </c>
      <c r="T94" s="17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179" t="s">
        <v>209</v>
      </c>
      <c r="AT94" s="179" t="s">
        <v>195</v>
      </c>
      <c r="AU94" s="179" t="s">
        <v>82</v>
      </c>
      <c r="AY94" s="21" t="s">
        <v>192</v>
      </c>
      <c r="BE94" s="180">
        <f>IF(N94="základní",J94,0)</f>
        <v>0</v>
      </c>
      <c r="BF94" s="180">
        <f>IF(N94="snížená",J94,0)</f>
        <v>0</v>
      </c>
      <c r="BG94" s="180">
        <f>IF(N94="zákl. přenesená",J94,0)</f>
        <v>0</v>
      </c>
      <c r="BH94" s="180">
        <f>IF(N94="sníž. přenesená",J94,0)</f>
        <v>0</v>
      </c>
      <c r="BI94" s="180">
        <f>IF(N94="nulová",J94,0)</f>
        <v>0</v>
      </c>
      <c r="BJ94" s="21" t="s">
        <v>78</v>
      </c>
      <c r="BK94" s="180">
        <f>ROUND(I94*H94,2)</f>
        <v>0</v>
      </c>
      <c r="BL94" s="21" t="s">
        <v>209</v>
      </c>
      <c r="BM94" s="179" t="s">
        <v>1168</v>
      </c>
    </row>
    <row r="95" s="2" customFormat="1">
      <c r="A95" s="40"/>
      <c r="B95" s="41"/>
      <c r="C95" s="40"/>
      <c r="D95" s="181" t="s">
        <v>201</v>
      </c>
      <c r="E95" s="40"/>
      <c r="F95" s="182" t="s">
        <v>1169</v>
      </c>
      <c r="G95" s="40"/>
      <c r="H95" s="40"/>
      <c r="I95" s="183"/>
      <c r="J95" s="40"/>
      <c r="K95" s="40"/>
      <c r="L95" s="41"/>
      <c r="M95" s="184"/>
      <c r="N95" s="185"/>
      <c r="O95" s="74"/>
      <c r="P95" s="74"/>
      <c r="Q95" s="74"/>
      <c r="R95" s="74"/>
      <c r="S95" s="74"/>
      <c r="T95" s="75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21" t="s">
        <v>201</v>
      </c>
      <c r="AU95" s="21" t="s">
        <v>82</v>
      </c>
    </row>
    <row r="96" s="13" customFormat="1">
      <c r="A96" s="13"/>
      <c r="B96" s="188"/>
      <c r="C96" s="13"/>
      <c r="D96" s="186" t="s">
        <v>213</v>
      </c>
      <c r="E96" s="189" t="s">
        <v>3</v>
      </c>
      <c r="F96" s="190" t="s">
        <v>1170</v>
      </c>
      <c r="G96" s="13"/>
      <c r="H96" s="191">
        <v>20</v>
      </c>
      <c r="I96" s="192"/>
      <c r="J96" s="13"/>
      <c r="K96" s="13"/>
      <c r="L96" s="188"/>
      <c r="M96" s="193"/>
      <c r="N96" s="194"/>
      <c r="O96" s="194"/>
      <c r="P96" s="194"/>
      <c r="Q96" s="194"/>
      <c r="R96" s="194"/>
      <c r="S96" s="194"/>
      <c r="T96" s="19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189" t="s">
        <v>213</v>
      </c>
      <c r="AU96" s="189" t="s">
        <v>82</v>
      </c>
      <c r="AV96" s="13" t="s">
        <v>82</v>
      </c>
      <c r="AW96" s="13" t="s">
        <v>34</v>
      </c>
      <c r="AX96" s="13" t="s">
        <v>78</v>
      </c>
      <c r="AY96" s="189" t="s">
        <v>192</v>
      </c>
    </row>
    <row r="97" s="2" customFormat="1" ht="16.5" customHeight="1">
      <c r="A97" s="40"/>
      <c r="B97" s="167"/>
      <c r="C97" s="168" t="s">
        <v>226</v>
      </c>
      <c r="D97" s="168" t="s">
        <v>195</v>
      </c>
      <c r="E97" s="169" t="s">
        <v>1171</v>
      </c>
      <c r="F97" s="170" t="s">
        <v>1172</v>
      </c>
      <c r="G97" s="171" t="s">
        <v>1122</v>
      </c>
      <c r="H97" s="172">
        <v>4</v>
      </c>
      <c r="I97" s="173"/>
      <c r="J97" s="174">
        <f>ROUND(I97*H97,2)</f>
        <v>0</v>
      </c>
      <c r="K97" s="170" t="s">
        <v>417</v>
      </c>
      <c r="L97" s="41"/>
      <c r="M97" s="175" t="s">
        <v>3</v>
      </c>
      <c r="N97" s="176" t="s">
        <v>44</v>
      </c>
      <c r="O97" s="74"/>
      <c r="P97" s="177">
        <f>O97*H97</f>
        <v>0</v>
      </c>
      <c r="Q97" s="177">
        <v>0</v>
      </c>
      <c r="R97" s="177">
        <f>Q97*H97</f>
        <v>0</v>
      </c>
      <c r="S97" s="177">
        <v>0</v>
      </c>
      <c r="T97" s="17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79" t="s">
        <v>209</v>
      </c>
      <c r="AT97" s="179" t="s">
        <v>195</v>
      </c>
      <c r="AU97" s="179" t="s">
        <v>82</v>
      </c>
      <c r="AY97" s="21" t="s">
        <v>192</v>
      </c>
      <c r="BE97" s="180">
        <f>IF(N97="základní",J97,0)</f>
        <v>0</v>
      </c>
      <c r="BF97" s="180">
        <f>IF(N97="snížená",J97,0)</f>
        <v>0</v>
      </c>
      <c r="BG97" s="180">
        <f>IF(N97="zákl. přenesená",J97,0)</f>
        <v>0</v>
      </c>
      <c r="BH97" s="180">
        <f>IF(N97="sníž. přenesená",J97,0)</f>
        <v>0</v>
      </c>
      <c r="BI97" s="180">
        <f>IF(N97="nulová",J97,0)</f>
        <v>0</v>
      </c>
      <c r="BJ97" s="21" t="s">
        <v>78</v>
      </c>
      <c r="BK97" s="180">
        <f>ROUND(I97*H97,2)</f>
        <v>0</v>
      </c>
      <c r="BL97" s="21" t="s">
        <v>209</v>
      </c>
      <c r="BM97" s="179" t="s">
        <v>1173</v>
      </c>
    </row>
    <row r="98" s="2" customFormat="1" ht="24.15" customHeight="1">
      <c r="A98" s="40"/>
      <c r="B98" s="167"/>
      <c r="C98" s="168" t="s">
        <v>88</v>
      </c>
      <c r="D98" s="168" t="s">
        <v>195</v>
      </c>
      <c r="E98" s="169" t="s">
        <v>1174</v>
      </c>
      <c r="F98" s="170" t="s">
        <v>1175</v>
      </c>
      <c r="G98" s="171" t="s">
        <v>416</v>
      </c>
      <c r="H98" s="172">
        <v>1</v>
      </c>
      <c r="I98" s="173"/>
      <c r="J98" s="174">
        <f>ROUND(I98*H98,2)</f>
        <v>0</v>
      </c>
      <c r="K98" s="170" t="s">
        <v>417</v>
      </c>
      <c r="L98" s="41"/>
      <c r="M98" s="175" t="s">
        <v>3</v>
      </c>
      <c r="N98" s="176" t="s">
        <v>44</v>
      </c>
      <c r="O98" s="74"/>
      <c r="P98" s="177">
        <f>O98*H98</f>
        <v>0</v>
      </c>
      <c r="Q98" s="177">
        <v>0</v>
      </c>
      <c r="R98" s="177">
        <f>Q98*H98</f>
        <v>0</v>
      </c>
      <c r="S98" s="177">
        <v>0</v>
      </c>
      <c r="T98" s="178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179" t="s">
        <v>209</v>
      </c>
      <c r="AT98" s="179" t="s">
        <v>195</v>
      </c>
      <c r="AU98" s="179" t="s">
        <v>82</v>
      </c>
      <c r="AY98" s="21" t="s">
        <v>192</v>
      </c>
      <c r="BE98" s="180">
        <f>IF(N98="základní",J98,0)</f>
        <v>0</v>
      </c>
      <c r="BF98" s="180">
        <f>IF(N98="snížená",J98,0)</f>
        <v>0</v>
      </c>
      <c r="BG98" s="180">
        <f>IF(N98="zákl. přenesená",J98,0)</f>
        <v>0</v>
      </c>
      <c r="BH98" s="180">
        <f>IF(N98="sníž. přenesená",J98,0)</f>
        <v>0</v>
      </c>
      <c r="BI98" s="180">
        <f>IF(N98="nulová",J98,0)</f>
        <v>0</v>
      </c>
      <c r="BJ98" s="21" t="s">
        <v>78</v>
      </c>
      <c r="BK98" s="180">
        <f>ROUND(I98*H98,2)</f>
        <v>0</v>
      </c>
      <c r="BL98" s="21" t="s">
        <v>209</v>
      </c>
      <c r="BM98" s="179" t="s">
        <v>1176</v>
      </c>
    </row>
    <row r="99" s="2" customFormat="1" ht="24.15" customHeight="1">
      <c r="A99" s="40"/>
      <c r="B99" s="167"/>
      <c r="C99" s="168" t="s">
        <v>236</v>
      </c>
      <c r="D99" s="168" t="s">
        <v>195</v>
      </c>
      <c r="E99" s="169" t="s">
        <v>1177</v>
      </c>
      <c r="F99" s="170" t="s">
        <v>1178</v>
      </c>
      <c r="G99" s="171" t="s">
        <v>416</v>
      </c>
      <c r="H99" s="172">
        <v>4</v>
      </c>
      <c r="I99" s="173"/>
      <c r="J99" s="174">
        <f>ROUND(I99*H99,2)</f>
        <v>0</v>
      </c>
      <c r="K99" s="170" t="s">
        <v>417</v>
      </c>
      <c r="L99" s="41"/>
      <c r="M99" s="175" t="s">
        <v>3</v>
      </c>
      <c r="N99" s="176" t="s">
        <v>44</v>
      </c>
      <c r="O99" s="74"/>
      <c r="P99" s="177">
        <f>O99*H99</f>
        <v>0</v>
      </c>
      <c r="Q99" s="177">
        <v>0</v>
      </c>
      <c r="R99" s="177">
        <f>Q99*H99</f>
        <v>0</v>
      </c>
      <c r="S99" s="177">
        <v>0</v>
      </c>
      <c r="T99" s="17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179" t="s">
        <v>209</v>
      </c>
      <c r="AT99" s="179" t="s">
        <v>195</v>
      </c>
      <c r="AU99" s="179" t="s">
        <v>82</v>
      </c>
      <c r="AY99" s="21" t="s">
        <v>192</v>
      </c>
      <c r="BE99" s="180">
        <f>IF(N99="základní",J99,0)</f>
        <v>0</v>
      </c>
      <c r="BF99" s="180">
        <f>IF(N99="snížená",J99,0)</f>
        <v>0</v>
      </c>
      <c r="BG99" s="180">
        <f>IF(N99="zákl. přenesená",J99,0)</f>
        <v>0</v>
      </c>
      <c r="BH99" s="180">
        <f>IF(N99="sníž. přenesená",J99,0)</f>
        <v>0</v>
      </c>
      <c r="BI99" s="180">
        <f>IF(N99="nulová",J99,0)</f>
        <v>0</v>
      </c>
      <c r="BJ99" s="21" t="s">
        <v>78</v>
      </c>
      <c r="BK99" s="180">
        <f>ROUND(I99*H99,2)</f>
        <v>0</v>
      </c>
      <c r="BL99" s="21" t="s">
        <v>209</v>
      </c>
      <c r="BM99" s="179" t="s">
        <v>1179</v>
      </c>
    </row>
    <row r="100" s="2" customFormat="1" ht="55.5" customHeight="1">
      <c r="A100" s="40"/>
      <c r="B100" s="167"/>
      <c r="C100" s="168" t="s">
        <v>242</v>
      </c>
      <c r="D100" s="168" t="s">
        <v>195</v>
      </c>
      <c r="E100" s="169" t="s">
        <v>1180</v>
      </c>
      <c r="F100" s="170" t="s">
        <v>1181</v>
      </c>
      <c r="G100" s="171" t="s">
        <v>229</v>
      </c>
      <c r="H100" s="172">
        <v>0.012</v>
      </c>
      <c r="I100" s="173"/>
      <c r="J100" s="174">
        <f>ROUND(I100*H100,2)</f>
        <v>0</v>
      </c>
      <c r="K100" s="170" t="s">
        <v>198</v>
      </c>
      <c r="L100" s="41"/>
      <c r="M100" s="175" t="s">
        <v>3</v>
      </c>
      <c r="N100" s="176" t="s">
        <v>44</v>
      </c>
      <c r="O100" s="74"/>
      <c r="P100" s="177">
        <f>O100*H100</f>
        <v>0</v>
      </c>
      <c r="Q100" s="177">
        <v>0</v>
      </c>
      <c r="R100" s="177">
        <f>Q100*H100</f>
        <v>0</v>
      </c>
      <c r="S100" s="177">
        <v>0</v>
      </c>
      <c r="T100" s="17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79" t="s">
        <v>209</v>
      </c>
      <c r="AT100" s="179" t="s">
        <v>195</v>
      </c>
      <c r="AU100" s="179" t="s">
        <v>82</v>
      </c>
      <c r="AY100" s="21" t="s">
        <v>192</v>
      </c>
      <c r="BE100" s="180">
        <f>IF(N100="základní",J100,0)</f>
        <v>0</v>
      </c>
      <c r="BF100" s="180">
        <f>IF(N100="snížená",J100,0)</f>
        <v>0</v>
      </c>
      <c r="BG100" s="180">
        <f>IF(N100="zákl. přenesená",J100,0)</f>
        <v>0</v>
      </c>
      <c r="BH100" s="180">
        <f>IF(N100="sníž. přenesená",J100,0)</f>
        <v>0</v>
      </c>
      <c r="BI100" s="180">
        <f>IF(N100="nulová",J100,0)</f>
        <v>0</v>
      </c>
      <c r="BJ100" s="21" t="s">
        <v>78</v>
      </c>
      <c r="BK100" s="180">
        <f>ROUND(I100*H100,2)</f>
        <v>0</v>
      </c>
      <c r="BL100" s="21" t="s">
        <v>209</v>
      </c>
      <c r="BM100" s="179" t="s">
        <v>1182</v>
      </c>
    </row>
    <row r="101" s="2" customFormat="1">
      <c r="A101" s="40"/>
      <c r="B101" s="41"/>
      <c r="C101" s="40"/>
      <c r="D101" s="181" t="s">
        <v>201</v>
      </c>
      <c r="E101" s="40"/>
      <c r="F101" s="182" t="s">
        <v>1183</v>
      </c>
      <c r="G101" s="40"/>
      <c r="H101" s="40"/>
      <c r="I101" s="183"/>
      <c r="J101" s="40"/>
      <c r="K101" s="40"/>
      <c r="L101" s="41"/>
      <c r="M101" s="184"/>
      <c r="N101" s="185"/>
      <c r="O101" s="74"/>
      <c r="P101" s="74"/>
      <c r="Q101" s="74"/>
      <c r="R101" s="74"/>
      <c r="S101" s="74"/>
      <c r="T101" s="75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21" t="s">
        <v>201</v>
      </c>
      <c r="AU101" s="21" t="s">
        <v>82</v>
      </c>
    </row>
    <row r="102" s="12" customFormat="1" ht="22.8" customHeight="1">
      <c r="A102" s="12"/>
      <c r="B102" s="154"/>
      <c r="C102" s="12"/>
      <c r="D102" s="155" t="s">
        <v>72</v>
      </c>
      <c r="E102" s="165" t="s">
        <v>1184</v>
      </c>
      <c r="F102" s="165" t="s">
        <v>1185</v>
      </c>
      <c r="G102" s="12"/>
      <c r="H102" s="12"/>
      <c r="I102" s="157"/>
      <c r="J102" s="166">
        <f>BK102</f>
        <v>0</v>
      </c>
      <c r="K102" s="12"/>
      <c r="L102" s="154"/>
      <c r="M102" s="159"/>
      <c r="N102" s="160"/>
      <c r="O102" s="160"/>
      <c r="P102" s="161">
        <f>SUM(P103:P106)</f>
        <v>0</v>
      </c>
      <c r="Q102" s="160"/>
      <c r="R102" s="161">
        <f>SUM(R103:R106)</f>
        <v>0.0012000000000000001</v>
      </c>
      <c r="S102" s="160"/>
      <c r="T102" s="162">
        <f>SUM(T103:T106)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55" t="s">
        <v>82</v>
      </c>
      <c r="AT102" s="163" t="s">
        <v>72</v>
      </c>
      <c r="AU102" s="163" t="s">
        <v>78</v>
      </c>
      <c r="AY102" s="155" t="s">
        <v>192</v>
      </c>
      <c r="BK102" s="164">
        <f>SUM(BK103:BK106)</f>
        <v>0</v>
      </c>
    </row>
    <row r="103" s="2" customFormat="1" ht="33" customHeight="1">
      <c r="A103" s="40"/>
      <c r="B103" s="167"/>
      <c r="C103" s="168" t="s">
        <v>247</v>
      </c>
      <c r="D103" s="168" t="s">
        <v>195</v>
      </c>
      <c r="E103" s="169" t="s">
        <v>1186</v>
      </c>
      <c r="F103" s="170" t="s">
        <v>1187</v>
      </c>
      <c r="G103" s="171" t="s">
        <v>260</v>
      </c>
      <c r="H103" s="172">
        <v>20</v>
      </c>
      <c r="I103" s="173"/>
      <c r="J103" s="174">
        <f>ROUND(I103*H103,2)</f>
        <v>0</v>
      </c>
      <c r="K103" s="170" t="s">
        <v>198</v>
      </c>
      <c r="L103" s="41"/>
      <c r="M103" s="175" t="s">
        <v>3</v>
      </c>
      <c r="N103" s="176" t="s">
        <v>44</v>
      </c>
      <c r="O103" s="74"/>
      <c r="P103" s="177">
        <f>O103*H103</f>
        <v>0</v>
      </c>
      <c r="Q103" s="177">
        <v>3.0000000000000001E-05</v>
      </c>
      <c r="R103" s="177">
        <f>Q103*H103</f>
        <v>0.00060000000000000006</v>
      </c>
      <c r="S103" s="177">
        <v>0</v>
      </c>
      <c r="T103" s="178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179" t="s">
        <v>209</v>
      </c>
      <c r="AT103" s="179" t="s">
        <v>195</v>
      </c>
      <c r="AU103" s="179" t="s">
        <v>82</v>
      </c>
      <c r="AY103" s="21" t="s">
        <v>192</v>
      </c>
      <c r="BE103" s="180">
        <f>IF(N103="základní",J103,0)</f>
        <v>0</v>
      </c>
      <c r="BF103" s="180">
        <f>IF(N103="snížená",J103,0)</f>
        <v>0</v>
      </c>
      <c r="BG103" s="180">
        <f>IF(N103="zákl. přenesená",J103,0)</f>
        <v>0</v>
      </c>
      <c r="BH103" s="180">
        <f>IF(N103="sníž. přenesená",J103,0)</f>
        <v>0</v>
      </c>
      <c r="BI103" s="180">
        <f>IF(N103="nulová",J103,0)</f>
        <v>0</v>
      </c>
      <c r="BJ103" s="21" t="s">
        <v>78</v>
      </c>
      <c r="BK103" s="180">
        <f>ROUND(I103*H103,2)</f>
        <v>0</v>
      </c>
      <c r="BL103" s="21" t="s">
        <v>209</v>
      </c>
      <c r="BM103" s="179" t="s">
        <v>1188</v>
      </c>
    </row>
    <row r="104" s="2" customFormat="1">
      <c r="A104" s="40"/>
      <c r="B104" s="41"/>
      <c r="C104" s="40"/>
      <c r="D104" s="181" t="s">
        <v>201</v>
      </c>
      <c r="E104" s="40"/>
      <c r="F104" s="182" t="s">
        <v>1189</v>
      </c>
      <c r="G104" s="40"/>
      <c r="H104" s="40"/>
      <c r="I104" s="183"/>
      <c r="J104" s="40"/>
      <c r="K104" s="40"/>
      <c r="L104" s="41"/>
      <c r="M104" s="184"/>
      <c r="N104" s="185"/>
      <c r="O104" s="74"/>
      <c r="P104" s="74"/>
      <c r="Q104" s="74"/>
      <c r="R104" s="74"/>
      <c r="S104" s="74"/>
      <c r="T104" s="75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21" t="s">
        <v>201</v>
      </c>
      <c r="AU104" s="21" t="s">
        <v>82</v>
      </c>
    </row>
    <row r="105" s="2" customFormat="1" ht="33" customHeight="1">
      <c r="A105" s="40"/>
      <c r="B105" s="167"/>
      <c r="C105" s="168" t="s">
        <v>257</v>
      </c>
      <c r="D105" s="168" t="s">
        <v>195</v>
      </c>
      <c r="E105" s="169" t="s">
        <v>1190</v>
      </c>
      <c r="F105" s="170" t="s">
        <v>1191</v>
      </c>
      <c r="G105" s="171" t="s">
        <v>260</v>
      </c>
      <c r="H105" s="172">
        <v>20</v>
      </c>
      <c r="I105" s="173"/>
      <c r="J105" s="174">
        <f>ROUND(I105*H105,2)</f>
        <v>0</v>
      </c>
      <c r="K105" s="170" t="s">
        <v>198</v>
      </c>
      <c r="L105" s="41"/>
      <c r="M105" s="175" t="s">
        <v>3</v>
      </c>
      <c r="N105" s="176" t="s">
        <v>44</v>
      </c>
      <c r="O105" s="74"/>
      <c r="P105" s="177">
        <f>O105*H105</f>
        <v>0</v>
      </c>
      <c r="Q105" s="177">
        <v>3.0000000000000001E-05</v>
      </c>
      <c r="R105" s="177">
        <f>Q105*H105</f>
        <v>0.00060000000000000006</v>
      </c>
      <c r="S105" s="177">
        <v>0</v>
      </c>
      <c r="T105" s="178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79" t="s">
        <v>209</v>
      </c>
      <c r="AT105" s="179" t="s">
        <v>195</v>
      </c>
      <c r="AU105" s="179" t="s">
        <v>82</v>
      </c>
      <c r="AY105" s="21" t="s">
        <v>192</v>
      </c>
      <c r="BE105" s="180">
        <f>IF(N105="základní",J105,0)</f>
        <v>0</v>
      </c>
      <c r="BF105" s="180">
        <f>IF(N105="snížená",J105,0)</f>
        <v>0</v>
      </c>
      <c r="BG105" s="180">
        <f>IF(N105="zákl. přenesená",J105,0)</f>
        <v>0</v>
      </c>
      <c r="BH105" s="180">
        <f>IF(N105="sníž. přenesená",J105,0)</f>
        <v>0</v>
      </c>
      <c r="BI105" s="180">
        <f>IF(N105="nulová",J105,0)</f>
        <v>0</v>
      </c>
      <c r="BJ105" s="21" t="s">
        <v>78</v>
      </c>
      <c r="BK105" s="180">
        <f>ROUND(I105*H105,2)</f>
        <v>0</v>
      </c>
      <c r="BL105" s="21" t="s">
        <v>209</v>
      </c>
      <c r="BM105" s="179" t="s">
        <v>1192</v>
      </c>
    </row>
    <row r="106" s="2" customFormat="1">
      <c r="A106" s="40"/>
      <c r="B106" s="41"/>
      <c r="C106" s="40"/>
      <c r="D106" s="181" t="s">
        <v>201</v>
      </c>
      <c r="E106" s="40"/>
      <c r="F106" s="182" t="s">
        <v>1193</v>
      </c>
      <c r="G106" s="40"/>
      <c r="H106" s="40"/>
      <c r="I106" s="183"/>
      <c r="J106" s="40"/>
      <c r="K106" s="40"/>
      <c r="L106" s="41"/>
      <c r="M106" s="239"/>
      <c r="N106" s="240"/>
      <c r="O106" s="233"/>
      <c r="P106" s="233"/>
      <c r="Q106" s="233"/>
      <c r="R106" s="233"/>
      <c r="S106" s="233"/>
      <c r="T106" s="241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201</v>
      </c>
      <c r="AU106" s="21" t="s">
        <v>82</v>
      </c>
    </row>
    <row r="107" s="2" customFormat="1" ht="6.96" customHeight="1">
      <c r="A107" s="40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41"/>
      <c r="M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</sheetData>
  <autoFilter ref="C83:K10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611325222"/>
    <hyperlink ref="F91" r:id="rId2" display="https://podminky.urs.cz/item/CS_URS_2025_01/733110806"/>
    <hyperlink ref="F95" r:id="rId3" display="https://podminky.urs.cz/item/CS_URS_2025_01/733122223"/>
    <hyperlink ref="F101" r:id="rId4" display="https://podminky.urs.cz/item/CS_URS_2025_01/998733122"/>
    <hyperlink ref="F104" r:id="rId5" display="https://podminky.urs.cz/item/CS_URS_2025_01/783624651"/>
    <hyperlink ref="F106" r:id="rId6" display="https://podminky.urs.cz/item/CS_URS_2025_01/7836276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90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82</v>
      </c>
    </row>
    <row r="4" s="1" customFormat="1" ht="24.96" customHeight="1">
      <c r="B4" s="24"/>
      <c r="D4" s="25" t="s">
        <v>98</v>
      </c>
      <c r="L4" s="24"/>
      <c r="M4" s="117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18" t="str">
        <f>'Rekapitulace stavby'!K6</f>
        <v>ZŠ Vítěztví Mariánské Lázně, odborná učebna v podkroví etapa I - akutalizace rozpočtu</v>
      </c>
      <c r="F7" s="34"/>
      <c r="G7" s="34"/>
      <c r="H7" s="34"/>
      <c r="L7" s="24"/>
    </row>
    <row r="8" s="2" customFormat="1" ht="12" customHeight="1">
      <c r="A8" s="40"/>
      <c r="B8" s="41"/>
      <c r="C8" s="40"/>
      <c r="D8" s="34" t="s">
        <v>111</v>
      </c>
      <c r="E8" s="40"/>
      <c r="F8" s="40"/>
      <c r="G8" s="40"/>
      <c r="H8" s="40"/>
      <c r="I8" s="40"/>
      <c r="J8" s="40"/>
      <c r="K8" s="40"/>
      <c r="L8" s="11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1"/>
      <c r="C9" s="40"/>
      <c r="D9" s="40"/>
      <c r="E9" s="64" t="s">
        <v>1194</v>
      </c>
      <c r="F9" s="40"/>
      <c r="G9" s="40"/>
      <c r="H9" s="40"/>
      <c r="I9" s="40"/>
      <c r="J9" s="40"/>
      <c r="K9" s="40"/>
      <c r="L9" s="11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1"/>
      <c r="C10" s="40"/>
      <c r="D10" s="40"/>
      <c r="E10" s="40"/>
      <c r="F10" s="40"/>
      <c r="G10" s="40"/>
      <c r="H10" s="40"/>
      <c r="I10" s="40"/>
      <c r="J10" s="40"/>
      <c r="K10" s="40"/>
      <c r="L10" s="11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1"/>
      <c r="C11" s="40"/>
      <c r="D11" s="34" t="s">
        <v>19</v>
      </c>
      <c r="E11" s="40"/>
      <c r="F11" s="29" t="s">
        <v>3</v>
      </c>
      <c r="G11" s="40"/>
      <c r="H11" s="40"/>
      <c r="I11" s="34" t="s">
        <v>21</v>
      </c>
      <c r="J11" s="29" t="s">
        <v>3</v>
      </c>
      <c r="K11" s="40"/>
      <c r="L11" s="11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1"/>
      <c r="C12" s="40"/>
      <c r="D12" s="34" t="s">
        <v>23</v>
      </c>
      <c r="E12" s="40"/>
      <c r="F12" s="29" t="s">
        <v>24</v>
      </c>
      <c r="G12" s="40"/>
      <c r="H12" s="40"/>
      <c r="I12" s="34" t="s">
        <v>25</v>
      </c>
      <c r="J12" s="66" t="str">
        <f>'Rekapitulace stavby'!AN8</f>
        <v>29. 4. 2025</v>
      </c>
      <c r="K12" s="40"/>
      <c r="L12" s="11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1"/>
      <c r="C13" s="40"/>
      <c r="D13" s="40"/>
      <c r="E13" s="40"/>
      <c r="F13" s="40"/>
      <c r="G13" s="40"/>
      <c r="H13" s="40"/>
      <c r="I13" s="40"/>
      <c r="J13" s="40"/>
      <c r="K13" s="40"/>
      <c r="L13" s="11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27</v>
      </c>
      <c r="E14" s="40"/>
      <c r="F14" s="40"/>
      <c r="G14" s="40"/>
      <c r="H14" s="40"/>
      <c r="I14" s="34" t="s">
        <v>28</v>
      </c>
      <c r="J14" s="29" t="str">
        <f>IF('Rekapitulace stavby'!AN10="","",'Rekapitulace stavby'!AN10)</f>
        <v/>
      </c>
      <c r="K14" s="40"/>
      <c r="L14" s="11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1"/>
      <c r="C15" s="40"/>
      <c r="D15" s="40"/>
      <c r="E15" s="29" t="str">
        <f>IF('Rekapitulace stavby'!E11="","",'Rekapitulace stavby'!E11)</f>
        <v xml:space="preserve"> </v>
      </c>
      <c r="F15" s="40"/>
      <c r="G15" s="40"/>
      <c r="H15" s="40"/>
      <c r="I15" s="34" t="s">
        <v>29</v>
      </c>
      <c r="J15" s="29" t="str">
        <f>IF('Rekapitulace stavby'!AN11="","",'Rekapitulace stavby'!AN11)</f>
        <v/>
      </c>
      <c r="K15" s="40"/>
      <c r="L15" s="11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11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1"/>
      <c r="C17" s="40"/>
      <c r="D17" s="34" t="s">
        <v>30</v>
      </c>
      <c r="E17" s="40"/>
      <c r="F17" s="40"/>
      <c r="G17" s="40"/>
      <c r="H17" s="40"/>
      <c r="I17" s="34" t="s">
        <v>28</v>
      </c>
      <c r="J17" s="35" t="str">
        <f>'Rekapitulace stavby'!AN13</f>
        <v>Vyplň údaj</v>
      </c>
      <c r="K17" s="40"/>
      <c r="L17" s="11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1"/>
      <c r="C18" s="40"/>
      <c r="D18" s="40"/>
      <c r="E18" s="35" t="str">
        <f>'Rekapitulace stavby'!E14</f>
        <v>Vyplň údaj</v>
      </c>
      <c r="F18" s="29"/>
      <c r="G18" s="29"/>
      <c r="H18" s="29"/>
      <c r="I18" s="34" t="s">
        <v>29</v>
      </c>
      <c r="J18" s="35" t="str">
        <f>'Rekapitulace stavby'!AN14</f>
        <v>Vyplň údaj</v>
      </c>
      <c r="K18" s="40"/>
      <c r="L18" s="11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11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1"/>
      <c r="C20" s="40"/>
      <c r="D20" s="34" t="s">
        <v>32</v>
      </c>
      <c r="E20" s="40"/>
      <c r="F20" s="40"/>
      <c r="G20" s="40"/>
      <c r="H20" s="40"/>
      <c r="I20" s="34" t="s">
        <v>28</v>
      </c>
      <c r="J20" s="29" t="s">
        <v>3</v>
      </c>
      <c r="K20" s="40"/>
      <c r="L20" s="11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1"/>
      <c r="C21" s="40"/>
      <c r="D21" s="40"/>
      <c r="E21" s="29" t="s">
        <v>33</v>
      </c>
      <c r="F21" s="40"/>
      <c r="G21" s="40"/>
      <c r="H21" s="40"/>
      <c r="I21" s="34" t="s">
        <v>29</v>
      </c>
      <c r="J21" s="29" t="s">
        <v>3</v>
      </c>
      <c r="K21" s="40"/>
      <c r="L21" s="11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11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1"/>
      <c r="C23" s="40"/>
      <c r="D23" s="34" t="s">
        <v>35</v>
      </c>
      <c r="E23" s="40"/>
      <c r="F23" s="40"/>
      <c r="G23" s="40"/>
      <c r="H23" s="40"/>
      <c r="I23" s="34" t="s">
        <v>28</v>
      </c>
      <c r="J23" s="29" t="s">
        <v>3</v>
      </c>
      <c r="K23" s="40"/>
      <c r="L23" s="11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1"/>
      <c r="C24" s="40"/>
      <c r="D24" s="40"/>
      <c r="E24" s="29" t="s">
        <v>36</v>
      </c>
      <c r="F24" s="40"/>
      <c r="G24" s="40"/>
      <c r="H24" s="40"/>
      <c r="I24" s="34" t="s">
        <v>29</v>
      </c>
      <c r="J24" s="29" t="s">
        <v>3</v>
      </c>
      <c r="K24" s="40"/>
      <c r="L24" s="11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1"/>
      <c r="C25" s="40"/>
      <c r="D25" s="40"/>
      <c r="E25" s="40"/>
      <c r="F25" s="40"/>
      <c r="G25" s="40"/>
      <c r="H25" s="40"/>
      <c r="I25" s="40"/>
      <c r="J25" s="40"/>
      <c r="K25" s="40"/>
      <c r="L25" s="11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1"/>
      <c r="C26" s="40"/>
      <c r="D26" s="34" t="s">
        <v>37</v>
      </c>
      <c r="E26" s="40"/>
      <c r="F26" s="40"/>
      <c r="G26" s="40"/>
      <c r="H26" s="40"/>
      <c r="I26" s="40"/>
      <c r="J26" s="40"/>
      <c r="K26" s="40"/>
      <c r="L26" s="11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20"/>
      <c r="B27" s="121"/>
      <c r="C27" s="120"/>
      <c r="D27" s="120"/>
      <c r="E27" s="38" t="s">
        <v>38</v>
      </c>
      <c r="F27" s="38"/>
      <c r="G27" s="38"/>
      <c r="H27" s="3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11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1"/>
      <c r="C29" s="40"/>
      <c r="D29" s="86"/>
      <c r="E29" s="86"/>
      <c r="F29" s="86"/>
      <c r="G29" s="86"/>
      <c r="H29" s="86"/>
      <c r="I29" s="86"/>
      <c r="J29" s="86"/>
      <c r="K29" s="86"/>
      <c r="L29" s="11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1"/>
      <c r="C30" s="40"/>
      <c r="D30" s="123" t="s">
        <v>39</v>
      </c>
      <c r="E30" s="40"/>
      <c r="F30" s="40"/>
      <c r="G30" s="40"/>
      <c r="H30" s="40"/>
      <c r="I30" s="40"/>
      <c r="J30" s="92">
        <f>ROUND(J82, 2)</f>
        <v>0</v>
      </c>
      <c r="K30" s="40"/>
      <c r="L30" s="11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1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1"/>
      <c r="C32" s="40"/>
      <c r="D32" s="40"/>
      <c r="E32" s="40"/>
      <c r="F32" s="45" t="s">
        <v>41</v>
      </c>
      <c r="G32" s="40"/>
      <c r="H32" s="40"/>
      <c r="I32" s="45" t="s">
        <v>40</v>
      </c>
      <c r="J32" s="45" t="s">
        <v>42</v>
      </c>
      <c r="K32" s="40"/>
      <c r="L32" s="11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1"/>
      <c r="C33" s="40"/>
      <c r="D33" s="124" t="s">
        <v>43</v>
      </c>
      <c r="E33" s="34" t="s">
        <v>44</v>
      </c>
      <c r="F33" s="125">
        <f>ROUND((SUM(BE82:BE94)),  2)</f>
        <v>0</v>
      </c>
      <c r="G33" s="40"/>
      <c r="H33" s="40"/>
      <c r="I33" s="126">
        <v>0.20999999999999999</v>
      </c>
      <c r="J33" s="125">
        <f>ROUND(((SUM(BE82:BE94))*I33),  2)</f>
        <v>0</v>
      </c>
      <c r="K33" s="40"/>
      <c r="L33" s="11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34" t="s">
        <v>45</v>
      </c>
      <c r="F34" s="125">
        <f>ROUND((SUM(BF82:BF94)),  2)</f>
        <v>0</v>
      </c>
      <c r="G34" s="40"/>
      <c r="H34" s="40"/>
      <c r="I34" s="126">
        <v>0.12</v>
      </c>
      <c r="J34" s="125">
        <f>ROUND(((SUM(BF82:BF94))*I34),  2)</f>
        <v>0</v>
      </c>
      <c r="K34" s="40"/>
      <c r="L34" s="11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1"/>
      <c r="C35" s="40"/>
      <c r="D35" s="40"/>
      <c r="E35" s="34" t="s">
        <v>46</v>
      </c>
      <c r="F35" s="125">
        <f>ROUND((SUM(BG82:BG94)),  2)</f>
        <v>0</v>
      </c>
      <c r="G35" s="40"/>
      <c r="H35" s="40"/>
      <c r="I35" s="126">
        <v>0.20999999999999999</v>
      </c>
      <c r="J35" s="125">
        <f>0</f>
        <v>0</v>
      </c>
      <c r="K35" s="40"/>
      <c r="L35" s="11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1"/>
      <c r="C36" s="40"/>
      <c r="D36" s="40"/>
      <c r="E36" s="34" t="s">
        <v>47</v>
      </c>
      <c r="F36" s="125">
        <f>ROUND((SUM(BH82:BH94)),  2)</f>
        <v>0</v>
      </c>
      <c r="G36" s="40"/>
      <c r="H36" s="40"/>
      <c r="I36" s="126">
        <v>0.12</v>
      </c>
      <c r="J36" s="125">
        <f>0</f>
        <v>0</v>
      </c>
      <c r="K36" s="40"/>
      <c r="L36" s="11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48</v>
      </c>
      <c r="F37" s="125">
        <f>ROUND((SUM(BI82:BI94)),  2)</f>
        <v>0</v>
      </c>
      <c r="G37" s="40"/>
      <c r="H37" s="40"/>
      <c r="I37" s="126">
        <v>0</v>
      </c>
      <c r="J37" s="125">
        <f>0</f>
        <v>0</v>
      </c>
      <c r="K37" s="40"/>
      <c r="L37" s="11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11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1"/>
      <c r="C39" s="127"/>
      <c r="D39" s="128" t="s">
        <v>49</v>
      </c>
      <c r="E39" s="78"/>
      <c r="F39" s="78"/>
      <c r="G39" s="129" t="s">
        <v>50</v>
      </c>
      <c r="H39" s="130" t="s">
        <v>51</v>
      </c>
      <c r="I39" s="78"/>
      <c r="J39" s="131">
        <f>SUM(J30:J37)</f>
        <v>0</v>
      </c>
      <c r="K39" s="132"/>
      <c r="L39" s="11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11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11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0"/>
      <c r="E45" s="40"/>
      <c r="F45" s="40"/>
      <c r="G45" s="40"/>
      <c r="H45" s="40"/>
      <c r="I45" s="40"/>
      <c r="J45" s="40"/>
      <c r="K45" s="40"/>
      <c r="L45" s="119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11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17</v>
      </c>
      <c r="D47" s="40"/>
      <c r="E47" s="40"/>
      <c r="F47" s="40"/>
      <c r="G47" s="40"/>
      <c r="H47" s="40"/>
      <c r="I47" s="40"/>
      <c r="J47" s="40"/>
      <c r="K47" s="40"/>
      <c r="L47" s="11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0"/>
      <c r="D48" s="40"/>
      <c r="E48" s="118" t="str">
        <f>E7</f>
        <v>ZŠ Vítěztví Mariánské Lázně, odborná učebna v podkroví etapa I - akutalizace rozpočtu</v>
      </c>
      <c r="F48" s="34"/>
      <c r="G48" s="34"/>
      <c r="H48" s="34"/>
      <c r="I48" s="40"/>
      <c r="J48" s="40"/>
      <c r="K48" s="40"/>
      <c r="L48" s="11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111</v>
      </c>
      <c r="D49" s="40"/>
      <c r="E49" s="40"/>
      <c r="F49" s="40"/>
      <c r="G49" s="40"/>
      <c r="H49" s="40"/>
      <c r="I49" s="40"/>
      <c r="J49" s="40"/>
      <c r="K49" s="40"/>
      <c r="L49" s="11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64" t="str">
        <f>E9</f>
        <v>6 - Vedlejší náklady</v>
      </c>
      <c r="F50" s="40"/>
      <c r="G50" s="40"/>
      <c r="H50" s="40"/>
      <c r="I50" s="40"/>
      <c r="J50" s="40"/>
      <c r="K50" s="40"/>
      <c r="L50" s="11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11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0"/>
      <c r="E52" s="40"/>
      <c r="F52" s="29" t="str">
        <f>F12</f>
        <v xml:space="preserve"> </v>
      </c>
      <c r="G52" s="40"/>
      <c r="H52" s="40"/>
      <c r="I52" s="34" t="s">
        <v>25</v>
      </c>
      <c r="J52" s="66" t="str">
        <f>IF(J12="","",J12)</f>
        <v>29. 4. 2025</v>
      </c>
      <c r="K52" s="40"/>
      <c r="L52" s="11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11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27</v>
      </c>
      <c r="D54" s="40"/>
      <c r="E54" s="40"/>
      <c r="F54" s="29" t="str">
        <f>E15</f>
        <v xml:space="preserve"> </v>
      </c>
      <c r="G54" s="40"/>
      <c r="H54" s="40"/>
      <c r="I54" s="34" t="s">
        <v>32</v>
      </c>
      <c r="J54" s="38" t="str">
        <f>E21</f>
        <v>Studio PROKON</v>
      </c>
      <c r="K54" s="40"/>
      <c r="L54" s="11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0"/>
      <c r="E55" s="40"/>
      <c r="F55" s="29" t="str">
        <f>IF(E18="","",E18)</f>
        <v>Vyplň údaj</v>
      </c>
      <c r="G55" s="40"/>
      <c r="H55" s="40"/>
      <c r="I55" s="34" t="s">
        <v>35</v>
      </c>
      <c r="J55" s="38" t="str">
        <f>E24</f>
        <v>Ing. Tomáš Hrdlička</v>
      </c>
      <c r="K55" s="40"/>
      <c r="L55" s="11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0"/>
      <c r="D56" s="40"/>
      <c r="E56" s="40"/>
      <c r="F56" s="40"/>
      <c r="G56" s="40"/>
      <c r="H56" s="40"/>
      <c r="I56" s="40"/>
      <c r="J56" s="40"/>
      <c r="K56" s="40"/>
      <c r="L56" s="11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33" t="s">
        <v>138</v>
      </c>
      <c r="D57" s="127"/>
      <c r="E57" s="127"/>
      <c r="F57" s="127"/>
      <c r="G57" s="127"/>
      <c r="H57" s="127"/>
      <c r="I57" s="127"/>
      <c r="J57" s="134" t="s">
        <v>139</v>
      </c>
      <c r="K57" s="127"/>
      <c r="L57" s="11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11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35" t="s">
        <v>71</v>
      </c>
      <c r="D59" s="40"/>
      <c r="E59" s="40"/>
      <c r="F59" s="40"/>
      <c r="G59" s="40"/>
      <c r="H59" s="40"/>
      <c r="I59" s="40"/>
      <c r="J59" s="92">
        <f>J82</f>
        <v>0</v>
      </c>
      <c r="K59" s="40"/>
      <c r="L59" s="11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21" t="s">
        <v>140</v>
      </c>
    </row>
    <row r="60" s="9" customFormat="1" ht="24.96" customHeight="1">
      <c r="A60" s="9"/>
      <c r="B60" s="136"/>
      <c r="C60" s="9"/>
      <c r="D60" s="137" t="s">
        <v>1195</v>
      </c>
      <c r="E60" s="138"/>
      <c r="F60" s="138"/>
      <c r="G60" s="138"/>
      <c r="H60" s="138"/>
      <c r="I60" s="138"/>
      <c r="J60" s="139">
        <f>J83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0"/>
      <c r="C61" s="10"/>
      <c r="D61" s="141" t="s">
        <v>1196</v>
      </c>
      <c r="E61" s="142"/>
      <c r="F61" s="142"/>
      <c r="G61" s="142"/>
      <c r="H61" s="142"/>
      <c r="I61" s="142"/>
      <c r="J61" s="143">
        <f>J84</f>
        <v>0</v>
      </c>
      <c r="K61" s="10"/>
      <c r="L61" s="14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0"/>
      <c r="C62" s="10"/>
      <c r="D62" s="141" t="s">
        <v>1197</v>
      </c>
      <c r="E62" s="142"/>
      <c r="F62" s="142"/>
      <c r="G62" s="142"/>
      <c r="H62" s="142"/>
      <c r="I62" s="142"/>
      <c r="J62" s="143">
        <f>J89</f>
        <v>0</v>
      </c>
      <c r="K62" s="10"/>
      <c r="L62" s="14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0"/>
      <c r="D63" s="40"/>
      <c r="E63" s="40"/>
      <c r="F63" s="40"/>
      <c r="G63" s="40"/>
      <c r="H63" s="40"/>
      <c r="I63" s="40"/>
      <c r="J63" s="40"/>
      <c r="K63" s="40"/>
      <c r="L63" s="119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11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11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177</v>
      </c>
      <c r="D69" s="40"/>
      <c r="E69" s="40"/>
      <c r="F69" s="40"/>
      <c r="G69" s="40"/>
      <c r="H69" s="40"/>
      <c r="I69" s="40"/>
      <c r="J69" s="40"/>
      <c r="K69" s="40"/>
      <c r="L69" s="11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0"/>
      <c r="D70" s="40"/>
      <c r="E70" s="40"/>
      <c r="F70" s="40"/>
      <c r="G70" s="40"/>
      <c r="H70" s="40"/>
      <c r="I70" s="40"/>
      <c r="J70" s="40"/>
      <c r="K70" s="40"/>
      <c r="L70" s="11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17</v>
      </c>
      <c r="D71" s="40"/>
      <c r="E71" s="40"/>
      <c r="F71" s="40"/>
      <c r="G71" s="40"/>
      <c r="H71" s="40"/>
      <c r="I71" s="40"/>
      <c r="J71" s="40"/>
      <c r="K71" s="40"/>
      <c r="L71" s="11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6.25" customHeight="1">
      <c r="A72" s="40"/>
      <c r="B72" s="41"/>
      <c r="C72" s="40"/>
      <c r="D72" s="40"/>
      <c r="E72" s="118" t="str">
        <f>E7</f>
        <v>ZŠ Vítěztví Mariánské Lázně, odborná učebna v podkroví etapa I - akutalizace rozpočtu</v>
      </c>
      <c r="F72" s="34"/>
      <c r="G72" s="34"/>
      <c r="H72" s="34"/>
      <c r="I72" s="40"/>
      <c r="J72" s="40"/>
      <c r="K72" s="40"/>
      <c r="L72" s="11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111</v>
      </c>
      <c r="D73" s="40"/>
      <c r="E73" s="40"/>
      <c r="F73" s="40"/>
      <c r="G73" s="40"/>
      <c r="H73" s="40"/>
      <c r="I73" s="40"/>
      <c r="J73" s="40"/>
      <c r="K73" s="40"/>
      <c r="L73" s="11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0"/>
      <c r="D74" s="40"/>
      <c r="E74" s="64" t="str">
        <f>E9</f>
        <v>6 - Vedlejší náklady</v>
      </c>
      <c r="F74" s="40"/>
      <c r="G74" s="40"/>
      <c r="H74" s="40"/>
      <c r="I74" s="40"/>
      <c r="J74" s="40"/>
      <c r="K74" s="40"/>
      <c r="L74" s="11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0"/>
      <c r="D75" s="40"/>
      <c r="E75" s="40"/>
      <c r="F75" s="40"/>
      <c r="G75" s="40"/>
      <c r="H75" s="40"/>
      <c r="I75" s="40"/>
      <c r="J75" s="40"/>
      <c r="K75" s="40"/>
      <c r="L75" s="11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23</v>
      </c>
      <c r="D76" s="40"/>
      <c r="E76" s="40"/>
      <c r="F76" s="29" t="str">
        <f>F12</f>
        <v xml:space="preserve"> </v>
      </c>
      <c r="G76" s="40"/>
      <c r="H76" s="40"/>
      <c r="I76" s="34" t="s">
        <v>25</v>
      </c>
      <c r="J76" s="66" t="str">
        <f>IF(J12="","",J12)</f>
        <v>29. 4. 2025</v>
      </c>
      <c r="K76" s="40"/>
      <c r="L76" s="11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0"/>
      <c r="D77" s="40"/>
      <c r="E77" s="40"/>
      <c r="F77" s="40"/>
      <c r="G77" s="40"/>
      <c r="H77" s="40"/>
      <c r="I77" s="40"/>
      <c r="J77" s="40"/>
      <c r="K77" s="40"/>
      <c r="L77" s="11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27</v>
      </c>
      <c r="D78" s="40"/>
      <c r="E78" s="40"/>
      <c r="F78" s="29" t="str">
        <f>E15</f>
        <v xml:space="preserve"> </v>
      </c>
      <c r="G78" s="40"/>
      <c r="H78" s="40"/>
      <c r="I78" s="34" t="s">
        <v>32</v>
      </c>
      <c r="J78" s="38" t="str">
        <f>E21</f>
        <v>Studio PROKON</v>
      </c>
      <c r="K78" s="40"/>
      <c r="L78" s="11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30</v>
      </c>
      <c r="D79" s="40"/>
      <c r="E79" s="40"/>
      <c r="F79" s="29" t="str">
        <f>IF(E18="","",E18)</f>
        <v>Vyplň údaj</v>
      </c>
      <c r="G79" s="40"/>
      <c r="H79" s="40"/>
      <c r="I79" s="34" t="s">
        <v>35</v>
      </c>
      <c r="J79" s="38" t="str">
        <f>E24</f>
        <v>Ing. Tomáš Hrdlička</v>
      </c>
      <c r="K79" s="40"/>
      <c r="L79" s="11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0"/>
      <c r="D80" s="40"/>
      <c r="E80" s="40"/>
      <c r="F80" s="40"/>
      <c r="G80" s="40"/>
      <c r="H80" s="40"/>
      <c r="I80" s="40"/>
      <c r="J80" s="40"/>
      <c r="K80" s="40"/>
      <c r="L80" s="11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44"/>
      <c r="B81" s="145"/>
      <c r="C81" s="146" t="s">
        <v>178</v>
      </c>
      <c r="D81" s="147" t="s">
        <v>58</v>
      </c>
      <c r="E81" s="147" t="s">
        <v>54</v>
      </c>
      <c r="F81" s="147" t="s">
        <v>55</v>
      </c>
      <c r="G81" s="147" t="s">
        <v>179</v>
      </c>
      <c r="H81" s="147" t="s">
        <v>180</v>
      </c>
      <c r="I81" s="147" t="s">
        <v>181</v>
      </c>
      <c r="J81" s="147" t="s">
        <v>139</v>
      </c>
      <c r="K81" s="148" t="s">
        <v>182</v>
      </c>
      <c r="L81" s="149"/>
      <c r="M81" s="82" t="s">
        <v>3</v>
      </c>
      <c r="N81" s="83" t="s">
        <v>43</v>
      </c>
      <c r="O81" s="83" t="s">
        <v>183</v>
      </c>
      <c r="P81" s="83" t="s">
        <v>184</v>
      </c>
      <c r="Q81" s="83" t="s">
        <v>185</v>
      </c>
      <c r="R81" s="83" t="s">
        <v>186</v>
      </c>
      <c r="S81" s="83" t="s">
        <v>187</v>
      </c>
      <c r="T81" s="84" t="s">
        <v>188</v>
      </c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</row>
    <row r="82" s="2" customFormat="1" ht="22.8" customHeight="1">
      <c r="A82" s="40"/>
      <c r="B82" s="41"/>
      <c r="C82" s="89" t="s">
        <v>189</v>
      </c>
      <c r="D82" s="40"/>
      <c r="E82" s="40"/>
      <c r="F82" s="40"/>
      <c r="G82" s="40"/>
      <c r="H82" s="40"/>
      <c r="I82" s="40"/>
      <c r="J82" s="150">
        <f>BK82</f>
        <v>0</v>
      </c>
      <c r="K82" s="40"/>
      <c r="L82" s="41"/>
      <c r="M82" s="85"/>
      <c r="N82" s="70"/>
      <c r="O82" s="86"/>
      <c r="P82" s="151">
        <f>P83</f>
        <v>0</v>
      </c>
      <c r="Q82" s="86"/>
      <c r="R82" s="151">
        <f>R83</f>
        <v>0</v>
      </c>
      <c r="S82" s="86"/>
      <c r="T82" s="152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21" t="s">
        <v>72</v>
      </c>
      <c r="AU82" s="21" t="s">
        <v>140</v>
      </c>
      <c r="BK82" s="153">
        <f>BK83</f>
        <v>0</v>
      </c>
    </row>
    <row r="83" s="12" customFormat="1" ht="25.92" customHeight="1">
      <c r="A83" s="12"/>
      <c r="B83" s="154"/>
      <c r="C83" s="12"/>
      <c r="D83" s="155" t="s">
        <v>72</v>
      </c>
      <c r="E83" s="156" t="s">
        <v>1198</v>
      </c>
      <c r="F83" s="156" t="s">
        <v>1199</v>
      </c>
      <c r="G83" s="12"/>
      <c r="H83" s="12"/>
      <c r="I83" s="157"/>
      <c r="J83" s="158">
        <f>BK83</f>
        <v>0</v>
      </c>
      <c r="K83" s="12"/>
      <c r="L83" s="154"/>
      <c r="M83" s="159"/>
      <c r="N83" s="160"/>
      <c r="O83" s="160"/>
      <c r="P83" s="161">
        <f>P84+P89</f>
        <v>0</v>
      </c>
      <c r="Q83" s="160"/>
      <c r="R83" s="161">
        <f>R84+R89</f>
        <v>0</v>
      </c>
      <c r="S83" s="160"/>
      <c r="T83" s="162">
        <f>T84+T89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5" t="s">
        <v>226</v>
      </c>
      <c r="AT83" s="163" t="s">
        <v>72</v>
      </c>
      <c r="AU83" s="163" t="s">
        <v>73</v>
      </c>
      <c r="AY83" s="155" t="s">
        <v>192</v>
      </c>
      <c r="BK83" s="164">
        <f>BK84+BK89</f>
        <v>0</v>
      </c>
    </row>
    <row r="84" s="12" customFormat="1" ht="22.8" customHeight="1">
      <c r="A84" s="12"/>
      <c r="B84" s="154"/>
      <c r="C84" s="12"/>
      <c r="D84" s="155" t="s">
        <v>72</v>
      </c>
      <c r="E84" s="165" t="s">
        <v>1200</v>
      </c>
      <c r="F84" s="165" t="s">
        <v>1201</v>
      </c>
      <c r="G84" s="12"/>
      <c r="H84" s="12"/>
      <c r="I84" s="157"/>
      <c r="J84" s="166">
        <f>BK84</f>
        <v>0</v>
      </c>
      <c r="K84" s="12"/>
      <c r="L84" s="154"/>
      <c r="M84" s="159"/>
      <c r="N84" s="160"/>
      <c r="O84" s="160"/>
      <c r="P84" s="161">
        <f>SUM(P85:P88)</f>
        <v>0</v>
      </c>
      <c r="Q84" s="160"/>
      <c r="R84" s="161">
        <f>SUM(R85:R88)</f>
        <v>0</v>
      </c>
      <c r="S84" s="160"/>
      <c r="T84" s="162">
        <f>SUM(T85:T88)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5" t="s">
        <v>226</v>
      </c>
      <c r="AT84" s="163" t="s">
        <v>72</v>
      </c>
      <c r="AU84" s="163" t="s">
        <v>78</v>
      </c>
      <c r="AY84" s="155" t="s">
        <v>192</v>
      </c>
      <c r="BK84" s="164">
        <f>SUM(BK85:BK88)</f>
        <v>0</v>
      </c>
    </row>
    <row r="85" s="2" customFormat="1" ht="37.8" customHeight="1">
      <c r="A85" s="40"/>
      <c r="B85" s="167"/>
      <c r="C85" s="168" t="s">
        <v>78</v>
      </c>
      <c r="D85" s="168" t="s">
        <v>195</v>
      </c>
      <c r="E85" s="169" t="s">
        <v>1202</v>
      </c>
      <c r="F85" s="170" t="s">
        <v>1203</v>
      </c>
      <c r="G85" s="171" t="s">
        <v>538</v>
      </c>
      <c r="H85" s="172">
        <v>1</v>
      </c>
      <c r="I85" s="173"/>
      <c r="J85" s="174">
        <f>ROUND(I85*H85,2)</f>
        <v>0</v>
      </c>
      <c r="K85" s="170" t="s">
        <v>198</v>
      </c>
      <c r="L85" s="41"/>
      <c r="M85" s="175" t="s">
        <v>3</v>
      </c>
      <c r="N85" s="176" t="s">
        <v>44</v>
      </c>
      <c r="O85" s="74"/>
      <c r="P85" s="177">
        <f>O85*H85</f>
        <v>0</v>
      </c>
      <c r="Q85" s="177">
        <v>0</v>
      </c>
      <c r="R85" s="177">
        <f>Q85*H85</f>
        <v>0</v>
      </c>
      <c r="S85" s="177">
        <v>0</v>
      </c>
      <c r="T85" s="178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179" t="s">
        <v>1204</v>
      </c>
      <c r="AT85" s="179" t="s">
        <v>195</v>
      </c>
      <c r="AU85" s="179" t="s">
        <v>82</v>
      </c>
      <c r="AY85" s="21" t="s">
        <v>192</v>
      </c>
      <c r="BE85" s="180">
        <f>IF(N85="základní",J85,0)</f>
        <v>0</v>
      </c>
      <c r="BF85" s="180">
        <f>IF(N85="snížená",J85,0)</f>
        <v>0</v>
      </c>
      <c r="BG85" s="180">
        <f>IF(N85="zákl. přenesená",J85,0)</f>
        <v>0</v>
      </c>
      <c r="BH85" s="180">
        <f>IF(N85="sníž. přenesená",J85,0)</f>
        <v>0</v>
      </c>
      <c r="BI85" s="180">
        <f>IF(N85="nulová",J85,0)</f>
        <v>0</v>
      </c>
      <c r="BJ85" s="21" t="s">
        <v>78</v>
      </c>
      <c r="BK85" s="180">
        <f>ROUND(I85*H85,2)</f>
        <v>0</v>
      </c>
      <c r="BL85" s="21" t="s">
        <v>1204</v>
      </c>
      <c r="BM85" s="179" t="s">
        <v>1205</v>
      </c>
    </row>
    <row r="86" s="2" customFormat="1">
      <c r="A86" s="40"/>
      <c r="B86" s="41"/>
      <c r="C86" s="40"/>
      <c r="D86" s="181" t="s">
        <v>201</v>
      </c>
      <c r="E86" s="40"/>
      <c r="F86" s="182" t="s">
        <v>1206</v>
      </c>
      <c r="G86" s="40"/>
      <c r="H86" s="40"/>
      <c r="I86" s="183"/>
      <c r="J86" s="40"/>
      <c r="K86" s="40"/>
      <c r="L86" s="41"/>
      <c r="M86" s="184"/>
      <c r="N86" s="185"/>
      <c r="O86" s="74"/>
      <c r="P86" s="74"/>
      <c r="Q86" s="74"/>
      <c r="R86" s="74"/>
      <c r="S86" s="74"/>
      <c r="T86" s="75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21" t="s">
        <v>201</v>
      </c>
      <c r="AU86" s="21" t="s">
        <v>82</v>
      </c>
    </row>
    <row r="87" s="2" customFormat="1" ht="16.5" customHeight="1">
      <c r="A87" s="40"/>
      <c r="B87" s="167"/>
      <c r="C87" s="168" t="s">
        <v>82</v>
      </c>
      <c r="D87" s="168" t="s">
        <v>195</v>
      </c>
      <c r="E87" s="169" t="s">
        <v>1207</v>
      </c>
      <c r="F87" s="170" t="s">
        <v>1208</v>
      </c>
      <c r="G87" s="171" t="s">
        <v>1122</v>
      </c>
      <c r="H87" s="172">
        <v>1</v>
      </c>
      <c r="I87" s="173"/>
      <c r="J87" s="174">
        <f>ROUND(I87*H87,2)</f>
        <v>0</v>
      </c>
      <c r="K87" s="170" t="s">
        <v>417</v>
      </c>
      <c r="L87" s="41"/>
      <c r="M87" s="175" t="s">
        <v>3</v>
      </c>
      <c r="N87" s="176" t="s">
        <v>44</v>
      </c>
      <c r="O87" s="74"/>
      <c r="P87" s="177">
        <f>O87*H87</f>
        <v>0</v>
      </c>
      <c r="Q87" s="177">
        <v>0</v>
      </c>
      <c r="R87" s="177">
        <f>Q87*H87</f>
        <v>0</v>
      </c>
      <c r="S87" s="177">
        <v>0</v>
      </c>
      <c r="T87" s="17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179" t="s">
        <v>199</v>
      </c>
      <c r="AT87" s="179" t="s">
        <v>195</v>
      </c>
      <c r="AU87" s="179" t="s">
        <v>82</v>
      </c>
      <c r="AY87" s="21" t="s">
        <v>192</v>
      </c>
      <c r="BE87" s="180">
        <f>IF(N87="základní",J87,0)</f>
        <v>0</v>
      </c>
      <c r="BF87" s="180">
        <f>IF(N87="snížená",J87,0)</f>
        <v>0</v>
      </c>
      <c r="BG87" s="180">
        <f>IF(N87="zákl. přenesená",J87,0)</f>
        <v>0</v>
      </c>
      <c r="BH87" s="180">
        <f>IF(N87="sníž. přenesená",J87,0)</f>
        <v>0</v>
      </c>
      <c r="BI87" s="180">
        <f>IF(N87="nulová",J87,0)</f>
        <v>0</v>
      </c>
      <c r="BJ87" s="21" t="s">
        <v>78</v>
      </c>
      <c r="BK87" s="180">
        <f>ROUND(I87*H87,2)</f>
        <v>0</v>
      </c>
      <c r="BL87" s="21" t="s">
        <v>199</v>
      </c>
      <c r="BM87" s="179" t="s">
        <v>1209</v>
      </c>
    </row>
    <row r="88" s="2" customFormat="1" ht="16.5" customHeight="1">
      <c r="A88" s="40"/>
      <c r="B88" s="167"/>
      <c r="C88" s="168" t="s">
        <v>85</v>
      </c>
      <c r="D88" s="168" t="s">
        <v>195</v>
      </c>
      <c r="E88" s="169" t="s">
        <v>1210</v>
      </c>
      <c r="F88" s="170" t="s">
        <v>1211</v>
      </c>
      <c r="G88" s="171" t="s">
        <v>1122</v>
      </c>
      <c r="H88" s="172">
        <v>1</v>
      </c>
      <c r="I88" s="173"/>
      <c r="J88" s="174">
        <f>ROUND(I88*H88,2)</f>
        <v>0</v>
      </c>
      <c r="K88" s="170" t="s">
        <v>417</v>
      </c>
      <c r="L88" s="41"/>
      <c r="M88" s="175" t="s">
        <v>3</v>
      </c>
      <c r="N88" s="176" t="s">
        <v>44</v>
      </c>
      <c r="O88" s="74"/>
      <c r="P88" s="177">
        <f>O88*H88</f>
        <v>0</v>
      </c>
      <c r="Q88" s="177">
        <v>0</v>
      </c>
      <c r="R88" s="177">
        <f>Q88*H88</f>
        <v>0</v>
      </c>
      <c r="S88" s="177">
        <v>0</v>
      </c>
      <c r="T88" s="178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179" t="s">
        <v>199</v>
      </c>
      <c r="AT88" s="179" t="s">
        <v>195</v>
      </c>
      <c r="AU88" s="179" t="s">
        <v>82</v>
      </c>
      <c r="AY88" s="21" t="s">
        <v>192</v>
      </c>
      <c r="BE88" s="180">
        <f>IF(N88="základní",J88,0)</f>
        <v>0</v>
      </c>
      <c r="BF88" s="180">
        <f>IF(N88="snížená",J88,0)</f>
        <v>0</v>
      </c>
      <c r="BG88" s="180">
        <f>IF(N88="zákl. přenesená",J88,0)</f>
        <v>0</v>
      </c>
      <c r="BH88" s="180">
        <f>IF(N88="sníž. přenesená",J88,0)</f>
        <v>0</v>
      </c>
      <c r="BI88" s="180">
        <f>IF(N88="nulová",J88,0)</f>
        <v>0</v>
      </c>
      <c r="BJ88" s="21" t="s">
        <v>78</v>
      </c>
      <c r="BK88" s="180">
        <f>ROUND(I88*H88,2)</f>
        <v>0</v>
      </c>
      <c r="BL88" s="21" t="s">
        <v>199</v>
      </c>
      <c r="BM88" s="179" t="s">
        <v>1212</v>
      </c>
    </row>
    <row r="89" s="12" customFormat="1" ht="22.8" customHeight="1">
      <c r="A89" s="12"/>
      <c r="B89" s="154"/>
      <c r="C89" s="12"/>
      <c r="D89" s="155" t="s">
        <v>72</v>
      </c>
      <c r="E89" s="165" t="s">
        <v>1213</v>
      </c>
      <c r="F89" s="165" t="s">
        <v>1214</v>
      </c>
      <c r="G89" s="12"/>
      <c r="H89" s="12"/>
      <c r="I89" s="157"/>
      <c r="J89" s="166">
        <f>BK89</f>
        <v>0</v>
      </c>
      <c r="K89" s="12"/>
      <c r="L89" s="154"/>
      <c r="M89" s="159"/>
      <c r="N89" s="160"/>
      <c r="O89" s="160"/>
      <c r="P89" s="161">
        <f>SUM(P90:P94)</f>
        <v>0</v>
      </c>
      <c r="Q89" s="160"/>
      <c r="R89" s="161">
        <f>SUM(R90:R94)</f>
        <v>0</v>
      </c>
      <c r="S89" s="160"/>
      <c r="T89" s="162">
        <f>SUM(T90:T94)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5" t="s">
        <v>226</v>
      </c>
      <c r="AT89" s="163" t="s">
        <v>72</v>
      </c>
      <c r="AU89" s="163" t="s">
        <v>78</v>
      </c>
      <c r="AY89" s="155" t="s">
        <v>192</v>
      </c>
      <c r="BK89" s="164">
        <f>SUM(BK90:BK94)</f>
        <v>0</v>
      </c>
    </row>
    <row r="90" s="2" customFormat="1" ht="16.5" customHeight="1">
      <c r="A90" s="40"/>
      <c r="B90" s="167"/>
      <c r="C90" s="168" t="s">
        <v>199</v>
      </c>
      <c r="D90" s="168" t="s">
        <v>195</v>
      </c>
      <c r="E90" s="169" t="s">
        <v>1215</v>
      </c>
      <c r="F90" s="170" t="s">
        <v>1216</v>
      </c>
      <c r="G90" s="171" t="s">
        <v>1122</v>
      </c>
      <c r="H90" s="172">
        <v>1</v>
      </c>
      <c r="I90" s="173"/>
      <c r="J90" s="174">
        <f>ROUND(I90*H90,2)</f>
        <v>0</v>
      </c>
      <c r="K90" s="170" t="s">
        <v>198</v>
      </c>
      <c r="L90" s="41"/>
      <c r="M90" s="175" t="s">
        <v>3</v>
      </c>
      <c r="N90" s="176" t="s">
        <v>44</v>
      </c>
      <c r="O90" s="74"/>
      <c r="P90" s="177">
        <f>O90*H90</f>
        <v>0</v>
      </c>
      <c r="Q90" s="177">
        <v>0</v>
      </c>
      <c r="R90" s="177">
        <f>Q90*H90</f>
        <v>0</v>
      </c>
      <c r="S90" s="177">
        <v>0</v>
      </c>
      <c r="T90" s="17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179" t="s">
        <v>1204</v>
      </c>
      <c r="AT90" s="179" t="s">
        <v>195</v>
      </c>
      <c r="AU90" s="179" t="s">
        <v>82</v>
      </c>
      <c r="AY90" s="21" t="s">
        <v>192</v>
      </c>
      <c r="BE90" s="180">
        <f>IF(N90="základní",J90,0)</f>
        <v>0</v>
      </c>
      <c r="BF90" s="180">
        <f>IF(N90="snížená",J90,0)</f>
        <v>0</v>
      </c>
      <c r="BG90" s="180">
        <f>IF(N90="zákl. přenesená",J90,0)</f>
        <v>0</v>
      </c>
      <c r="BH90" s="180">
        <f>IF(N90="sníž. přenesená",J90,0)</f>
        <v>0</v>
      </c>
      <c r="BI90" s="180">
        <f>IF(N90="nulová",J90,0)</f>
        <v>0</v>
      </c>
      <c r="BJ90" s="21" t="s">
        <v>78</v>
      </c>
      <c r="BK90" s="180">
        <f>ROUND(I90*H90,2)</f>
        <v>0</v>
      </c>
      <c r="BL90" s="21" t="s">
        <v>1204</v>
      </c>
      <c r="BM90" s="179" t="s">
        <v>1217</v>
      </c>
    </row>
    <row r="91" s="2" customFormat="1">
      <c r="A91" s="40"/>
      <c r="B91" s="41"/>
      <c r="C91" s="40"/>
      <c r="D91" s="181" t="s">
        <v>201</v>
      </c>
      <c r="E91" s="40"/>
      <c r="F91" s="182" t="s">
        <v>1218</v>
      </c>
      <c r="G91" s="40"/>
      <c r="H91" s="40"/>
      <c r="I91" s="183"/>
      <c r="J91" s="40"/>
      <c r="K91" s="40"/>
      <c r="L91" s="41"/>
      <c r="M91" s="184"/>
      <c r="N91" s="185"/>
      <c r="O91" s="74"/>
      <c r="P91" s="74"/>
      <c r="Q91" s="74"/>
      <c r="R91" s="74"/>
      <c r="S91" s="74"/>
      <c r="T91" s="75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21" t="s">
        <v>201</v>
      </c>
      <c r="AU91" s="21" t="s">
        <v>82</v>
      </c>
    </row>
    <row r="92" s="2" customFormat="1">
      <c r="A92" s="40"/>
      <c r="B92" s="41"/>
      <c r="C92" s="40"/>
      <c r="D92" s="186" t="s">
        <v>203</v>
      </c>
      <c r="E92" s="40"/>
      <c r="F92" s="187" t="s">
        <v>1219</v>
      </c>
      <c r="G92" s="40"/>
      <c r="H92" s="40"/>
      <c r="I92" s="183"/>
      <c r="J92" s="40"/>
      <c r="K92" s="40"/>
      <c r="L92" s="41"/>
      <c r="M92" s="184"/>
      <c r="N92" s="185"/>
      <c r="O92" s="74"/>
      <c r="P92" s="74"/>
      <c r="Q92" s="74"/>
      <c r="R92" s="74"/>
      <c r="S92" s="74"/>
      <c r="T92" s="75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203</v>
      </c>
      <c r="AU92" s="21" t="s">
        <v>82</v>
      </c>
    </row>
    <row r="93" s="2" customFormat="1" ht="16.5" customHeight="1">
      <c r="A93" s="40"/>
      <c r="B93" s="167"/>
      <c r="C93" s="168" t="s">
        <v>226</v>
      </c>
      <c r="D93" s="168" t="s">
        <v>195</v>
      </c>
      <c r="E93" s="169" t="s">
        <v>1220</v>
      </c>
      <c r="F93" s="170" t="s">
        <v>1221</v>
      </c>
      <c r="G93" s="171" t="s">
        <v>1122</v>
      </c>
      <c r="H93" s="172">
        <v>1</v>
      </c>
      <c r="I93" s="173"/>
      <c r="J93" s="174">
        <f>ROUND(I93*H93,2)</f>
        <v>0</v>
      </c>
      <c r="K93" s="170" t="s">
        <v>198</v>
      </c>
      <c r="L93" s="41"/>
      <c r="M93" s="175" t="s">
        <v>3</v>
      </c>
      <c r="N93" s="176" t="s">
        <v>44</v>
      </c>
      <c r="O93" s="74"/>
      <c r="P93" s="177">
        <f>O93*H93</f>
        <v>0</v>
      </c>
      <c r="Q93" s="177">
        <v>0</v>
      </c>
      <c r="R93" s="177">
        <f>Q93*H93</f>
        <v>0</v>
      </c>
      <c r="S93" s="177">
        <v>0</v>
      </c>
      <c r="T93" s="178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179" t="s">
        <v>1204</v>
      </c>
      <c r="AT93" s="179" t="s">
        <v>195</v>
      </c>
      <c r="AU93" s="179" t="s">
        <v>82</v>
      </c>
      <c r="AY93" s="21" t="s">
        <v>192</v>
      </c>
      <c r="BE93" s="180">
        <f>IF(N93="základní",J93,0)</f>
        <v>0</v>
      </c>
      <c r="BF93" s="180">
        <f>IF(N93="snížená",J93,0)</f>
        <v>0</v>
      </c>
      <c r="BG93" s="180">
        <f>IF(N93="zákl. přenesená",J93,0)</f>
        <v>0</v>
      </c>
      <c r="BH93" s="180">
        <f>IF(N93="sníž. přenesená",J93,0)</f>
        <v>0</v>
      </c>
      <c r="BI93" s="180">
        <f>IF(N93="nulová",J93,0)</f>
        <v>0</v>
      </c>
      <c r="BJ93" s="21" t="s">
        <v>78</v>
      </c>
      <c r="BK93" s="180">
        <f>ROUND(I93*H93,2)</f>
        <v>0</v>
      </c>
      <c r="BL93" s="21" t="s">
        <v>1204</v>
      </c>
      <c r="BM93" s="179" t="s">
        <v>1222</v>
      </c>
    </row>
    <row r="94" s="2" customFormat="1">
      <c r="A94" s="40"/>
      <c r="B94" s="41"/>
      <c r="C94" s="40"/>
      <c r="D94" s="181" t="s">
        <v>201</v>
      </c>
      <c r="E94" s="40"/>
      <c r="F94" s="182" t="s">
        <v>1223</v>
      </c>
      <c r="G94" s="40"/>
      <c r="H94" s="40"/>
      <c r="I94" s="183"/>
      <c r="J94" s="40"/>
      <c r="K94" s="40"/>
      <c r="L94" s="41"/>
      <c r="M94" s="239"/>
      <c r="N94" s="240"/>
      <c r="O94" s="233"/>
      <c r="P94" s="233"/>
      <c r="Q94" s="233"/>
      <c r="R94" s="233"/>
      <c r="S94" s="233"/>
      <c r="T94" s="241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21" t="s">
        <v>201</v>
      </c>
      <c r="AU94" s="21" t="s">
        <v>82</v>
      </c>
    </row>
    <row r="95" s="2" customFormat="1" ht="6.96" customHeight="1">
      <c r="A95" s="40"/>
      <c r="B95" s="57"/>
      <c r="C95" s="58"/>
      <c r="D95" s="58"/>
      <c r="E95" s="58"/>
      <c r="F95" s="58"/>
      <c r="G95" s="58"/>
      <c r="H95" s="58"/>
      <c r="I95" s="58"/>
      <c r="J95" s="58"/>
      <c r="K95" s="58"/>
      <c r="L95" s="41"/>
      <c r="M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</sheetData>
  <autoFilter ref="C81:K94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030001000"/>
    <hyperlink ref="F91" r:id="rId2" display="https://podminky.urs.cz/item/CS_URS_2025_01/034503000"/>
    <hyperlink ref="F94" r:id="rId3" display="https://podminky.urs.cz/item/CS_URS_2025_01/0941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2"/>
      <c r="C3" s="23"/>
      <c r="D3" s="23"/>
      <c r="E3" s="23"/>
      <c r="F3" s="23"/>
      <c r="G3" s="23"/>
      <c r="H3" s="24"/>
    </row>
    <row r="4" s="1" customFormat="1" ht="24.96" customHeight="1">
      <c r="B4" s="24"/>
      <c r="C4" s="25" t="s">
        <v>1224</v>
      </c>
      <c r="H4" s="24"/>
    </row>
    <row r="5" s="1" customFormat="1" ht="12" customHeight="1">
      <c r="B5" s="24"/>
      <c r="C5" s="28" t="s">
        <v>14</v>
      </c>
      <c r="D5" s="38" t="s">
        <v>15</v>
      </c>
      <c r="E5" s="1"/>
      <c r="F5" s="1"/>
      <c r="H5" s="24"/>
    </row>
    <row r="6" s="1" customFormat="1" ht="36.96" customHeight="1">
      <c r="B6" s="24"/>
      <c r="C6" s="31" t="s">
        <v>17</v>
      </c>
      <c r="D6" s="32" t="s">
        <v>18</v>
      </c>
      <c r="E6" s="1"/>
      <c r="F6" s="1"/>
      <c r="H6" s="24"/>
    </row>
    <row r="7" s="1" customFormat="1" ht="16.5" customHeight="1">
      <c r="B7" s="24"/>
      <c r="C7" s="34" t="s">
        <v>25</v>
      </c>
      <c r="D7" s="66" t="str">
        <f>'Rekapitulace stavby'!AN8</f>
        <v>29. 4. 2025</v>
      </c>
      <c r="H7" s="24"/>
    </row>
    <row r="8" s="2" customFormat="1" ht="10.8" customHeight="1">
      <c r="A8" s="40"/>
      <c r="B8" s="41"/>
      <c r="C8" s="40"/>
      <c r="D8" s="40"/>
      <c r="E8" s="40"/>
      <c r="F8" s="40"/>
      <c r="G8" s="40"/>
      <c r="H8" s="41"/>
    </row>
    <row r="9" s="11" customFormat="1" ht="29.28" customHeight="1">
      <c r="A9" s="144"/>
      <c r="B9" s="145"/>
      <c r="C9" s="146" t="s">
        <v>54</v>
      </c>
      <c r="D9" s="147" t="s">
        <v>55</v>
      </c>
      <c r="E9" s="147" t="s">
        <v>179</v>
      </c>
      <c r="F9" s="148" t="s">
        <v>1225</v>
      </c>
      <c r="G9" s="144"/>
      <c r="H9" s="145"/>
    </row>
    <row r="10" s="2" customFormat="1" ht="26.4" customHeight="1">
      <c r="A10" s="40"/>
      <c r="B10" s="41"/>
      <c r="C10" s="242" t="s">
        <v>78</v>
      </c>
      <c r="D10" s="242" t="s">
        <v>79</v>
      </c>
      <c r="E10" s="40"/>
      <c r="F10" s="40"/>
      <c r="G10" s="40"/>
      <c r="H10" s="41"/>
    </row>
    <row r="11" s="2" customFormat="1" ht="16.8" customHeight="1">
      <c r="A11" s="40"/>
      <c r="B11" s="41"/>
      <c r="C11" s="243" t="s">
        <v>91</v>
      </c>
      <c r="D11" s="244" t="s">
        <v>92</v>
      </c>
      <c r="E11" s="245" t="s">
        <v>93</v>
      </c>
      <c r="F11" s="246">
        <v>1.8180000000000001</v>
      </c>
      <c r="G11" s="40"/>
      <c r="H11" s="41"/>
    </row>
    <row r="12" s="2" customFormat="1" ht="16.8" customHeight="1">
      <c r="A12" s="40"/>
      <c r="B12" s="41"/>
      <c r="C12" s="247" t="s">
        <v>3</v>
      </c>
      <c r="D12" s="247" t="s">
        <v>1226</v>
      </c>
      <c r="E12" s="21" t="s">
        <v>3</v>
      </c>
      <c r="F12" s="248">
        <v>1.8180000000000001</v>
      </c>
      <c r="G12" s="40"/>
      <c r="H12" s="41"/>
    </row>
    <row r="13" s="2" customFormat="1" ht="16.8" customHeight="1">
      <c r="A13" s="40"/>
      <c r="B13" s="41"/>
      <c r="C13" s="249" t="s">
        <v>1227</v>
      </c>
      <c r="D13" s="40"/>
      <c r="E13" s="40"/>
      <c r="F13" s="40"/>
      <c r="G13" s="40"/>
      <c r="H13" s="41"/>
    </row>
    <row r="14" s="2" customFormat="1" ht="16.8" customHeight="1">
      <c r="A14" s="40"/>
      <c r="B14" s="41"/>
      <c r="C14" s="247" t="s">
        <v>741</v>
      </c>
      <c r="D14" s="247" t="s">
        <v>1228</v>
      </c>
      <c r="E14" s="21" t="s">
        <v>93</v>
      </c>
      <c r="F14" s="248">
        <v>19.385999999999999</v>
      </c>
      <c r="G14" s="40"/>
      <c r="H14" s="41"/>
    </row>
    <row r="15" s="2" customFormat="1" ht="16.8" customHeight="1">
      <c r="A15" s="40"/>
      <c r="B15" s="41"/>
      <c r="C15" s="247" t="s">
        <v>971</v>
      </c>
      <c r="D15" s="247" t="s">
        <v>1229</v>
      </c>
      <c r="E15" s="21" t="s">
        <v>260</v>
      </c>
      <c r="F15" s="248">
        <v>19.469999999999999</v>
      </c>
      <c r="G15" s="40"/>
      <c r="H15" s="41"/>
    </row>
    <row r="16" s="2" customFormat="1" ht="16.8" customHeight="1">
      <c r="A16" s="40"/>
      <c r="B16" s="41"/>
      <c r="C16" s="243" t="s">
        <v>95</v>
      </c>
      <c r="D16" s="244" t="s">
        <v>96</v>
      </c>
      <c r="E16" s="245" t="s">
        <v>93</v>
      </c>
      <c r="F16" s="246">
        <v>14.91</v>
      </c>
      <c r="G16" s="40"/>
      <c r="H16" s="41"/>
    </row>
    <row r="17" s="2" customFormat="1" ht="16.8" customHeight="1">
      <c r="A17" s="40"/>
      <c r="B17" s="41"/>
      <c r="C17" s="247" t="s">
        <v>3</v>
      </c>
      <c r="D17" s="247" t="s">
        <v>1230</v>
      </c>
      <c r="E17" s="21" t="s">
        <v>3</v>
      </c>
      <c r="F17" s="248">
        <v>6.4299999999999997</v>
      </c>
      <c r="G17" s="40"/>
      <c r="H17" s="41"/>
    </row>
    <row r="18" s="2" customFormat="1" ht="16.8" customHeight="1">
      <c r="A18" s="40"/>
      <c r="B18" s="41"/>
      <c r="C18" s="247" t="s">
        <v>3</v>
      </c>
      <c r="D18" s="247" t="s">
        <v>1231</v>
      </c>
      <c r="E18" s="21" t="s">
        <v>3</v>
      </c>
      <c r="F18" s="248">
        <v>8.4800000000000004</v>
      </c>
      <c r="G18" s="40"/>
      <c r="H18" s="41"/>
    </row>
    <row r="19" s="2" customFormat="1" ht="16.8" customHeight="1">
      <c r="A19" s="40"/>
      <c r="B19" s="41"/>
      <c r="C19" s="247" t="s">
        <v>3</v>
      </c>
      <c r="D19" s="247" t="s">
        <v>263</v>
      </c>
      <c r="E19" s="21" t="s">
        <v>3</v>
      </c>
      <c r="F19" s="248">
        <v>14.91</v>
      </c>
      <c r="G19" s="40"/>
      <c r="H19" s="41"/>
    </row>
    <row r="20" s="2" customFormat="1" ht="16.8" customHeight="1">
      <c r="A20" s="40"/>
      <c r="B20" s="41"/>
      <c r="C20" s="249" t="s">
        <v>1227</v>
      </c>
      <c r="D20" s="40"/>
      <c r="E20" s="40"/>
      <c r="F20" s="40"/>
      <c r="G20" s="40"/>
      <c r="H20" s="41"/>
    </row>
    <row r="21" s="2" customFormat="1" ht="16.8" customHeight="1">
      <c r="A21" s="40"/>
      <c r="B21" s="41"/>
      <c r="C21" s="247" t="s">
        <v>937</v>
      </c>
      <c r="D21" s="247" t="s">
        <v>1232</v>
      </c>
      <c r="E21" s="21" t="s">
        <v>93</v>
      </c>
      <c r="F21" s="248">
        <v>14.91</v>
      </c>
      <c r="G21" s="40"/>
      <c r="H21" s="41"/>
    </row>
    <row r="22" s="2" customFormat="1">
      <c r="A22" s="40"/>
      <c r="B22" s="41"/>
      <c r="C22" s="247" t="s">
        <v>932</v>
      </c>
      <c r="D22" s="247" t="s">
        <v>1233</v>
      </c>
      <c r="E22" s="21" t="s">
        <v>93</v>
      </c>
      <c r="F22" s="248">
        <v>14.91</v>
      </c>
      <c r="G22" s="40"/>
      <c r="H22" s="41"/>
    </row>
    <row r="23" s="2" customFormat="1" ht="16.8" customHeight="1">
      <c r="A23" s="40"/>
      <c r="B23" s="41"/>
      <c r="C23" s="247" t="s">
        <v>978</v>
      </c>
      <c r="D23" s="247" t="s">
        <v>1234</v>
      </c>
      <c r="E23" s="21" t="s">
        <v>93</v>
      </c>
      <c r="F23" s="248">
        <v>14.91</v>
      </c>
      <c r="G23" s="40"/>
      <c r="H23" s="41"/>
    </row>
    <row r="24" s="2" customFormat="1" ht="16.8" customHeight="1">
      <c r="A24" s="40"/>
      <c r="B24" s="41"/>
      <c r="C24" s="243" t="s">
        <v>134</v>
      </c>
      <c r="D24" s="244" t="s">
        <v>135</v>
      </c>
      <c r="E24" s="245" t="s">
        <v>93</v>
      </c>
      <c r="F24" s="246">
        <v>13.948</v>
      </c>
      <c r="G24" s="40"/>
      <c r="H24" s="41"/>
    </row>
    <row r="25" s="2" customFormat="1" ht="16.8" customHeight="1">
      <c r="A25" s="40"/>
      <c r="B25" s="41"/>
      <c r="C25" s="247" t="s">
        <v>3</v>
      </c>
      <c r="D25" s="247" t="s">
        <v>1235</v>
      </c>
      <c r="E25" s="21" t="s">
        <v>3</v>
      </c>
      <c r="F25" s="248">
        <v>0</v>
      </c>
      <c r="G25" s="40"/>
      <c r="H25" s="41"/>
    </row>
    <row r="26" s="2" customFormat="1" ht="16.8" customHeight="1">
      <c r="A26" s="40"/>
      <c r="B26" s="41"/>
      <c r="C26" s="247" t="s">
        <v>3</v>
      </c>
      <c r="D26" s="247" t="s">
        <v>1236</v>
      </c>
      <c r="E26" s="21" t="s">
        <v>3</v>
      </c>
      <c r="F26" s="248">
        <v>11.25</v>
      </c>
      <c r="G26" s="40"/>
      <c r="H26" s="41"/>
    </row>
    <row r="27" s="2" customFormat="1" ht="16.8" customHeight="1">
      <c r="A27" s="40"/>
      <c r="B27" s="41"/>
      <c r="C27" s="247" t="s">
        <v>3</v>
      </c>
      <c r="D27" s="247" t="s">
        <v>1237</v>
      </c>
      <c r="E27" s="21" t="s">
        <v>3</v>
      </c>
      <c r="F27" s="248">
        <v>-2.3580000000000001</v>
      </c>
      <c r="G27" s="40"/>
      <c r="H27" s="41"/>
    </row>
    <row r="28" s="2" customFormat="1" ht="16.8" customHeight="1">
      <c r="A28" s="40"/>
      <c r="B28" s="41"/>
      <c r="C28" s="247" t="s">
        <v>3</v>
      </c>
      <c r="D28" s="247" t="s">
        <v>1238</v>
      </c>
      <c r="E28" s="21" t="s">
        <v>3</v>
      </c>
      <c r="F28" s="248">
        <v>1.0560000000000001</v>
      </c>
      <c r="G28" s="40"/>
      <c r="H28" s="41"/>
    </row>
    <row r="29" s="2" customFormat="1" ht="16.8" customHeight="1">
      <c r="A29" s="40"/>
      <c r="B29" s="41"/>
      <c r="C29" s="247" t="s">
        <v>3</v>
      </c>
      <c r="D29" s="247" t="s">
        <v>1239</v>
      </c>
      <c r="E29" s="21" t="s">
        <v>3</v>
      </c>
      <c r="F29" s="248">
        <v>4</v>
      </c>
      <c r="G29" s="40"/>
      <c r="H29" s="41"/>
    </row>
    <row r="30" s="2" customFormat="1" ht="16.8" customHeight="1">
      <c r="A30" s="40"/>
      <c r="B30" s="41"/>
      <c r="C30" s="247" t="s">
        <v>3</v>
      </c>
      <c r="D30" s="247" t="s">
        <v>263</v>
      </c>
      <c r="E30" s="21" t="s">
        <v>3</v>
      </c>
      <c r="F30" s="248">
        <v>13.948</v>
      </c>
      <c r="G30" s="40"/>
      <c r="H30" s="41"/>
    </row>
    <row r="31" s="2" customFormat="1" ht="16.8" customHeight="1">
      <c r="A31" s="40"/>
      <c r="B31" s="41"/>
      <c r="C31" s="249" t="s">
        <v>1227</v>
      </c>
      <c r="D31" s="40"/>
      <c r="E31" s="40"/>
      <c r="F31" s="40"/>
      <c r="G31" s="40"/>
      <c r="H31" s="41"/>
    </row>
    <row r="32" s="2" customFormat="1" ht="16.8" customHeight="1">
      <c r="A32" s="40"/>
      <c r="B32" s="41"/>
      <c r="C32" s="247" t="s">
        <v>346</v>
      </c>
      <c r="D32" s="247" t="s">
        <v>1240</v>
      </c>
      <c r="E32" s="21" t="s">
        <v>93</v>
      </c>
      <c r="F32" s="248">
        <v>13.948</v>
      </c>
      <c r="G32" s="40"/>
      <c r="H32" s="41"/>
    </row>
    <row r="33" s="2" customFormat="1" ht="16.8" customHeight="1">
      <c r="A33" s="40"/>
      <c r="B33" s="41"/>
      <c r="C33" s="247" t="s">
        <v>365</v>
      </c>
      <c r="D33" s="247" t="s">
        <v>1241</v>
      </c>
      <c r="E33" s="21" t="s">
        <v>93</v>
      </c>
      <c r="F33" s="248">
        <v>17.547999999999998</v>
      </c>
      <c r="G33" s="40"/>
      <c r="H33" s="41"/>
    </row>
    <row r="34" s="2" customFormat="1" ht="16.8" customHeight="1">
      <c r="A34" s="40"/>
      <c r="B34" s="41"/>
      <c r="C34" s="247" t="s">
        <v>340</v>
      </c>
      <c r="D34" s="247" t="s">
        <v>1242</v>
      </c>
      <c r="E34" s="21" t="s">
        <v>93</v>
      </c>
      <c r="F34" s="248">
        <v>13.948</v>
      </c>
      <c r="G34" s="40"/>
      <c r="H34" s="41"/>
    </row>
    <row r="35" s="2" customFormat="1" ht="16.8" customHeight="1">
      <c r="A35" s="40"/>
      <c r="B35" s="41"/>
      <c r="C35" s="243" t="s">
        <v>1243</v>
      </c>
      <c r="D35" s="244" t="s">
        <v>1244</v>
      </c>
      <c r="E35" s="245" t="s">
        <v>104</v>
      </c>
      <c r="F35" s="246">
        <v>2.4399999999999999</v>
      </c>
      <c r="G35" s="40"/>
      <c r="H35" s="41"/>
    </row>
    <row r="36" s="2" customFormat="1" ht="16.8" customHeight="1">
      <c r="A36" s="40"/>
      <c r="B36" s="41"/>
      <c r="C36" s="247" t="s">
        <v>3</v>
      </c>
      <c r="D36" s="247" t="s">
        <v>1245</v>
      </c>
      <c r="E36" s="21" t="s">
        <v>3</v>
      </c>
      <c r="F36" s="248">
        <v>2.4399999999999999</v>
      </c>
      <c r="G36" s="40"/>
      <c r="H36" s="41"/>
    </row>
    <row r="37" s="2" customFormat="1" ht="16.8" customHeight="1">
      <c r="A37" s="40"/>
      <c r="B37" s="41"/>
      <c r="C37" s="243" t="s">
        <v>99</v>
      </c>
      <c r="D37" s="244" t="s">
        <v>100</v>
      </c>
      <c r="E37" s="245" t="s">
        <v>93</v>
      </c>
      <c r="F37" s="246">
        <v>32.5</v>
      </c>
      <c r="G37" s="40"/>
      <c r="H37" s="41"/>
    </row>
    <row r="38" s="2" customFormat="1" ht="16.8" customHeight="1">
      <c r="A38" s="40"/>
      <c r="B38" s="41"/>
      <c r="C38" s="247" t="s">
        <v>3</v>
      </c>
      <c r="D38" s="247" t="s">
        <v>1246</v>
      </c>
      <c r="E38" s="21" t="s">
        <v>3</v>
      </c>
      <c r="F38" s="248">
        <v>0</v>
      </c>
      <c r="G38" s="40"/>
      <c r="H38" s="41"/>
    </row>
    <row r="39" s="2" customFormat="1" ht="16.8" customHeight="1">
      <c r="A39" s="40"/>
      <c r="B39" s="41"/>
      <c r="C39" s="247" t="s">
        <v>3</v>
      </c>
      <c r="D39" s="247" t="s">
        <v>1247</v>
      </c>
      <c r="E39" s="21" t="s">
        <v>3</v>
      </c>
      <c r="F39" s="248">
        <v>32.5</v>
      </c>
      <c r="G39" s="40"/>
      <c r="H39" s="41"/>
    </row>
    <row r="40" s="2" customFormat="1" ht="16.8" customHeight="1">
      <c r="A40" s="40"/>
      <c r="B40" s="41"/>
      <c r="C40" s="249" t="s">
        <v>1227</v>
      </c>
      <c r="D40" s="40"/>
      <c r="E40" s="40"/>
      <c r="F40" s="40"/>
      <c r="G40" s="40"/>
      <c r="H40" s="41"/>
    </row>
    <row r="41" s="2" customFormat="1" ht="16.8" customHeight="1">
      <c r="A41" s="40"/>
      <c r="B41" s="41"/>
      <c r="C41" s="247" t="s">
        <v>464</v>
      </c>
      <c r="D41" s="247" t="s">
        <v>1248</v>
      </c>
      <c r="E41" s="21" t="s">
        <v>93</v>
      </c>
      <c r="F41" s="248">
        <v>32.5</v>
      </c>
      <c r="G41" s="40"/>
      <c r="H41" s="41"/>
    </row>
    <row r="42" s="2" customFormat="1" ht="16.8" customHeight="1">
      <c r="A42" s="40"/>
      <c r="B42" s="41"/>
      <c r="C42" s="247" t="s">
        <v>469</v>
      </c>
      <c r="D42" s="247" t="s">
        <v>1249</v>
      </c>
      <c r="E42" s="21" t="s">
        <v>93</v>
      </c>
      <c r="F42" s="248">
        <v>32.5</v>
      </c>
      <c r="G42" s="40"/>
      <c r="H42" s="41"/>
    </row>
    <row r="43" s="2" customFormat="1" ht="16.8" customHeight="1">
      <c r="A43" s="40"/>
      <c r="B43" s="41"/>
      <c r="C43" s="243" t="s">
        <v>102</v>
      </c>
      <c r="D43" s="244" t="s">
        <v>103</v>
      </c>
      <c r="E43" s="245" t="s">
        <v>104</v>
      </c>
      <c r="F43" s="246">
        <v>1.8</v>
      </c>
      <c r="G43" s="40"/>
      <c r="H43" s="41"/>
    </row>
    <row r="44" s="2" customFormat="1" ht="16.8" customHeight="1">
      <c r="A44" s="40"/>
      <c r="B44" s="41"/>
      <c r="C44" s="247" t="s">
        <v>3</v>
      </c>
      <c r="D44" s="247" t="s">
        <v>1250</v>
      </c>
      <c r="E44" s="21" t="s">
        <v>3</v>
      </c>
      <c r="F44" s="248">
        <v>1.8</v>
      </c>
      <c r="G44" s="40"/>
      <c r="H44" s="41"/>
    </row>
    <row r="45" s="2" customFormat="1" ht="16.8" customHeight="1">
      <c r="A45" s="40"/>
      <c r="B45" s="41"/>
      <c r="C45" s="249" t="s">
        <v>1227</v>
      </c>
      <c r="D45" s="40"/>
      <c r="E45" s="40"/>
      <c r="F45" s="40"/>
      <c r="G45" s="40"/>
      <c r="H45" s="41"/>
    </row>
    <row r="46" s="2" customFormat="1" ht="16.8" customHeight="1">
      <c r="A46" s="40"/>
      <c r="B46" s="41"/>
      <c r="C46" s="247" t="s">
        <v>258</v>
      </c>
      <c r="D46" s="247" t="s">
        <v>1251</v>
      </c>
      <c r="E46" s="21" t="s">
        <v>260</v>
      </c>
      <c r="F46" s="248">
        <v>7.04</v>
      </c>
      <c r="G46" s="40"/>
      <c r="H46" s="41"/>
    </row>
    <row r="47" s="2" customFormat="1" ht="16.8" customHeight="1">
      <c r="A47" s="40"/>
      <c r="B47" s="41"/>
      <c r="C47" s="247" t="s">
        <v>319</v>
      </c>
      <c r="D47" s="247" t="s">
        <v>1251</v>
      </c>
      <c r="E47" s="21" t="s">
        <v>260</v>
      </c>
      <c r="F47" s="248">
        <v>7.04</v>
      </c>
      <c r="G47" s="40"/>
      <c r="H47" s="41"/>
    </row>
    <row r="48" s="2" customFormat="1" ht="16.8" customHeight="1">
      <c r="A48" s="40"/>
      <c r="B48" s="41"/>
      <c r="C48" s="247" t="s">
        <v>365</v>
      </c>
      <c r="D48" s="247" t="s">
        <v>1241</v>
      </c>
      <c r="E48" s="21" t="s">
        <v>93</v>
      </c>
      <c r="F48" s="248">
        <v>17.547999999999998</v>
      </c>
      <c r="G48" s="40"/>
      <c r="H48" s="41"/>
    </row>
    <row r="49" s="2" customFormat="1" ht="16.8" customHeight="1">
      <c r="A49" s="40"/>
      <c r="B49" s="41"/>
      <c r="C49" s="247" t="s">
        <v>275</v>
      </c>
      <c r="D49" s="247" t="s">
        <v>276</v>
      </c>
      <c r="E49" s="21" t="s">
        <v>260</v>
      </c>
      <c r="F49" s="248">
        <v>7.7439999999999998</v>
      </c>
      <c r="G49" s="40"/>
      <c r="H49" s="41"/>
    </row>
    <row r="50" s="2" customFormat="1" ht="16.8" customHeight="1">
      <c r="A50" s="40"/>
      <c r="B50" s="41"/>
      <c r="C50" s="247" t="s">
        <v>910</v>
      </c>
      <c r="D50" s="247" t="s">
        <v>911</v>
      </c>
      <c r="E50" s="21" t="s">
        <v>260</v>
      </c>
      <c r="F50" s="248">
        <v>8.9600000000000009</v>
      </c>
      <c r="G50" s="40"/>
      <c r="H50" s="41"/>
    </row>
    <row r="51" s="2" customFormat="1" ht="16.8" customHeight="1">
      <c r="A51" s="40"/>
      <c r="B51" s="41"/>
      <c r="C51" s="243" t="s">
        <v>106</v>
      </c>
      <c r="D51" s="244" t="s">
        <v>107</v>
      </c>
      <c r="E51" s="245" t="s">
        <v>104</v>
      </c>
      <c r="F51" s="246">
        <v>10.380000000000001</v>
      </c>
      <c r="G51" s="40"/>
      <c r="H51" s="41"/>
    </row>
    <row r="52" s="2" customFormat="1" ht="16.8" customHeight="1">
      <c r="A52" s="40"/>
      <c r="B52" s="41"/>
      <c r="C52" s="247" t="s">
        <v>3</v>
      </c>
      <c r="D52" s="247" t="s">
        <v>109</v>
      </c>
      <c r="E52" s="21" t="s">
        <v>3</v>
      </c>
      <c r="F52" s="248">
        <v>10.380000000000001</v>
      </c>
      <c r="G52" s="40"/>
      <c r="H52" s="41"/>
    </row>
    <row r="53" s="2" customFormat="1" ht="16.8" customHeight="1">
      <c r="A53" s="40"/>
      <c r="B53" s="41"/>
      <c r="C53" s="247" t="s">
        <v>3</v>
      </c>
      <c r="D53" s="247" t="s">
        <v>263</v>
      </c>
      <c r="E53" s="21" t="s">
        <v>3</v>
      </c>
      <c r="F53" s="248">
        <v>10.380000000000001</v>
      </c>
      <c r="G53" s="40"/>
      <c r="H53" s="41"/>
    </row>
    <row r="54" s="2" customFormat="1" ht="16.8" customHeight="1">
      <c r="A54" s="40"/>
      <c r="B54" s="41"/>
      <c r="C54" s="249" t="s">
        <v>1227</v>
      </c>
      <c r="D54" s="40"/>
      <c r="E54" s="40"/>
      <c r="F54" s="40"/>
      <c r="G54" s="40"/>
      <c r="H54" s="41"/>
    </row>
    <row r="55" s="2" customFormat="1" ht="16.8" customHeight="1">
      <c r="A55" s="40"/>
      <c r="B55" s="41"/>
      <c r="C55" s="247" t="s">
        <v>771</v>
      </c>
      <c r="D55" s="247" t="s">
        <v>772</v>
      </c>
      <c r="E55" s="21" t="s">
        <v>104</v>
      </c>
      <c r="F55" s="248">
        <v>10.380000000000001</v>
      </c>
      <c r="G55" s="40"/>
      <c r="H55" s="41"/>
    </row>
    <row r="56" s="2" customFormat="1" ht="16.8" customHeight="1">
      <c r="A56" s="40"/>
      <c r="B56" s="41"/>
      <c r="C56" s="247" t="s">
        <v>971</v>
      </c>
      <c r="D56" s="247" t="s">
        <v>1229</v>
      </c>
      <c r="E56" s="21" t="s">
        <v>260</v>
      </c>
      <c r="F56" s="248">
        <v>19.469999999999999</v>
      </c>
      <c r="G56" s="40"/>
      <c r="H56" s="41"/>
    </row>
    <row r="57" s="2" customFormat="1" ht="16.8" customHeight="1">
      <c r="A57" s="40"/>
      <c r="B57" s="41"/>
      <c r="C57" s="243" t="s">
        <v>109</v>
      </c>
      <c r="D57" s="244" t="s">
        <v>110</v>
      </c>
      <c r="E57" s="245" t="s">
        <v>104</v>
      </c>
      <c r="F57" s="246">
        <v>10.380000000000001</v>
      </c>
      <c r="G57" s="40"/>
      <c r="H57" s="41"/>
    </row>
    <row r="58" s="2" customFormat="1" ht="16.8" customHeight="1">
      <c r="A58" s="40"/>
      <c r="B58" s="41"/>
      <c r="C58" s="247" t="s">
        <v>3</v>
      </c>
      <c r="D58" s="247" t="s">
        <v>1252</v>
      </c>
      <c r="E58" s="21" t="s">
        <v>3</v>
      </c>
      <c r="F58" s="248">
        <v>0</v>
      </c>
      <c r="G58" s="40"/>
      <c r="H58" s="41"/>
    </row>
    <row r="59" s="2" customFormat="1" ht="16.8" customHeight="1">
      <c r="A59" s="40"/>
      <c r="B59" s="41"/>
      <c r="C59" s="247" t="s">
        <v>3</v>
      </c>
      <c r="D59" s="247" t="s">
        <v>1253</v>
      </c>
      <c r="E59" s="21" t="s">
        <v>3</v>
      </c>
      <c r="F59" s="248">
        <v>3.8900000000000001</v>
      </c>
      <c r="G59" s="40"/>
      <c r="H59" s="41"/>
    </row>
    <row r="60" s="2" customFormat="1" ht="16.8" customHeight="1">
      <c r="A60" s="40"/>
      <c r="B60" s="41"/>
      <c r="C60" s="247" t="s">
        <v>3</v>
      </c>
      <c r="D60" s="247" t="s">
        <v>1254</v>
      </c>
      <c r="E60" s="21" t="s">
        <v>3</v>
      </c>
      <c r="F60" s="248">
        <v>6.4900000000000002</v>
      </c>
      <c r="G60" s="40"/>
      <c r="H60" s="41"/>
    </row>
    <row r="61" s="2" customFormat="1" ht="16.8" customHeight="1">
      <c r="A61" s="40"/>
      <c r="B61" s="41"/>
      <c r="C61" s="247" t="s">
        <v>3</v>
      </c>
      <c r="D61" s="247" t="s">
        <v>263</v>
      </c>
      <c r="E61" s="21" t="s">
        <v>3</v>
      </c>
      <c r="F61" s="248">
        <v>10.380000000000001</v>
      </c>
      <c r="G61" s="40"/>
      <c r="H61" s="41"/>
    </row>
    <row r="62" s="2" customFormat="1" ht="16.8" customHeight="1">
      <c r="A62" s="40"/>
      <c r="B62" s="41"/>
      <c r="C62" s="249" t="s">
        <v>1227</v>
      </c>
      <c r="D62" s="40"/>
      <c r="E62" s="40"/>
      <c r="F62" s="40"/>
      <c r="G62" s="40"/>
      <c r="H62" s="41"/>
    </row>
    <row r="63" s="2" customFormat="1" ht="16.8" customHeight="1">
      <c r="A63" s="40"/>
      <c r="B63" s="41"/>
      <c r="C63" s="247" t="s">
        <v>921</v>
      </c>
      <c r="D63" s="247" t="s">
        <v>1255</v>
      </c>
      <c r="E63" s="21" t="s">
        <v>260</v>
      </c>
      <c r="F63" s="248">
        <v>9.4800000000000004</v>
      </c>
      <c r="G63" s="40"/>
      <c r="H63" s="41"/>
    </row>
    <row r="64" s="2" customFormat="1" ht="16.8" customHeight="1">
      <c r="A64" s="40"/>
      <c r="B64" s="41"/>
      <c r="C64" s="247" t="s">
        <v>964</v>
      </c>
      <c r="D64" s="247" t="s">
        <v>1256</v>
      </c>
      <c r="E64" s="21" t="s">
        <v>93</v>
      </c>
      <c r="F64" s="248">
        <v>31.199999999999999</v>
      </c>
      <c r="G64" s="40"/>
      <c r="H64" s="41"/>
    </row>
    <row r="65" s="2" customFormat="1" ht="16.8" customHeight="1">
      <c r="A65" s="40"/>
      <c r="B65" s="41"/>
      <c r="C65" s="243" t="s">
        <v>112</v>
      </c>
      <c r="D65" s="244" t="s">
        <v>113</v>
      </c>
      <c r="E65" s="245" t="s">
        <v>93</v>
      </c>
      <c r="F65" s="246">
        <v>2.3580000000000001</v>
      </c>
      <c r="G65" s="40"/>
      <c r="H65" s="41"/>
    </row>
    <row r="66" s="2" customFormat="1" ht="16.8" customHeight="1">
      <c r="A66" s="40"/>
      <c r="B66" s="41"/>
      <c r="C66" s="247" t="s">
        <v>3</v>
      </c>
      <c r="D66" s="247" t="s">
        <v>1257</v>
      </c>
      <c r="E66" s="21" t="s">
        <v>3</v>
      </c>
      <c r="F66" s="248">
        <v>2.3580000000000001</v>
      </c>
      <c r="G66" s="40"/>
      <c r="H66" s="41"/>
    </row>
    <row r="67" s="2" customFormat="1" ht="16.8" customHeight="1">
      <c r="A67" s="40"/>
      <c r="B67" s="41"/>
      <c r="C67" s="249" t="s">
        <v>1227</v>
      </c>
      <c r="D67" s="40"/>
      <c r="E67" s="40"/>
      <c r="F67" s="40"/>
      <c r="G67" s="40"/>
      <c r="H67" s="41"/>
    </row>
    <row r="68" s="2" customFormat="1" ht="16.8" customHeight="1">
      <c r="A68" s="40"/>
      <c r="B68" s="41"/>
      <c r="C68" s="247" t="s">
        <v>279</v>
      </c>
      <c r="D68" s="247" t="s">
        <v>1258</v>
      </c>
      <c r="E68" s="21" t="s">
        <v>93</v>
      </c>
      <c r="F68" s="248">
        <v>2.3580000000000001</v>
      </c>
      <c r="G68" s="40"/>
      <c r="H68" s="41"/>
    </row>
    <row r="69" s="2" customFormat="1" ht="16.8" customHeight="1">
      <c r="A69" s="40"/>
      <c r="B69" s="41"/>
      <c r="C69" s="247" t="s">
        <v>895</v>
      </c>
      <c r="D69" s="247" t="s">
        <v>1259</v>
      </c>
      <c r="E69" s="21" t="s">
        <v>93</v>
      </c>
      <c r="F69" s="248">
        <v>2.3580000000000001</v>
      </c>
      <c r="G69" s="40"/>
      <c r="H69" s="41"/>
    </row>
    <row r="70" s="2" customFormat="1" ht="16.8" customHeight="1">
      <c r="A70" s="40"/>
      <c r="B70" s="41"/>
      <c r="C70" s="247" t="s">
        <v>900</v>
      </c>
      <c r="D70" s="247" t="s">
        <v>901</v>
      </c>
      <c r="E70" s="21" t="s">
        <v>93</v>
      </c>
      <c r="F70" s="248">
        <v>2.3580000000000001</v>
      </c>
      <c r="G70" s="40"/>
      <c r="H70" s="41"/>
    </row>
    <row r="71" s="2" customFormat="1" ht="16.8" customHeight="1">
      <c r="A71" s="40"/>
      <c r="B71" s="41"/>
      <c r="C71" s="243" t="s">
        <v>116</v>
      </c>
      <c r="D71" s="244" t="s">
        <v>117</v>
      </c>
      <c r="E71" s="245" t="s">
        <v>93</v>
      </c>
      <c r="F71" s="246">
        <v>20.202000000000002</v>
      </c>
      <c r="G71" s="40"/>
      <c r="H71" s="41"/>
    </row>
    <row r="72" s="2" customFormat="1" ht="16.8" customHeight="1">
      <c r="A72" s="40"/>
      <c r="B72" s="41"/>
      <c r="C72" s="247" t="s">
        <v>3</v>
      </c>
      <c r="D72" s="247" t="s">
        <v>1260</v>
      </c>
      <c r="E72" s="21" t="s">
        <v>3</v>
      </c>
      <c r="F72" s="248">
        <v>10.800000000000001</v>
      </c>
      <c r="G72" s="40"/>
      <c r="H72" s="41"/>
    </row>
    <row r="73" s="2" customFormat="1" ht="16.8" customHeight="1">
      <c r="A73" s="40"/>
      <c r="B73" s="41"/>
      <c r="C73" s="247" t="s">
        <v>3</v>
      </c>
      <c r="D73" s="247" t="s">
        <v>1261</v>
      </c>
      <c r="E73" s="21" t="s">
        <v>3</v>
      </c>
      <c r="F73" s="248">
        <v>1.76</v>
      </c>
      <c r="G73" s="40"/>
      <c r="H73" s="41"/>
    </row>
    <row r="74" s="2" customFormat="1" ht="16.8" customHeight="1">
      <c r="A74" s="40"/>
      <c r="B74" s="41"/>
      <c r="C74" s="247" t="s">
        <v>3</v>
      </c>
      <c r="D74" s="247" t="s">
        <v>1237</v>
      </c>
      <c r="E74" s="21" t="s">
        <v>3</v>
      </c>
      <c r="F74" s="248">
        <v>-2.3580000000000001</v>
      </c>
      <c r="G74" s="40"/>
      <c r="H74" s="41"/>
    </row>
    <row r="75" s="2" customFormat="1" ht="16.8" customHeight="1">
      <c r="A75" s="40"/>
      <c r="B75" s="41"/>
      <c r="C75" s="247" t="s">
        <v>3</v>
      </c>
      <c r="D75" s="247" t="s">
        <v>1262</v>
      </c>
      <c r="E75" s="21" t="s">
        <v>3</v>
      </c>
      <c r="F75" s="248">
        <v>10</v>
      </c>
      <c r="G75" s="40"/>
      <c r="H75" s="41"/>
    </row>
    <row r="76" s="2" customFormat="1" ht="16.8" customHeight="1">
      <c r="A76" s="40"/>
      <c r="B76" s="41"/>
      <c r="C76" s="247" t="s">
        <v>3</v>
      </c>
      <c r="D76" s="247" t="s">
        <v>263</v>
      </c>
      <c r="E76" s="21" t="s">
        <v>3</v>
      </c>
      <c r="F76" s="248">
        <v>20.202000000000002</v>
      </c>
      <c r="G76" s="40"/>
      <c r="H76" s="41"/>
    </row>
    <row r="77" s="2" customFormat="1" ht="16.8" customHeight="1">
      <c r="A77" s="40"/>
      <c r="B77" s="41"/>
      <c r="C77" s="249" t="s">
        <v>1227</v>
      </c>
      <c r="D77" s="40"/>
      <c r="E77" s="40"/>
      <c r="F77" s="40"/>
      <c r="G77" s="40"/>
      <c r="H77" s="41"/>
    </row>
    <row r="78" s="2" customFormat="1" ht="16.8" customHeight="1">
      <c r="A78" s="40"/>
      <c r="B78" s="41"/>
      <c r="C78" s="247" t="s">
        <v>300</v>
      </c>
      <c r="D78" s="247" t="s">
        <v>1263</v>
      </c>
      <c r="E78" s="21" t="s">
        <v>93</v>
      </c>
      <c r="F78" s="248">
        <v>20.202000000000002</v>
      </c>
      <c r="G78" s="40"/>
      <c r="H78" s="41"/>
    </row>
    <row r="79" s="2" customFormat="1" ht="16.8" customHeight="1">
      <c r="A79" s="40"/>
      <c r="B79" s="41"/>
      <c r="C79" s="247" t="s">
        <v>305</v>
      </c>
      <c r="D79" s="247" t="s">
        <v>1264</v>
      </c>
      <c r="E79" s="21" t="s">
        <v>93</v>
      </c>
      <c r="F79" s="248">
        <v>20.202000000000002</v>
      </c>
      <c r="G79" s="40"/>
      <c r="H79" s="41"/>
    </row>
    <row r="80" s="2" customFormat="1" ht="16.8" customHeight="1">
      <c r="A80" s="40"/>
      <c r="B80" s="41"/>
      <c r="C80" s="247" t="s">
        <v>310</v>
      </c>
      <c r="D80" s="247" t="s">
        <v>1265</v>
      </c>
      <c r="E80" s="21" t="s">
        <v>93</v>
      </c>
      <c r="F80" s="248">
        <v>40.404000000000003</v>
      </c>
      <c r="G80" s="40"/>
      <c r="H80" s="41"/>
    </row>
    <row r="81" s="2" customFormat="1" ht="16.8" customHeight="1">
      <c r="A81" s="40"/>
      <c r="B81" s="41"/>
      <c r="C81" s="243" t="s">
        <v>119</v>
      </c>
      <c r="D81" s="244" t="s">
        <v>120</v>
      </c>
      <c r="E81" s="245" t="s">
        <v>104</v>
      </c>
      <c r="F81" s="246">
        <v>5.2400000000000002</v>
      </c>
      <c r="G81" s="40"/>
      <c r="H81" s="41"/>
    </row>
    <row r="82" s="2" customFormat="1" ht="16.8" customHeight="1">
      <c r="A82" s="40"/>
      <c r="B82" s="41"/>
      <c r="C82" s="247" t="s">
        <v>3</v>
      </c>
      <c r="D82" s="247" t="s">
        <v>1266</v>
      </c>
      <c r="E82" s="21" t="s">
        <v>3</v>
      </c>
      <c r="F82" s="248">
        <v>5.2400000000000002</v>
      </c>
      <c r="G82" s="40"/>
      <c r="H82" s="41"/>
    </row>
    <row r="83" s="2" customFormat="1" ht="16.8" customHeight="1">
      <c r="A83" s="40"/>
      <c r="B83" s="41"/>
      <c r="C83" s="249" t="s">
        <v>1227</v>
      </c>
      <c r="D83" s="40"/>
      <c r="E83" s="40"/>
      <c r="F83" s="40"/>
      <c r="G83" s="40"/>
      <c r="H83" s="41"/>
    </row>
    <row r="84" s="2" customFormat="1" ht="16.8" customHeight="1">
      <c r="A84" s="40"/>
      <c r="B84" s="41"/>
      <c r="C84" s="247" t="s">
        <v>258</v>
      </c>
      <c r="D84" s="247" t="s">
        <v>1251</v>
      </c>
      <c r="E84" s="21" t="s">
        <v>260</v>
      </c>
      <c r="F84" s="248">
        <v>7.04</v>
      </c>
      <c r="G84" s="40"/>
      <c r="H84" s="41"/>
    </row>
    <row r="85" s="2" customFormat="1" ht="16.8" customHeight="1">
      <c r="A85" s="40"/>
      <c r="B85" s="41"/>
      <c r="C85" s="247" t="s">
        <v>319</v>
      </c>
      <c r="D85" s="247" t="s">
        <v>1251</v>
      </c>
      <c r="E85" s="21" t="s">
        <v>260</v>
      </c>
      <c r="F85" s="248">
        <v>7.04</v>
      </c>
      <c r="G85" s="40"/>
      <c r="H85" s="41"/>
    </row>
    <row r="86" s="2" customFormat="1" ht="16.8" customHeight="1">
      <c r="A86" s="40"/>
      <c r="B86" s="41"/>
      <c r="C86" s="247" t="s">
        <v>275</v>
      </c>
      <c r="D86" s="247" t="s">
        <v>276</v>
      </c>
      <c r="E86" s="21" t="s">
        <v>260</v>
      </c>
      <c r="F86" s="248">
        <v>7.7439999999999998</v>
      </c>
      <c r="G86" s="40"/>
      <c r="H86" s="41"/>
    </row>
    <row r="87" s="2" customFormat="1" ht="16.8" customHeight="1">
      <c r="A87" s="40"/>
      <c r="B87" s="41"/>
      <c r="C87" s="247" t="s">
        <v>910</v>
      </c>
      <c r="D87" s="247" t="s">
        <v>911</v>
      </c>
      <c r="E87" s="21" t="s">
        <v>260</v>
      </c>
      <c r="F87" s="248">
        <v>8.9600000000000009</v>
      </c>
      <c r="G87" s="40"/>
      <c r="H87" s="41"/>
    </row>
    <row r="88" s="2" customFormat="1" ht="16.8" customHeight="1">
      <c r="A88" s="40"/>
      <c r="B88" s="41"/>
      <c r="C88" s="243" t="s">
        <v>122</v>
      </c>
      <c r="D88" s="244" t="s">
        <v>123</v>
      </c>
      <c r="E88" s="245" t="s">
        <v>93</v>
      </c>
      <c r="F88" s="246">
        <v>1.9199999999999999</v>
      </c>
      <c r="G88" s="40"/>
      <c r="H88" s="41"/>
    </row>
    <row r="89" s="2" customFormat="1" ht="16.8" customHeight="1">
      <c r="A89" s="40"/>
      <c r="B89" s="41"/>
      <c r="C89" s="247" t="s">
        <v>3</v>
      </c>
      <c r="D89" s="247" t="s">
        <v>1267</v>
      </c>
      <c r="E89" s="21" t="s">
        <v>3</v>
      </c>
      <c r="F89" s="248">
        <v>1.9199999999999999</v>
      </c>
      <c r="G89" s="40"/>
      <c r="H89" s="41"/>
    </row>
    <row r="90" s="2" customFormat="1" ht="16.8" customHeight="1">
      <c r="A90" s="40"/>
      <c r="B90" s="41"/>
      <c r="C90" s="249" t="s">
        <v>1227</v>
      </c>
      <c r="D90" s="40"/>
      <c r="E90" s="40"/>
      <c r="F90" s="40"/>
      <c r="G90" s="40"/>
      <c r="H90" s="41"/>
    </row>
    <row r="91" s="2" customFormat="1">
      <c r="A91" s="40"/>
      <c r="B91" s="41"/>
      <c r="C91" s="247" t="s">
        <v>353</v>
      </c>
      <c r="D91" s="247" t="s">
        <v>1268</v>
      </c>
      <c r="E91" s="21" t="s">
        <v>260</v>
      </c>
      <c r="F91" s="248">
        <v>1.9199999999999999</v>
      </c>
      <c r="G91" s="40"/>
      <c r="H91" s="41"/>
    </row>
    <row r="92" s="2" customFormat="1" ht="16.8" customHeight="1">
      <c r="A92" s="40"/>
      <c r="B92" s="41"/>
      <c r="C92" s="247" t="s">
        <v>817</v>
      </c>
      <c r="D92" s="247" t="s">
        <v>1269</v>
      </c>
      <c r="E92" s="21" t="s">
        <v>260</v>
      </c>
      <c r="F92" s="248">
        <v>1.9199999999999999</v>
      </c>
      <c r="G92" s="40"/>
      <c r="H92" s="41"/>
    </row>
    <row r="93" s="2" customFormat="1" ht="16.8" customHeight="1">
      <c r="A93" s="40"/>
      <c r="B93" s="41"/>
      <c r="C93" s="247" t="s">
        <v>834</v>
      </c>
      <c r="D93" s="247" t="s">
        <v>1270</v>
      </c>
      <c r="E93" s="21" t="s">
        <v>260</v>
      </c>
      <c r="F93" s="248">
        <v>1.9199999999999999</v>
      </c>
      <c r="G93" s="40"/>
      <c r="H93" s="41"/>
    </row>
    <row r="94" s="2" customFormat="1" ht="16.8" customHeight="1">
      <c r="A94" s="40"/>
      <c r="B94" s="41"/>
      <c r="C94" s="247" t="s">
        <v>910</v>
      </c>
      <c r="D94" s="247" t="s">
        <v>911</v>
      </c>
      <c r="E94" s="21" t="s">
        <v>260</v>
      </c>
      <c r="F94" s="248">
        <v>8.9600000000000009</v>
      </c>
      <c r="G94" s="40"/>
      <c r="H94" s="41"/>
    </row>
    <row r="95" s="2" customFormat="1" ht="16.8" customHeight="1">
      <c r="A95" s="40"/>
      <c r="B95" s="41"/>
      <c r="C95" s="247" t="s">
        <v>840</v>
      </c>
      <c r="D95" s="247" t="s">
        <v>841</v>
      </c>
      <c r="E95" s="21" t="s">
        <v>260</v>
      </c>
      <c r="F95" s="248">
        <v>1.9199999999999999</v>
      </c>
      <c r="G95" s="40"/>
      <c r="H95" s="41"/>
    </row>
    <row r="96" s="2" customFormat="1" ht="16.8" customHeight="1">
      <c r="A96" s="40"/>
      <c r="B96" s="41"/>
      <c r="C96" s="243" t="s">
        <v>131</v>
      </c>
      <c r="D96" s="244" t="s">
        <v>132</v>
      </c>
      <c r="E96" s="245" t="s">
        <v>93</v>
      </c>
      <c r="F96" s="246">
        <v>108.612</v>
      </c>
      <c r="G96" s="40"/>
      <c r="H96" s="41"/>
    </row>
    <row r="97" s="2" customFormat="1" ht="16.8" customHeight="1">
      <c r="A97" s="40"/>
      <c r="B97" s="41"/>
      <c r="C97" s="247" t="s">
        <v>3</v>
      </c>
      <c r="D97" s="247" t="s">
        <v>1271</v>
      </c>
      <c r="E97" s="21" t="s">
        <v>3</v>
      </c>
      <c r="F97" s="248">
        <v>92.352999999999994</v>
      </c>
      <c r="G97" s="40"/>
      <c r="H97" s="41"/>
    </row>
    <row r="98" s="2" customFormat="1" ht="16.8" customHeight="1">
      <c r="A98" s="40"/>
      <c r="B98" s="41"/>
      <c r="C98" s="247" t="s">
        <v>3</v>
      </c>
      <c r="D98" s="247" t="s">
        <v>1272</v>
      </c>
      <c r="E98" s="21" t="s">
        <v>3</v>
      </c>
      <c r="F98" s="248">
        <v>16.259</v>
      </c>
      <c r="G98" s="40"/>
      <c r="H98" s="41"/>
    </row>
    <row r="99" s="2" customFormat="1" ht="16.8" customHeight="1">
      <c r="A99" s="40"/>
      <c r="B99" s="41"/>
      <c r="C99" s="247" t="s">
        <v>3</v>
      </c>
      <c r="D99" s="247" t="s">
        <v>263</v>
      </c>
      <c r="E99" s="21" t="s">
        <v>3</v>
      </c>
      <c r="F99" s="248">
        <v>108.612</v>
      </c>
      <c r="G99" s="40"/>
      <c r="H99" s="41"/>
    </row>
    <row r="100" s="2" customFormat="1" ht="16.8" customHeight="1">
      <c r="A100" s="40"/>
      <c r="B100" s="41"/>
      <c r="C100" s="249" t="s">
        <v>1227</v>
      </c>
      <c r="D100" s="40"/>
      <c r="E100" s="40"/>
      <c r="F100" s="40"/>
      <c r="G100" s="40"/>
      <c r="H100" s="41"/>
    </row>
    <row r="101" s="2" customFormat="1" ht="16.8" customHeight="1">
      <c r="A101" s="40"/>
      <c r="B101" s="41"/>
      <c r="C101" s="247" t="s">
        <v>805</v>
      </c>
      <c r="D101" s="247" t="s">
        <v>1273</v>
      </c>
      <c r="E101" s="21" t="s">
        <v>93</v>
      </c>
      <c r="F101" s="248">
        <v>108.612</v>
      </c>
      <c r="G101" s="40"/>
      <c r="H101" s="41"/>
    </row>
    <row r="102" s="2" customFormat="1" ht="16.8" customHeight="1">
      <c r="A102" s="40"/>
      <c r="B102" s="41"/>
      <c r="C102" s="247" t="s">
        <v>800</v>
      </c>
      <c r="D102" s="247" t="s">
        <v>1274</v>
      </c>
      <c r="E102" s="21" t="s">
        <v>93</v>
      </c>
      <c r="F102" s="248">
        <v>108.612</v>
      </c>
      <c r="G102" s="40"/>
      <c r="H102" s="41"/>
    </row>
    <row r="103" s="2" customFormat="1" ht="16.8" customHeight="1">
      <c r="A103" s="40"/>
      <c r="B103" s="41"/>
      <c r="C103" s="247" t="s">
        <v>675</v>
      </c>
      <c r="D103" s="247" t="s">
        <v>1275</v>
      </c>
      <c r="E103" s="21" t="s">
        <v>677</v>
      </c>
      <c r="F103" s="248">
        <v>108.612</v>
      </c>
      <c r="G103" s="40"/>
      <c r="H103" s="41"/>
    </row>
    <row r="104" s="2" customFormat="1" ht="16.8" customHeight="1">
      <c r="A104" s="40"/>
      <c r="B104" s="41"/>
      <c r="C104" s="243" t="s">
        <v>125</v>
      </c>
      <c r="D104" s="244" t="s">
        <v>126</v>
      </c>
      <c r="E104" s="245" t="s">
        <v>93</v>
      </c>
      <c r="F104" s="246">
        <v>6.2880000000000003</v>
      </c>
      <c r="G104" s="40"/>
      <c r="H104" s="41"/>
    </row>
    <row r="105" s="2" customFormat="1" ht="16.8" customHeight="1">
      <c r="A105" s="40"/>
      <c r="B105" s="41"/>
      <c r="C105" s="247" t="s">
        <v>3</v>
      </c>
      <c r="D105" s="247" t="s">
        <v>127</v>
      </c>
      <c r="E105" s="21" t="s">
        <v>3</v>
      </c>
      <c r="F105" s="248">
        <v>6.2880000000000003</v>
      </c>
      <c r="G105" s="40"/>
      <c r="H105" s="41"/>
    </row>
    <row r="106" s="2" customFormat="1" ht="16.8" customHeight="1">
      <c r="A106" s="40"/>
      <c r="B106" s="41"/>
      <c r="C106" s="249" t="s">
        <v>1227</v>
      </c>
      <c r="D106" s="40"/>
      <c r="E106" s="40"/>
      <c r="F106" s="40"/>
      <c r="G106" s="40"/>
      <c r="H106" s="41"/>
    </row>
    <row r="107" s="2" customFormat="1" ht="16.8" customHeight="1">
      <c r="A107" s="40"/>
      <c r="B107" s="41"/>
      <c r="C107" s="247" t="s">
        <v>295</v>
      </c>
      <c r="D107" s="247" t="s">
        <v>1276</v>
      </c>
      <c r="E107" s="21" t="s">
        <v>93</v>
      </c>
      <c r="F107" s="248">
        <v>6.2880000000000003</v>
      </c>
      <c r="G107" s="40"/>
      <c r="H107" s="41"/>
    </row>
    <row r="108" s="2" customFormat="1" ht="16.8" customHeight="1">
      <c r="A108" s="40"/>
      <c r="B108" s="41"/>
      <c r="C108" s="247" t="s">
        <v>290</v>
      </c>
      <c r="D108" s="247" t="s">
        <v>1277</v>
      </c>
      <c r="E108" s="21" t="s">
        <v>93</v>
      </c>
      <c r="F108" s="248">
        <v>6.2880000000000003</v>
      </c>
      <c r="G108" s="40"/>
      <c r="H108" s="41"/>
    </row>
    <row r="109" s="2" customFormat="1" ht="16.8" customHeight="1">
      <c r="A109" s="40"/>
      <c r="B109" s="41"/>
      <c r="C109" s="247" t="s">
        <v>286</v>
      </c>
      <c r="D109" s="247" t="s">
        <v>1278</v>
      </c>
      <c r="E109" s="21" t="s">
        <v>93</v>
      </c>
      <c r="F109" s="248">
        <v>6.2880000000000003</v>
      </c>
      <c r="G109" s="40"/>
      <c r="H109" s="41"/>
    </row>
    <row r="110" s="2" customFormat="1" ht="16.8" customHeight="1">
      <c r="A110" s="40"/>
      <c r="B110" s="41"/>
      <c r="C110" s="247" t="s">
        <v>396</v>
      </c>
      <c r="D110" s="247" t="s">
        <v>1279</v>
      </c>
      <c r="E110" s="21" t="s">
        <v>93</v>
      </c>
      <c r="F110" s="248">
        <v>9.4320000000000004</v>
      </c>
      <c r="G110" s="40"/>
      <c r="H110" s="41"/>
    </row>
    <row r="111" s="2" customFormat="1" ht="16.8" customHeight="1">
      <c r="A111" s="40"/>
      <c r="B111" s="41"/>
      <c r="C111" s="247" t="s">
        <v>503</v>
      </c>
      <c r="D111" s="247" t="s">
        <v>1280</v>
      </c>
      <c r="E111" s="21" t="s">
        <v>93</v>
      </c>
      <c r="F111" s="248">
        <v>12.576000000000001</v>
      </c>
      <c r="G111" s="40"/>
      <c r="H111" s="41"/>
    </row>
    <row r="112" s="2" customFormat="1">
      <c r="A112" s="40"/>
      <c r="B112" s="41"/>
      <c r="C112" s="247" t="s">
        <v>220</v>
      </c>
      <c r="D112" s="247" t="s">
        <v>221</v>
      </c>
      <c r="E112" s="21" t="s">
        <v>93</v>
      </c>
      <c r="F112" s="248">
        <v>6.2880000000000003</v>
      </c>
      <c r="G112" s="40"/>
      <c r="H112" s="41"/>
    </row>
    <row r="113" s="2" customFormat="1" ht="16.8" customHeight="1">
      <c r="A113" s="40"/>
      <c r="B113" s="41"/>
      <c r="C113" s="247" t="s">
        <v>729</v>
      </c>
      <c r="D113" s="247" t="s">
        <v>1281</v>
      </c>
      <c r="E113" s="21" t="s">
        <v>93</v>
      </c>
      <c r="F113" s="248">
        <v>6.2880000000000003</v>
      </c>
      <c r="G113" s="40"/>
      <c r="H113" s="41"/>
    </row>
    <row r="114" s="2" customFormat="1" ht="16.8" customHeight="1">
      <c r="A114" s="40"/>
      <c r="B114" s="41"/>
      <c r="C114" s="247" t="s">
        <v>780</v>
      </c>
      <c r="D114" s="247" t="s">
        <v>1282</v>
      </c>
      <c r="E114" s="21" t="s">
        <v>93</v>
      </c>
      <c r="F114" s="248">
        <v>6.2880000000000003</v>
      </c>
      <c r="G114" s="40"/>
      <c r="H114" s="41"/>
    </row>
    <row r="115" s="2" customFormat="1" ht="16.8" customHeight="1">
      <c r="A115" s="40"/>
      <c r="B115" s="41"/>
      <c r="C115" s="247" t="s">
        <v>964</v>
      </c>
      <c r="D115" s="247" t="s">
        <v>1256</v>
      </c>
      <c r="E115" s="21" t="s">
        <v>93</v>
      </c>
      <c r="F115" s="248">
        <v>31.199999999999999</v>
      </c>
      <c r="G115" s="40"/>
      <c r="H115" s="41"/>
    </row>
    <row r="116" s="2" customFormat="1">
      <c r="A116" s="40"/>
      <c r="B116" s="41"/>
      <c r="C116" s="247" t="s">
        <v>215</v>
      </c>
      <c r="D116" s="247" t="s">
        <v>1283</v>
      </c>
      <c r="E116" s="21" t="s">
        <v>93</v>
      </c>
      <c r="F116" s="248">
        <v>6.2880000000000003</v>
      </c>
      <c r="G116" s="40"/>
      <c r="H116" s="41"/>
    </row>
    <row r="117" s="2" customFormat="1" ht="16.8" customHeight="1">
      <c r="A117" s="40"/>
      <c r="B117" s="41"/>
      <c r="C117" s="243" t="s">
        <v>128</v>
      </c>
      <c r="D117" s="244" t="s">
        <v>129</v>
      </c>
      <c r="E117" s="245" t="s">
        <v>93</v>
      </c>
      <c r="F117" s="246">
        <v>147.80500000000001</v>
      </c>
      <c r="G117" s="40"/>
      <c r="H117" s="41"/>
    </row>
    <row r="118" s="2" customFormat="1" ht="16.8" customHeight="1">
      <c r="A118" s="40"/>
      <c r="B118" s="41"/>
      <c r="C118" s="247" t="s">
        <v>3</v>
      </c>
      <c r="D118" s="247" t="s">
        <v>1284</v>
      </c>
      <c r="E118" s="21" t="s">
        <v>3</v>
      </c>
      <c r="F118" s="248">
        <v>100.8</v>
      </c>
      <c r="G118" s="40"/>
      <c r="H118" s="41"/>
    </row>
    <row r="119" s="2" customFormat="1" ht="16.8" customHeight="1">
      <c r="A119" s="40"/>
      <c r="B119" s="41"/>
      <c r="C119" s="247" t="s">
        <v>3</v>
      </c>
      <c r="D119" s="247" t="s">
        <v>1285</v>
      </c>
      <c r="E119" s="21" t="s">
        <v>3</v>
      </c>
      <c r="F119" s="248">
        <v>47.005000000000003</v>
      </c>
      <c r="G119" s="40"/>
      <c r="H119" s="41"/>
    </row>
    <row r="120" s="2" customFormat="1" ht="16.8" customHeight="1">
      <c r="A120" s="40"/>
      <c r="B120" s="41"/>
      <c r="C120" s="247" t="s">
        <v>3</v>
      </c>
      <c r="D120" s="247" t="s">
        <v>263</v>
      </c>
      <c r="E120" s="21" t="s">
        <v>3</v>
      </c>
      <c r="F120" s="248">
        <v>147.80500000000001</v>
      </c>
      <c r="G120" s="40"/>
      <c r="H120" s="41"/>
    </row>
    <row r="121" s="2" customFormat="1" ht="16.8" customHeight="1">
      <c r="A121" s="40"/>
      <c r="B121" s="41"/>
      <c r="C121" s="249" t="s">
        <v>1227</v>
      </c>
      <c r="D121" s="40"/>
      <c r="E121" s="40"/>
      <c r="F121" s="40"/>
      <c r="G121" s="40"/>
      <c r="H121" s="41"/>
    </row>
    <row r="122" s="2" customFormat="1" ht="16.8" customHeight="1">
      <c r="A122" s="40"/>
      <c r="B122" s="41"/>
      <c r="C122" s="247" t="s">
        <v>524</v>
      </c>
      <c r="D122" s="247" t="s">
        <v>1286</v>
      </c>
      <c r="E122" s="21" t="s">
        <v>93</v>
      </c>
      <c r="F122" s="248">
        <v>147.80500000000001</v>
      </c>
      <c r="G122" s="40"/>
      <c r="H122" s="41"/>
    </row>
    <row r="123" s="2" customFormat="1" ht="16.8" customHeight="1">
      <c r="A123" s="40"/>
      <c r="B123" s="41"/>
      <c r="C123" s="247" t="s">
        <v>514</v>
      </c>
      <c r="D123" s="247" t="s">
        <v>1287</v>
      </c>
      <c r="E123" s="21" t="s">
        <v>93</v>
      </c>
      <c r="F123" s="248">
        <v>147.80500000000001</v>
      </c>
      <c r="G123" s="40"/>
      <c r="H123" s="41"/>
    </row>
    <row r="124" s="2" customFormat="1">
      <c r="A124" s="40"/>
      <c r="B124" s="41"/>
      <c r="C124" s="247" t="s">
        <v>666</v>
      </c>
      <c r="D124" s="247" t="s">
        <v>1288</v>
      </c>
      <c r="E124" s="21" t="s">
        <v>93</v>
      </c>
      <c r="F124" s="248">
        <v>147.80500000000001</v>
      </c>
      <c r="G124" s="40"/>
      <c r="H124" s="41"/>
    </row>
    <row r="125" s="2" customFormat="1">
      <c r="A125" s="40"/>
      <c r="B125" s="41"/>
      <c r="C125" s="247" t="s">
        <v>671</v>
      </c>
      <c r="D125" s="247" t="s">
        <v>1289</v>
      </c>
      <c r="E125" s="21" t="s">
        <v>93</v>
      </c>
      <c r="F125" s="248">
        <v>147.80500000000001</v>
      </c>
      <c r="G125" s="40"/>
      <c r="H125" s="41"/>
    </row>
    <row r="126" s="2" customFormat="1" ht="7.44" customHeight="1">
      <c r="A126" s="40"/>
      <c r="B126" s="57"/>
      <c r="C126" s="58"/>
      <c r="D126" s="58"/>
      <c r="E126" s="58"/>
      <c r="F126" s="58"/>
      <c r="G126" s="58"/>
      <c r="H126" s="41"/>
    </row>
    <row r="127" s="2" customFormat="1">
      <c r="A127" s="40"/>
      <c r="B127" s="40"/>
      <c r="C127" s="40"/>
      <c r="D127" s="40"/>
      <c r="E127" s="40"/>
      <c r="F127" s="40"/>
      <c r="G127" s="40"/>
      <c r="H127" s="40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0" customWidth="1"/>
    <col min="2" max="2" width="1.667969" style="250" customWidth="1"/>
    <col min="3" max="4" width="5" style="250" customWidth="1"/>
    <col min="5" max="5" width="11.66016" style="250" customWidth="1"/>
    <col min="6" max="6" width="9.160156" style="250" customWidth="1"/>
    <col min="7" max="7" width="5" style="250" customWidth="1"/>
    <col min="8" max="8" width="77.83203" style="250" customWidth="1"/>
    <col min="9" max="10" width="20" style="250" customWidth="1"/>
    <col min="11" max="11" width="1.667969" style="250" customWidth="1"/>
  </cols>
  <sheetData>
    <row r="1" s="1" customFormat="1" ht="37.5" customHeight="1"/>
    <row r="2" s="1" customFormat="1" ht="7.5" customHeight="1">
      <c r="B2" s="251"/>
      <c r="C2" s="252"/>
      <c r="D2" s="252"/>
      <c r="E2" s="252"/>
      <c r="F2" s="252"/>
      <c r="G2" s="252"/>
      <c r="H2" s="252"/>
      <c r="I2" s="252"/>
      <c r="J2" s="252"/>
      <c r="K2" s="253"/>
    </row>
    <row r="3" s="17" customFormat="1" ht="45" customHeight="1">
      <c r="B3" s="254"/>
      <c r="C3" s="255" t="s">
        <v>1290</v>
      </c>
      <c r="D3" s="255"/>
      <c r="E3" s="255"/>
      <c r="F3" s="255"/>
      <c r="G3" s="255"/>
      <c r="H3" s="255"/>
      <c r="I3" s="255"/>
      <c r="J3" s="255"/>
      <c r="K3" s="256"/>
    </row>
    <row r="4" s="1" customFormat="1" ht="25.5" customHeight="1">
      <c r="B4" s="257"/>
      <c r="C4" s="258" t="s">
        <v>1291</v>
      </c>
      <c r="D4" s="258"/>
      <c r="E4" s="258"/>
      <c r="F4" s="258"/>
      <c r="G4" s="258"/>
      <c r="H4" s="258"/>
      <c r="I4" s="258"/>
      <c r="J4" s="258"/>
      <c r="K4" s="259"/>
    </row>
    <row r="5" s="1" customFormat="1" ht="5.25" customHeight="1">
      <c r="B5" s="257"/>
      <c r="C5" s="260"/>
      <c r="D5" s="260"/>
      <c r="E5" s="260"/>
      <c r="F5" s="260"/>
      <c r="G5" s="260"/>
      <c r="H5" s="260"/>
      <c r="I5" s="260"/>
      <c r="J5" s="260"/>
      <c r="K5" s="259"/>
    </row>
    <row r="6" s="1" customFormat="1" ht="15" customHeight="1">
      <c r="B6" s="257"/>
      <c r="C6" s="261" t="s">
        <v>1292</v>
      </c>
      <c r="D6" s="261"/>
      <c r="E6" s="261"/>
      <c r="F6" s="261"/>
      <c r="G6" s="261"/>
      <c r="H6" s="261"/>
      <c r="I6" s="261"/>
      <c r="J6" s="261"/>
      <c r="K6" s="259"/>
    </row>
    <row r="7" s="1" customFormat="1" ht="15" customHeight="1">
      <c r="B7" s="262"/>
      <c r="C7" s="261" t="s">
        <v>1293</v>
      </c>
      <c r="D7" s="261"/>
      <c r="E7" s="261"/>
      <c r="F7" s="261"/>
      <c r="G7" s="261"/>
      <c r="H7" s="261"/>
      <c r="I7" s="261"/>
      <c r="J7" s="261"/>
      <c r="K7" s="259"/>
    </row>
    <row r="8" s="1" customFormat="1" ht="12.75" customHeight="1">
      <c r="B8" s="262"/>
      <c r="C8" s="261"/>
      <c r="D8" s="261"/>
      <c r="E8" s="261"/>
      <c r="F8" s="261"/>
      <c r="G8" s="261"/>
      <c r="H8" s="261"/>
      <c r="I8" s="261"/>
      <c r="J8" s="261"/>
      <c r="K8" s="259"/>
    </row>
    <row r="9" s="1" customFormat="1" ht="15" customHeight="1">
      <c r="B9" s="262"/>
      <c r="C9" s="261" t="s">
        <v>1294</v>
      </c>
      <c r="D9" s="261"/>
      <c r="E9" s="261"/>
      <c r="F9" s="261"/>
      <c r="G9" s="261"/>
      <c r="H9" s="261"/>
      <c r="I9" s="261"/>
      <c r="J9" s="261"/>
      <c r="K9" s="259"/>
    </row>
    <row r="10" s="1" customFormat="1" ht="15" customHeight="1">
      <c r="B10" s="262"/>
      <c r="C10" s="261"/>
      <c r="D10" s="261" t="s">
        <v>1295</v>
      </c>
      <c r="E10" s="261"/>
      <c r="F10" s="261"/>
      <c r="G10" s="261"/>
      <c r="H10" s="261"/>
      <c r="I10" s="261"/>
      <c r="J10" s="261"/>
      <c r="K10" s="259"/>
    </row>
    <row r="11" s="1" customFormat="1" ht="15" customHeight="1">
      <c r="B11" s="262"/>
      <c r="C11" s="263"/>
      <c r="D11" s="261" t="s">
        <v>1296</v>
      </c>
      <c r="E11" s="261"/>
      <c r="F11" s="261"/>
      <c r="G11" s="261"/>
      <c r="H11" s="261"/>
      <c r="I11" s="261"/>
      <c r="J11" s="261"/>
      <c r="K11" s="259"/>
    </row>
    <row r="12" s="1" customFormat="1" ht="15" customHeight="1">
      <c r="B12" s="262"/>
      <c r="C12" s="263"/>
      <c r="D12" s="261"/>
      <c r="E12" s="261"/>
      <c r="F12" s="261"/>
      <c r="G12" s="261"/>
      <c r="H12" s="261"/>
      <c r="I12" s="261"/>
      <c r="J12" s="261"/>
      <c r="K12" s="259"/>
    </row>
    <row r="13" s="1" customFormat="1" ht="15" customHeight="1">
      <c r="B13" s="262"/>
      <c r="C13" s="263"/>
      <c r="D13" s="264" t="s">
        <v>1297</v>
      </c>
      <c r="E13" s="261"/>
      <c r="F13" s="261"/>
      <c r="G13" s="261"/>
      <c r="H13" s="261"/>
      <c r="I13" s="261"/>
      <c r="J13" s="261"/>
      <c r="K13" s="259"/>
    </row>
    <row r="14" s="1" customFormat="1" ht="12.75" customHeight="1">
      <c r="B14" s="262"/>
      <c r="C14" s="263"/>
      <c r="D14" s="263"/>
      <c r="E14" s="263"/>
      <c r="F14" s="263"/>
      <c r="G14" s="263"/>
      <c r="H14" s="263"/>
      <c r="I14" s="263"/>
      <c r="J14" s="263"/>
      <c r="K14" s="259"/>
    </row>
    <row r="15" s="1" customFormat="1" ht="15" customHeight="1">
      <c r="B15" s="262"/>
      <c r="C15" s="263"/>
      <c r="D15" s="261" t="s">
        <v>1298</v>
      </c>
      <c r="E15" s="261"/>
      <c r="F15" s="261"/>
      <c r="G15" s="261"/>
      <c r="H15" s="261"/>
      <c r="I15" s="261"/>
      <c r="J15" s="261"/>
      <c r="K15" s="259"/>
    </row>
    <row r="16" s="1" customFormat="1" ht="15" customHeight="1">
      <c r="B16" s="262"/>
      <c r="C16" s="263"/>
      <c r="D16" s="261" t="s">
        <v>1299</v>
      </c>
      <c r="E16" s="261"/>
      <c r="F16" s="261"/>
      <c r="G16" s="261"/>
      <c r="H16" s="261"/>
      <c r="I16" s="261"/>
      <c r="J16" s="261"/>
      <c r="K16" s="259"/>
    </row>
    <row r="17" s="1" customFormat="1" ht="15" customHeight="1">
      <c r="B17" s="262"/>
      <c r="C17" s="263"/>
      <c r="D17" s="261" t="s">
        <v>1300</v>
      </c>
      <c r="E17" s="261"/>
      <c r="F17" s="261"/>
      <c r="G17" s="261"/>
      <c r="H17" s="261"/>
      <c r="I17" s="261"/>
      <c r="J17" s="261"/>
      <c r="K17" s="259"/>
    </row>
    <row r="18" s="1" customFormat="1" ht="15" customHeight="1">
      <c r="B18" s="262"/>
      <c r="C18" s="263"/>
      <c r="D18" s="263"/>
      <c r="E18" s="265" t="s">
        <v>80</v>
      </c>
      <c r="F18" s="261" t="s">
        <v>1301</v>
      </c>
      <c r="G18" s="261"/>
      <c r="H18" s="261"/>
      <c r="I18" s="261"/>
      <c r="J18" s="261"/>
      <c r="K18" s="259"/>
    </row>
    <row r="19" s="1" customFormat="1" ht="15" customHeight="1">
      <c r="B19" s="262"/>
      <c r="C19" s="263"/>
      <c r="D19" s="263"/>
      <c r="E19" s="265" t="s">
        <v>1302</v>
      </c>
      <c r="F19" s="261" t="s">
        <v>1303</v>
      </c>
      <c r="G19" s="261"/>
      <c r="H19" s="261"/>
      <c r="I19" s="261"/>
      <c r="J19" s="261"/>
      <c r="K19" s="259"/>
    </row>
    <row r="20" s="1" customFormat="1" ht="15" customHeight="1">
      <c r="B20" s="262"/>
      <c r="C20" s="263"/>
      <c r="D20" s="263"/>
      <c r="E20" s="265" t="s">
        <v>1304</v>
      </c>
      <c r="F20" s="261" t="s">
        <v>1305</v>
      </c>
      <c r="G20" s="261"/>
      <c r="H20" s="261"/>
      <c r="I20" s="261"/>
      <c r="J20" s="261"/>
      <c r="K20" s="259"/>
    </row>
    <row r="21" s="1" customFormat="1" ht="15" customHeight="1">
      <c r="B21" s="262"/>
      <c r="C21" s="263"/>
      <c r="D21" s="263"/>
      <c r="E21" s="265" t="s">
        <v>1306</v>
      </c>
      <c r="F21" s="261" t="s">
        <v>1307</v>
      </c>
      <c r="G21" s="261"/>
      <c r="H21" s="261"/>
      <c r="I21" s="261"/>
      <c r="J21" s="261"/>
      <c r="K21" s="259"/>
    </row>
    <row r="22" s="1" customFormat="1" ht="15" customHeight="1">
      <c r="B22" s="262"/>
      <c r="C22" s="263"/>
      <c r="D22" s="263"/>
      <c r="E22" s="265" t="s">
        <v>996</v>
      </c>
      <c r="F22" s="261" t="s">
        <v>997</v>
      </c>
      <c r="G22" s="261"/>
      <c r="H22" s="261"/>
      <c r="I22" s="261"/>
      <c r="J22" s="261"/>
      <c r="K22" s="259"/>
    </row>
    <row r="23" s="1" customFormat="1" ht="15" customHeight="1">
      <c r="B23" s="262"/>
      <c r="C23" s="263"/>
      <c r="D23" s="263"/>
      <c r="E23" s="265" t="s">
        <v>1308</v>
      </c>
      <c r="F23" s="261" t="s">
        <v>1309</v>
      </c>
      <c r="G23" s="261"/>
      <c r="H23" s="261"/>
      <c r="I23" s="261"/>
      <c r="J23" s="261"/>
      <c r="K23" s="259"/>
    </row>
    <row r="24" s="1" customFormat="1" ht="12.75" customHeight="1">
      <c r="B24" s="262"/>
      <c r="C24" s="263"/>
      <c r="D24" s="263"/>
      <c r="E24" s="263"/>
      <c r="F24" s="263"/>
      <c r="G24" s="263"/>
      <c r="H24" s="263"/>
      <c r="I24" s="263"/>
      <c r="J24" s="263"/>
      <c r="K24" s="259"/>
    </row>
    <row r="25" s="1" customFormat="1" ht="15" customHeight="1">
      <c r="B25" s="262"/>
      <c r="C25" s="261" t="s">
        <v>1310</v>
      </c>
      <c r="D25" s="261"/>
      <c r="E25" s="261"/>
      <c r="F25" s="261"/>
      <c r="G25" s="261"/>
      <c r="H25" s="261"/>
      <c r="I25" s="261"/>
      <c r="J25" s="261"/>
      <c r="K25" s="259"/>
    </row>
    <row r="26" s="1" customFormat="1" ht="15" customHeight="1">
      <c r="B26" s="262"/>
      <c r="C26" s="261" t="s">
        <v>1311</v>
      </c>
      <c r="D26" s="261"/>
      <c r="E26" s="261"/>
      <c r="F26" s="261"/>
      <c r="G26" s="261"/>
      <c r="H26" s="261"/>
      <c r="I26" s="261"/>
      <c r="J26" s="261"/>
      <c r="K26" s="259"/>
    </row>
    <row r="27" s="1" customFormat="1" ht="15" customHeight="1">
      <c r="B27" s="262"/>
      <c r="C27" s="261"/>
      <c r="D27" s="261" t="s">
        <v>1312</v>
      </c>
      <c r="E27" s="261"/>
      <c r="F27" s="261"/>
      <c r="G27" s="261"/>
      <c r="H27" s="261"/>
      <c r="I27" s="261"/>
      <c r="J27" s="261"/>
      <c r="K27" s="259"/>
    </row>
    <row r="28" s="1" customFormat="1" ht="15" customHeight="1">
      <c r="B28" s="262"/>
      <c r="C28" s="263"/>
      <c r="D28" s="261" t="s">
        <v>1313</v>
      </c>
      <c r="E28" s="261"/>
      <c r="F28" s="261"/>
      <c r="G28" s="261"/>
      <c r="H28" s="261"/>
      <c r="I28" s="261"/>
      <c r="J28" s="261"/>
      <c r="K28" s="259"/>
    </row>
    <row r="29" s="1" customFormat="1" ht="12.75" customHeight="1">
      <c r="B29" s="262"/>
      <c r="C29" s="263"/>
      <c r="D29" s="263"/>
      <c r="E29" s="263"/>
      <c r="F29" s="263"/>
      <c r="G29" s="263"/>
      <c r="H29" s="263"/>
      <c r="I29" s="263"/>
      <c r="J29" s="263"/>
      <c r="K29" s="259"/>
    </row>
    <row r="30" s="1" customFormat="1" ht="15" customHeight="1">
      <c r="B30" s="262"/>
      <c r="C30" s="263"/>
      <c r="D30" s="261" t="s">
        <v>1314</v>
      </c>
      <c r="E30" s="261"/>
      <c r="F30" s="261"/>
      <c r="G30" s="261"/>
      <c r="H30" s="261"/>
      <c r="I30" s="261"/>
      <c r="J30" s="261"/>
      <c r="K30" s="259"/>
    </row>
    <row r="31" s="1" customFormat="1" ht="15" customHeight="1">
      <c r="B31" s="262"/>
      <c r="C31" s="263"/>
      <c r="D31" s="261" t="s">
        <v>1315</v>
      </c>
      <c r="E31" s="261"/>
      <c r="F31" s="261"/>
      <c r="G31" s="261"/>
      <c r="H31" s="261"/>
      <c r="I31" s="261"/>
      <c r="J31" s="261"/>
      <c r="K31" s="259"/>
    </row>
    <row r="32" s="1" customFormat="1" ht="12.75" customHeight="1">
      <c r="B32" s="262"/>
      <c r="C32" s="263"/>
      <c r="D32" s="263"/>
      <c r="E32" s="263"/>
      <c r="F32" s="263"/>
      <c r="G32" s="263"/>
      <c r="H32" s="263"/>
      <c r="I32" s="263"/>
      <c r="J32" s="263"/>
      <c r="K32" s="259"/>
    </row>
    <row r="33" s="1" customFormat="1" ht="15" customHeight="1">
      <c r="B33" s="262"/>
      <c r="C33" s="263"/>
      <c r="D33" s="261" t="s">
        <v>1316</v>
      </c>
      <c r="E33" s="261"/>
      <c r="F33" s="261"/>
      <c r="G33" s="261"/>
      <c r="H33" s="261"/>
      <c r="I33" s="261"/>
      <c r="J33" s="261"/>
      <c r="K33" s="259"/>
    </row>
    <row r="34" s="1" customFormat="1" ht="15" customHeight="1">
      <c r="B34" s="262"/>
      <c r="C34" s="263"/>
      <c r="D34" s="261" t="s">
        <v>1317</v>
      </c>
      <c r="E34" s="261"/>
      <c r="F34" s="261"/>
      <c r="G34" s="261"/>
      <c r="H34" s="261"/>
      <c r="I34" s="261"/>
      <c r="J34" s="261"/>
      <c r="K34" s="259"/>
    </row>
    <row r="35" s="1" customFormat="1" ht="15" customHeight="1">
      <c r="B35" s="262"/>
      <c r="C35" s="263"/>
      <c r="D35" s="261" t="s">
        <v>1318</v>
      </c>
      <c r="E35" s="261"/>
      <c r="F35" s="261"/>
      <c r="G35" s="261"/>
      <c r="H35" s="261"/>
      <c r="I35" s="261"/>
      <c r="J35" s="261"/>
      <c r="K35" s="259"/>
    </row>
    <row r="36" s="1" customFormat="1" ht="15" customHeight="1">
      <c r="B36" s="262"/>
      <c r="C36" s="263"/>
      <c r="D36" s="261"/>
      <c r="E36" s="264" t="s">
        <v>178</v>
      </c>
      <c r="F36" s="261"/>
      <c r="G36" s="261" t="s">
        <v>1319</v>
      </c>
      <c r="H36" s="261"/>
      <c r="I36" s="261"/>
      <c r="J36" s="261"/>
      <c r="K36" s="259"/>
    </row>
    <row r="37" s="1" customFormat="1" ht="30.75" customHeight="1">
      <c r="B37" s="262"/>
      <c r="C37" s="263"/>
      <c r="D37" s="261"/>
      <c r="E37" s="264" t="s">
        <v>1320</v>
      </c>
      <c r="F37" s="261"/>
      <c r="G37" s="261" t="s">
        <v>1321</v>
      </c>
      <c r="H37" s="261"/>
      <c r="I37" s="261"/>
      <c r="J37" s="261"/>
      <c r="K37" s="259"/>
    </row>
    <row r="38" s="1" customFormat="1" ht="15" customHeight="1">
      <c r="B38" s="262"/>
      <c r="C38" s="263"/>
      <c r="D38" s="261"/>
      <c r="E38" s="264" t="s">
        <v>54</v>
      </c>
      <c r="F38" s="261"/>
      <c r="G38" s="261" t="s">
        <v>1322</v>
      </c>
      <c r="H38" s="261"/>
      <c r="I38" s="261"/>
      <c r="J38" s="261"/>
      <c r="K38" s="259"/>
    </row>
    <row r="39" s="1" customFormat="1" ht="15" customHeight="1">
      <c r="B39" s="262"/>
      <c r="C39" s="263"/>
      <c r="D39" s="261"/>
      <c r="E39" s="264" t="s">
        <v>55</v>
      </c>
      <c r="F39" s="261"/>
      <c r="G39" s="261" t="s">
        <v>1323</v>
      </c>
      <c r="H39" s="261"/>
      <c r="I39" s="261"/>
      <c r="J39" s="261"/>
      <c r="K39" s="259"/>
    </row>
    <row r="40" s="1" customFormat="1" ht="15" customHeight="1">
      <c r="B40" s="262"/>
      <c r="C40" s="263"/>
      <c r="D40" s="261"/>
      <c r="E40" s="264" t="s">
        <v>179</v>
      </c>
      <c r="F40" s="261"/>
      <c r="G40" s="261" t="s">
        <v>1324</v>
      </c>
      <c r="H40" s="261"/>
      <c r="I40" s="261"/>
      <c r="J40" s="261"/>
      <c r="K40" s="259"/>
    </row>
    <row r="41" s="1" customFormat="1" ht="15" customHeight="1">
      <c r="B41" s="262"/>
      <c r="C41" s="263"/>
      <c r="D41" s="261"/>
      <c r="E41" s="264" t="s">
        <v>180</v>
      </c>
      <c r="F41" s="261"/>
      <c r="G41" s="261" t="s">
        <v>1325</v>
      </c>
      <c r="H41" s="261"/>
      <c r="I41" s="261"/>
      <c r="J41" s="261"/>
      <c r="K41" s="259"/>
    </row>
    <row r="42" s="1" customFormat="1" ht="15" customHeight="1">
      <c r="B42" s="262"/>
      <c r="C42" s="263"/>
      <c r="D42" s="261"/>
      <c r="E42" s="264" t="s">
        <v>1326</v>
      </c>
      <c r="F42" s="261"/>
      <c r="G42" s="261" t="s">
        <v>1327</v>
      </c>
      <c r="H42" s="261"/>
      <c r="I42" s="261"/>
      <c r="J42" s="261"/>
      <c r="K42" s="259"/>
    </row>
    <row r="43" s="1" customFormat="1" ht="15" customHeight="1">
      <c r="B43" s="262"/>
      <c r="C43" s="263"/>
      <c r="D43" s="261"/>
      <c r="E43" s="264"/>
      <c r="F43" s="261"/>
      <c r="G43" s="261" t="s">
        <v>1328</v>
      </c>
      <c r="H43" s="261"/>
      <c r="I43" s="261"/>
      <c r="J43" s="261"/>
      <c r="K43" s="259"/>
    </row>
    <row r="44" s="1" customFormat="1" ht="15" customHeight="1">
      <c r="B44" s="262"/>
      <c r="C44" s="263"/>
      <c r="D44" s="261"/>
      <c r="E44" s="264" t="s">
        <v>1329</v>
      </c>
      <c r="F44" s="261"/>
      <c r="G44" s="261" t="s">
        <v>1330</v>
      </c>
      <c r="H44" s="261"/>
      <c r="I44" s="261"/>
      <c r="J44" s="261"/>
      <c r="K44" s="259"/>
    </row>
    <row r="45" s="1" customFormat="1" ht="15" customHeight="1">
      <c r="B45" s="262"/>
      <c r="C45" s="263"/>
      <c r="D45" s="261"/>
      <c r="E45" s="264" t="s">
        <v>182</v>
      </c>
      <c r="F45" s="261"/>
      <c r="G45" s="261" t="s">
        <v>1331</v>
      </c>
      <c r="H45" s="261"/>
      <c r="I45" s="261"/>
      <c r="J45" s="261"/>
      <c r="K45" s="259"/>
    </row>
    <row r="46" s="1" customFormat="1" ht="12.75" customHeight="1">
      <c r="B46" s="262"/>
      <c r="C46" s="263"/>
      <c r="D46" s="261"/>
      <c r="E46" s="261"/>
      <c r="F46" s="261"/>
      <c r="G46" s="261"/>
      <c r="H46" s="261"/>
      <c r="I46" s="261"/>
      <c r="J46" s="261"/>
      <c r="K46" s="259"/>
    </row>
    <row r="47" s="1" customFormat="1" ht="15" customHeight="1">
      <c r="B47" s="262"/>
      <c r="C47" s="263"/>
      <c r="D47" s="261" t="s">
        <v>1332</v>
      </c>
      <c r="E47" s="261"/>
      <c r="F47" s="261"/>
      <c r="G47" s="261"/>
      <c r="H47" s="261"/>
      <c r="I47" s="261"/>
      <c r="J47" s="261"/>
      <c r="K47" s="259"/>
    </row>
    <row r="48" s="1" customFormat="1" ht="15" customHeight="1">
      <c r="B48" s="262"/>
      <c r="C48" s="263"/>
      <c r="D48" s="263"/>
      <c r="E48" s="261" t="s">
        <v>1333</v>
      </c>
      <c r="F48" s="261"/>
      <c r="G48" s="261"/>
      <c r="H48" s="261"/>
      <c r="I48" s="261"/>
      <c r="J48" s="261"/>
      <c r="K48" s="259"/>
    </row>
    <row r="49" s="1" customFormat="1" ht="15" customHeight="1">
      <c r="B49" s="262"/>
      <c r="C49" s="263"/>
      <c r="D49" s="263"/>
      <c r="E49" s="261" t="s">
        <v>1334</v>
      </c>
      <c r="F49" s="261"/>
      <c r="G49" s="261"/>
      <c r="H49" s="261"/>
      <c r="I49" s="261"/>
      <c r="J49" s="261"/>
      <c r="K49" s="259"/>
    </row>
    <row r="50" s="1" customFormat="1" ht="15" customHeight="1">
      <c r="B50" s="262"/>
      <c r="C50" s="263"/>
      <c r="D50" s="263"/>
      <c r="E50" s="261" t="s">
        <v>1335</v>
      </c>
      <c r="F50" s="261"/>
      <c r="G50" s="261"/>
      <c r="H50" s="261"/>
      <c r="I50" s="261"/>
      <c r="J50" s="261"/>
      <c r="K50" s="259"/>
    </row>
    <row r="51" s="1" customFormat="1" ht="15" customHeight="1">
      <c r="B51" s="262"/>
      <c r="C51" s="263"/>
      <c r="D51" s="261" t="s">
        <v>1336</v>
      </c>
      <c r="E51" s="261"/>
      <c r="F51" s="261"/>
      <c r="G51" s="261"/>
      <c r="H51" s="261"/>
      <c r="I51" s="261"/>
      <c r="J51" s="261"/>
      <c r="K51" s="259"/>
    </row>
    <row r="52" s="1" customFormat="1" ht="25.5" customHeight="1">
      <c r="B52" s="257"/>
      <c r="C52" s="258" t="s">
        <v>1337</v>
      </c>
      <c r="D52" s="258"/>
      <c r="E52" s="258"/>
      <c r="F52" s="258"/>
      <c r="G52" s="258"/>
      <c r="H52" s="258"/>
      <c r="I52" s="258"/>
      <c r="J52" s="258"/>
      <c r="K52" s="259"/>
    </row>
    <row r="53" s="1" customFormat="1" ht="5.25" customHeight="1">
      <c r="B53" s="257"/>
      <c r="C53" s="260"/>
      <c r="D53" s="260"/>
      <c r="E53" s="260"/>
      <c r="F53" s="260"/>
      <c r="G53" s="260"/>
      <c r="H53" s="260"/>
      <c r="I53" s="260"/>
      <c r="J53" s="260"/>
      <c r="K53" s="259"/>
    </row>
    <row r="54" s="1" customFormat="1" ht="15" customHeight="1">
      <c r="B54" s="257"/>
      <c r="C54" s="261" t="s">
        <v>1338</v>
      </c>
      <c r="D54" s="261"/>
      <c r="E54" s="261"/>
      <c r="F54" s="261"/>
      <c r="G54" s="261"/>
      <c r="H54" s="261"/>
      <c r="I54" s="261"/>
      <c r="J54" s="261"/>
      <c r="K54" s="259"/>
    </row>
    <row r="55" s="1" customFormat="1" ht="15" customHeight="1">
      <c r="B55" s="257"/>
      <c r="C55" s="261" t="s">
        <v>1339</v>
      </c>
      <c r="D55" s="261"/>
      <c r="E55" s="261"/>
      <c r="F55" s="261"/>
      <c r="G55" s="261"/>
      <c r="H55" s="261"/>
      <c r="I55" s="261"/>
      <c r="J55" s="261"/>
      <c r="K55" s="259"/>
    </row>
    <row r="56" s="1" customFormat="1" ht="12.75" customHeight="1">
      <c r="B56" s="257"/>
      <c r="C56" s="261"/>
      <c r="D56" s="261"/>
      <c r="E56" s="261"/>
      <c r="F56" s="261"/>
      <c r="G56" s="261"/>
      <c r="H56" s="261"/>
      <c r="I56" s="261"/>
      <c r="J56" s="261"/>
      <c r="K56" s="259"/>
    </row>
    <row r="57" s="1" customFormat="1" ht="15" customHeight="1">
      <c r="B57" s="257"/>
      <c r="C57" s="261" t="s">
        <v>1340</v>
      </c>
      <c r="D57" s="261"/>
      <c r="E57" s="261"/>
      <c r="F57" s="261"/>
      <c r="G57" s="261"/>
      <c r="H57" s="261"/>
      <c r="I57" s="261"/>
      <c r="J57" s="261"/>
      <c r="K57" s="259"/>
    </row>
    <row r="58" s="1" customFormat="1" ht="15" customHeight="1">
      <c r="B58" s="257"/>
      <c r="C58" s="263"/>
      <c r="D58" s="261" t="s">
        <v>1341</v>
      </c>
      <c r="E58" s="261"/>
      <c r="F58" s="261"/>
      <c r="G58" s="261"/>
      <c r="H58" s="261"/>
      <c r="I58" s="261"/>
      <c r="J58" s="261"/>
      <c r="K58" s="259"/>
    </row>
    <row r="59" s="1" customFormat="1" ht="15" customHeight="1">
      <c r="B59" s="257"/>
      <c r="C59" s="263"/>
      <c r="D59" s="261" t="s">
        <v>1342</v>
      </c>
      <c r="E59" s="261"/>
      <c r="F59" s="261"/>
      <c r="G59" s="261"/>
      <c r="H59" s="261"/>
      <c r="I59" s="261"/>
      <c r="J59" s="261"/>
      <c r="K59" s="259"/>
    </row>
    <row r="60" s="1" customFormat="1" ht="15" customHeight="1">
      <c r="B60" s="257"/>
      <c r="C60" s="263"/>
      <c r="D60" s="261" t="s">
        <v>1343</v>
      </c>
      <c r="E60" s="261"/>
      <c r="F60" s="261"/>
      <c r="G60" s="261"/>
      <c r="H60" s="261"/>
      <c r="I60" s="261"/>
      <c r="J60" s="261"/>
      <c r="K60" s="259"/>
    </row>
    <row r="61" s="1" customFormat="1" ht="15" customHeight="1">
      <c r="B61" s="257"/>
      <c r="C61" s="263"/>
      <c r="D61" s="261" t="s">
        <v>1344</v>
      </c>
      <c r="E61" s="261"/>
      <c r="F61" s="261"/>
      <c r="G61" s="261"/>
      <c r="H61" s="261"/>
      <c r="I61" s="261"/>
      <c r="J61" s="261"/>
      <c r="K61" s="259"/>
    </row>
    <row r="62" s="1" customFormat="1" ht="15" customHeight="1">
      <c r="B62" s="257"/>
      <c r="C62" s="263"/>
      <c r="D62" s="266" t="s">
        <v>1345</v>
      </c>
      <c r="E62" s="266"/>
      <c r="F62" s="266"/>
      <c r="G62" s="266"/>
      <c r="H62" s="266"/>
      <c r="I62" s="266"/>
      <c r="J62" s="266"/>
      <c r="K62" s="259"/>
    </row>
    <row r="63" s="1" customFormat="1" ht="15" customHeight="1">
      <c r="B63" s="257"/>
      <c r="C63" s="263"/>
      <c r="D63" s="261" t="s">
        <v>1346</v>
      </c>
      <c r="E63" s="261"/>
      <c r="F63" s="261"/>
      <c r="G63" s="261"/>
      <c r="H63" s="261"/>
      <c r="I63" s="261"/>
      <c r="J63" s="261"/>
      <c r="K63" s="259"/>
    </row>
    <row r="64" s="1" customFormat="1" ht="12.75" customHeight="1">
      <c r="B64" s="257"/>
      <c r="C64" s="263"/>
      <c r="D64" s="263"/>
      <c r="E64" s="267"/>
      <c r="F64" s="263"/>
      <c r="G64" s="263"/>
      <c r="H64" s="263"/>
      <c r="I64" s="263"/>
      <c r="J64" s="263"/>
      <c r="K64" s="259"/>
    </row>
    <row r="65" s="1" customFormat="1" ht="15" customHeight="1">
      <c r="B65" s="257"/>
      <c r="C65" s="263"/>
      <c r="D65" s="261" t="s">
        <v>1347</v>
      </c>
      <c r="E65" s="261"/>
      <c r="F65" s="261"/>
      <c r="G65" s="261"/>
      <c r="H65" s="261"/>
      <c r="I65" s="261"/>
      <c r="J65" s="261"/>
      <c r="K65" s="259"/>
    </row>
    <row r="66" s="1" customFormat="1" ht="15" customHeight="1">
      <c r="B66" s="257"/>
      <c r="C66" s="263"/>
      <c r="D66" s="266" t="s">
        <v>1348</v>
      </c>
      <c r="E66" s="266"/>
      <c r="F66" s="266"/>
      <c r="G66" s="266"/>
      <c r="H66" s="266"/>
      <c r="I66" s="266"/>
      <c r="J66" s="266"/>
      <c r="K66" s="259"/>
    </row>
    <row r="67" s="1" customFormat="1" ht="15" customHeight="1">
      <c r="B67" s="257"/>
      <c r="C67" s="263"/>
      <c r="D67" s="261" t="s">
        <v>1349</v>
      </c>
      <c r="E67" s="261"/>
      <c r="F67" s="261"/>
      <c r="G67" s="261"/>
      <c r="H67" s="261"/>
      <c r="I67" s="261"/>
      <c r="J67" s="261"/>
      <c r="K67" s="259"/>
    </row>
    <row r="68" s="1" customFormat="1" ht="15" customHeight="1">
      <c r="B68" s="257"/>
      <c r="C68" s="263"/>
      <c r="D68" s="261" t="s">
        <v>1350</v>
      </c>
      <c r="E68" s="261"/>
      <c r="F68" s="261"/>
      <c r="G68" s="261"/>
      <c r="H68" s="261"/>
      <c r="I68" s="261"/>
      <c r="J68" s="261"/>
      <c r="K68" s="259"/>
    </row>
    <row r="69" s="1" customFormat="1" ht="15" customHeight="1">
      <c r="B69" s="257"/>
      <c r="C69" s="263"/>
      <c r="D69" s="261" t="s">
        <v>1351</v>
      </c>
      <c r="E69" s="261"/>
      <c r="F69" s="261"/>
      <c r="G69" s="261"/>
      <c r="H69" s="261"/>
      <c r="I69" s="261"/>
      <c r="J69" s="261"/>
      <c r="K69" s="259"/>
    </row>
    <row r="70" s="1" customFormat="1" ht="15" customHeight="1">
      <c r="B70" s="257"/>
      <c r="C70" s="263"/>
      <c r="D70" s="261" t="s">
        <v>1352</v>
      </c>
      <c r="E70" s="261"/>
      <c r="F70" s="261"/>
      <c r="G70" s="261"/>
      <c r="H70" s="261"/>
      <c r="I70" s="261"/>
      <c r="J70" s="261"/>
      <c r="K70" s="259"/>
    </row>
    <row r="71" s="1" customFormat="1" ht="12.75" customHeight="1">
      <c r="B71" s="268"/>
      <c r="C71" s="269"/>
      <c r="D71" s="269"/>
      <c r="E71" s="269"/>
      <c r="F71" s="269"/>
      <c r="G71" s="269"/>
      <c r="H71" s="269"/>
      <c r="I71" s="269"/>
      <c r="J71" s="269"/>
      <c r="K71" s="270"/>
    </row>
    <row r="72" s="1" customFormat="1" ht="18.75" customHeight="1">
      <c r="B72" s="271"/>
      <c r="C72" s="271"/>
      <c r="D72" s="271"/>
      <c r="E72" s="271"/>
      <c r="F72" s="271"/>
      <c r="G72" s="271"/>
      <c r="H72" s="271"/>
      <c r="I72" s="271"/>
      <c r="J72" s="271"/>
      <c r="K72" s="272"/>
    </row>
    <row r="73" s="1" customFormat="1" ht="18.75" customHeight="1">
      <c r="B73" s="272"/>
      <c r="C73" s="272"/>
      <c r="D73" s="272"/>
      <c r="E73" s="272"/>
      <c r="F73" s="272"/>
      <c r="G73" s="272"/>
      <c r="H73" s="272"/>
      <c r="I73" s="272"/>
      <c r="J73" s="272"/>
      <c r="K73" s="272"/>
    </row>
    <row r="74" s="1" customFormat="1" ht="7.5" customHeight="1">
      <c r="B74" s="273"/>
      <c r="C74" s="274"/>
      <c r="D74" s="274"/>
      <c r="E74" s="274"/>
      <c r="F74" s="274"/>
      <c r="G74" s="274"/>
      <c r="H74" s="274"/>
      <c r="I74" s="274"/>
      <c r="J74" s="274"/>
      <c r="K74" s="275"/>
    </row>
    <row r="75" s="1" customFormat="1" ht="45" customHeight="1">
      <c r="B75" s="276"/>
      <c r="C75" s="277" t="s">
        <v>1353</v>
      </c>
      <c r="D75" s="277"/>
      <c r="E75" s="277"/>
      <c r="F75" s="277"/>
      <c r="G75" s="277"/>
      <c r="H75" s="277"/>
      <c r="I75" s="277"/>
      <c r="J75" s="277"/>
      <c r="K75" s="278"/>
    </row>
    <row r="76" s="1" customFormat="1" ht="17.25" customHeight="1">
      <c r="B76" s="276"/>
      <c r="C76" s="279" t="s">
        <v>1354</v>
      </c>
      <c r="D76" s="279"/>
      <c r="E76" s="279"/>
      <c r="F76" s="279" t="s">
        <v>1355</v>
      </c>
      <c r="G76" s="280"/>
      <c r="H76" s="279" t="s">
        <v>55</v>
      </c>
      <c r="I76" s="279" t="s">
        <v>58</v>
      </c>
      <c r="J76" s="279" t="s">
        <v>1356</v>
      </c>
      <c r="K76" s="278"/>
    </row>
    <row r="77" s="1" customFormat="1" ht="17.25" customHeight="1">
      <c r="B77" s="276"/>
      <c r="C77" s="281" t="s">
        <v>1357</v>
      </c>
      <c r="D77" s="281"/>
      <c r="E77" s="281"/>
      <c r="F77" s="282" t="s">
        <v>1358</v>
      </c>
      <c r="G77" s="283"/>
      <c r="H77" s="281"/>
      <c r="I77" s="281"/>
      <c r="J77" s="281" t="s">
        <v>1359</v>
      </c>
      <c r="K77" s="278"/>
    </row>
    <row r="78" s="1" customFormat="1" ht="5.25" customHeight="1">
      <c r="B78" s="276"/>
      <c r="C78" s="284"/>
      <c r="D78" s="284"/>
      <c r="E78" s="284"/>
      <c r="F78" s="284"/>
      <c r="G78" s="285"/>
      <c r="H78" s="284"/>
      <c r="I78" s="284"/>
      <c r="J78" s="284"/>
      <c r="K78" s="278"/>
    </row>
    <row r="79" s="1" customFormat="1" ht="15" customHeight="1">
      <c r="B79" s="276"/>
      <c r="C79" s="264" t="s">
        <v>54</v>
      </c>
      <c r="D79" s="286"/>
      <c r="E79" s="286"/>
      <c r="F79" s="287" t="s">
        <v>1360</v>
      </c>
      <c r="G79" s="288"/>
      <c r="H79" s="264" t="s">
        <v>1361</v>
      </c>
      <c r="I79" s="264" t="s">
        <v>1362</v>
      </c>
      <c r="J79" s="264">
        <v>20</v>
      </c>
      <c r="K79" s="278"/>
    </row>
    <row r="80" s="1" customFormat="1" ht="15" customHeight="1">
      <c r="B80" s="276"/>
      <c r="C80" s="264" t="s">
        <v>1363</v>
      </c>
      <c r="D80" s="264"/>
      <c r="E80" s="264"/>
      <c r="F80" s="287" t="s">
        <v>1360</v>
      </c>
      <c r="G80" s="288"/>
      <c r="H80" s="264" t="s">
        <v>1364</v>
      </c>
      <c r="I80" s="264" t="s">
        <v>1362</v>
      </c>
      <c r="J80" s="264">
        <v>120</v>
      </c>
      <c r="K80" s="278"/>
    </row>
    <row r="81" s="1" customFormat="1" ht="15" customHeight="1">
      <c r="B81" s="289"/>
      <c r="C81" s="264" t="s">
        <v>1365</v>
      </c>
      <c r="D81" s="264"/>
      <c r="E81" s="264"/>
      <c r="F81" s="287" t="s">
        <v>1366</v>
      </c>
      <c r="G81" s="288"/>
      <c r="H81" s="264" t="s">
        <v>1367</v>
      </c>
      <c r="I81" s="264" t="s">
        <v>1362</v>
      </c>
      <c r="J81" s="264">
        <v>50</v>
      </c>
      <c r="K81" s="278"/>
    </row>
    <row r="82" s="1" customFormat="1" ht="15" customHeight="1">
      <c r="B82" s="289"/>
      <c r="C82" s="264" t="s">
        <v>1368</v>
      </c>
      <c r="D82" s="264"/>
      <c r="E82" s="264"/>
      <c r="F82" s="287" t="s">
        <v>1360</v>
      </c>
      <c r="G82" s="288"/>
      <c r="H82" s="264" t="s">
        <v>1369</v>
      </c>
      <c r="I82" s="264" t="s">
        <v>1370</v>
      </c>
      <c r="J82" s="264"/>
      <c r="K82" s="278"/>
    </row>
    <row r="83" s="1" customFormat="1" ht="15" customHeight="1">
      <c r="B83" s="289"/>
      <c r="C83" s="290" t="s">
        <v>1371</v>
      </c>
      <c r="D83" s="290"/>
      <c r="E83" s="290"/>
      <c r="F83" s="291" t="s">
        <v>1366</v>
      </c>
      <c r="G83" s="290"/>
      <c r="H83" s="290" t="s">
        <v>1372</v>
      </c>
      <c r="I83" s="290" t="s">
        <v>1362</v>
      </c>
      <c r="J83" s="290">
        <v>15</v>
      </c>
      <c r="K83" s="278"/>
    </row>
    <row r="84" s="1" customFormat="1" ht="15" customHeight="1">
      <c r="B84" s="289"/>
      <c r="C84" s="290" t="s">
        <v>1373</v>
      </c>
      <c r="D84" s="290"/>
      <c r="E84" s="290"/>
      <c r="F84" s="291" t="s">
        <v>1366</v>
      </c>
      <c r="G84" s="290"/>
      <c r="H84" s="290" t="s">
        <v>1374</v>
      </c>
      <c r="I84" s="290" t="s">
        <v>1362</v>
      </c>
      <c r="J84" s="290">
        <v>15</v>
      </c>
      <c r="K84" s="278"/>
    </row>
    <row r="85" s="1" customFormat="1" ht="15" customHeight="1">
      <c r="B85" s="289"/>
      <c r="C85" s="290" t="s">
        <v>1375</v>
      </c>
      <c r="D85" s="290"/>
      <c r="E85" s="290"/>
      <c r="F85" s="291" t="s">
        <v>1366</v>
      </c>
      <c r="G85" s="290"/>
      <c r="H85" s="290" t="s">
        <v>1376</v>
      </c>
      <c r="I85" s="290" t="s">
        <v>1362</v>
      </c>
      <c r="J85" s="290">
        <v>20</v>
      </c>
      <c r="K85" s="278"/>
    </row>
    <row r="86" s="1" customFormat="1" ht="15" customHeight="1">
      <c r="B86" s="289"/>
      <c r="C86" s="290" t="s">
        <v>1377</v>
      </c>
      <c r="D86" s="290"/>
      <c r="E86" s="290"/>
      <c r="F86" s="291" t="s">
        <v>1366</v>
      </c>
      <c r="G86" s="290"/>
      <c r="H86" s="290" t="s">
        <v>1378</v>
      </c>
      <c r="I86" s="290" t="s">
        <v>1362</v>
      </c>
      <c r="J86" s="290">
        <v>20</v>
      </c>
      <c r="K86" s="278"/>
    </row>
    <row r="87" s="1" customFormat="1" ht="15" customHeight="1">
      <c r="B87" s="289"/>
      <c r="C87" s="264" t="s">
        <v>1379</v>
      </c>
      <c r="D87" s="264"/>
      <c r="E87" s="264"/>
      <c r="F87" s="287" t="s">
        <v>1366</v>
      </c>
      <c r="G87" s="288"/>
      <c r="H87" s="264" t="s">
        <v>1380</v>
      </c>
      <c r="I87" s="264" t="s">
        <v>1362</v>
      </c>
      <c r="J87" s="264">
        <v>50</v>
      </c>
      <c r="K87" s="278"/>
    </row>
    <row r="88" s="1" customFormat="1" ht="15" customHeight="1">
      <c r="B88" s="289"/>
      <c r="C88" s="264" t="s">
        <v>1381</v>
      </c>
      <c r="D88" s="264"/>
      <c r="E88" s="264"/>
      <c r="F88" s="287" t="s">
        <v>1366</v>
      </c>
      <c r="G88" s="288"/>
      <c r="H88" s="264" t="s">
        <v>1382</v>
      </c>
      <c r="I88" s="264" t="s">
        <v>1362</v>
      </c>
      <c r="J88" s="264">
        <v>20</v>
      </c>
      <c r="K88" s="278"/>
    </row>
    <row r="89" s="1" customFormat="1" ht="15" customHeight="1">
      <c r="B89" s="289"/>
      <c r="C89" s="264" t="s">
        <v>1383</v>
      </c>
      <c r="D89" s="264"/>
      <c r="E89" s="264"/>
      <c r="F89" s="287" t="s">
        <v>1366</v>
      </c>
      <c r="G89" s="288"/>
      <c r="H89" s="264" t="s">
        <v>1384</v>
      </c>
      <c r="I89" s="264" t="s">
        <v>1362</v>
      </c>
      <c r="J89" s="264">
        <v>20</v>
      </c>
      <c r="K89" s="278"/>
    </row>
    <row r="90" s="1" customFormat="1" ht="15" customHeight="1">
      <c r="B90" s="289"/>
      <c r="C90" s="264" t="s">
        <v>1385</v>
      </c>
      <c r="D90" s="264"/>
      <c r="E90" s="264"/>
      <c r="F90" s="287" t="s">
        <v>1366</v>
      </c>
      <c r="G90" s="288"/>
      <c r="H90" s="264" t="s">
        <v>1386</v>
      </c>
      <c r="I90" s="264" t="s">
        <v>1362</v>
      </c>
      <c r="J90" s="264">
        <v>50</v>
      </c>
      <c r="K90" s="278"/>
    </row>
    <row r="91" s="1" customFormat="1" ht="15" customHeight="1">
      <c r="B91" s="289"/>
      <c r="C91" s="264" t="s">
        <v>1387</v>
      </c>
      <c r="D91" s="264"/>
      <c r="E91" s="264"/>
      <c r="F91" s="287" t="s">
        <v>1366</v>
      </c>
      <c r="G91" s="288"/>
      <c r="H91" s="264" t="s">
        <v>1387</v>
      </c>
      <c r="I91" s="264" t="s">
        <v>1362</v>
      </c>
      <c r="J91" s="264">
        <v>50</v>
      </c>
      <c r="K91" s="278"/>
    </row>
    <row r="92" s="1" customFormat="1" ht="15" customHeight="1">
      <c r="B92" s="289"/>
      <c r="C92" s="264" t="s">
        <v>1388</v>
      </c>
      <c r="D92" s="264"/>
      <c r="E92" s="264"/>
      <c r="F92" s="287" t="s">
        <v>1366</v>
      </c>
      <c r="G92" s="288"/>
      <c r="H92" s="264" t="s">
        <v>1389</v>
      </c>
      <c r="I92" s="264" t="s">
        <v>1362</v>
      </c>
      <c r="J92" s="264">
        <v>255</v>
      </c>
      <c r="K92" s="278"/>
    </row>
    <row r="93" s="1" customFormat="1" ht="15" customHeight="1">
      <c r="B93" s="289"/>
      <c r="C93" s="264" t="s">
        <v>1390</v>
      </c>
      <c r="D93" s="264"/>
      <c r="E93" s="264"/>
      <c r="F93" s="287" t="s">
        <v>1360</v>
      </c>
      <c r="G93" s="288"/>
      <c r="H93" s="264" t="s">
        <v>1391</v>
      </c>
      <c r="I93" s="264" t="s">
        <v>1392</v>
      </c>
      <c r="J93" s="264"/>
      <c r="K93" s="278"/>
    </row>
    <row r="94" s="1" customFormat="1" ht="15" customHeight="1">
      <c r="B94" s="289"/>
      <c r="C94" s="264" t="s">
        <v>1393</v>
      </c>
      <c r="D94" s="264"/>
      <c r="E94" s="264"/>
      <c r="F94" s="287" t="s">
        <v>1360</v>
      </c>
      <c r="G94" s="288"/>
      <c r="H94" s="264" t="s">
        <v>1394</v>
      </c>
      <c r="I94" s="264" t="s">
        <v>1395</v>
      </c>
      <c r="J94" s="264"/>
      <c r="K94" s="278"/>
    </row>
    <row r="95" s="1" customFormat="1" ht="15" customHeight="1">
      <c r="B95" s="289"/>
      <c r="C95" s="264" t="s">
        <v>1396</v>
      </c>
      <c r="D95" s="264"/>
      <c r="E95" s="264"/>
      <c r="F95" s="287" t="s">
        <v>1360</v>
      </c>
      <c r="G95" s="288"/>
      <c r="H95" s="264" t="s">
        <v>1396</v>
      </c>
      <c r="I95" s="264" t="s">
        <v>1395</v>
      </c>
      <c r="J95" s="264"/>
      <c r="K95" s="278"/>
    </row>
    <row r="96" s="1" customFormat="1" ht="15" customHeight="1">
      <c r="B96" s="289"/>
      <c r="C96" s="264" t="s">
        <v>39</v>
      </c>
      <c r="D96" s="264"/>
      <c r="E96" s="264"/>
      <c r="F96" s="287" t="s">
        <v>1360</v>
      </c>
      <c r="G96" s="288"/>
      <c r="H96" s="264" t="s">
        <v>1397</v>
      </c>
      <c r="I96" s="264" t="s">
        <v>1395</v>
      </c>
      <c r="J96" s="264"/>
      <c r="K96" s="278"/>
    </row>
    <row r="97" s="1" customFormat="1" ht="15" customHeight="1">
      <c r="B97" s="289"/>
      <c r="C97" s="264" t="s">
        <v>49</v>
      </c>
      <c r="D97" s="264"/>
      <c r="E97" s="264"/>
      <c r="F97" s="287" t="s">
        <v>1360</v>
      </c>
      <c r="G97" s="288"/>
      <c r="H97" s="264" t="s">
        <v>1398</v>
      </c>
      <c r="I97" s="264" t="s">
        <v>1395</v>
      </c>
      <c r="J97" s="264"/>
      <c r="K97" s="278"/>
    </row>
    <row r="98" s="1" customFormat="1" ht="15" customHeight="1">
      <c r="B98" s="292"/>
      <c r="C98" s="293"/>
      <c r="D98" s="293"/>
      <c r="E98" s="293"/>
      <c r="F98" s="293"/>
      <c r="G98" s="293"/>
      <c r="H98" s="293"/>
      <c r="I98" s="293"/>
      <c r="J98" s="293"/>
      <c r="K98" s="294"/>
    </row>
    <row r="99" s="1" customFormat="1" ht="18.75" customHeight="1">
      <c r="B99" s="295"/>
      <c r="C99" s="296"/>
      <c r="D99" s="296"/>
      <c r="E99" s="296"/>
      <c r="F99" s="296"/>
      <c r="G99" s="296"/>
      <c r="H99" s="296"/>
      <c r="I99" s="296"/>
      <c r="J99" s="296"/>
      <c r="K99" s="295"/>
    </row>
    <row r="100" s="1" customFormat="1" ht="18.75" customHeight="1"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</row>
    <row r="101" s="1" customFormat="1" ht="7.5" customHeight="1">
      <c r="B101" s="273"/>
      <c r="C101" s="274"/>
      <c r="D101" s="274"/>
      <c r="E101" s="274"/>
      <c r="F101" s="274"/>
      <c r="G101" s="274"/>
      <c r="H101" s="274"/>
      <c r="I101" s="274"/>
      <c r="J101" s="274"/>
      <c r="K101" s="275"/>
    </row>
    <row r="102" s="1" customFormat="1" ht="45" customHeight="1">
      <c r="B102" s="276"/>
      <c r="C102" s="277" t="s">
        <v>1399</v>
      </c>
      <c r="D102" s="277"/>
      <c r="E102" s="277"/>
      <c r="F102" s="277"/>
      <c r="G102" s="277"/>
      <c r="H102" s="277"/>
      <c r="I102" s="277"/>
      <c r="J102" s="277"/>
      <c r="K102" s="278"/>
    </row>
    <row r="103" s="1" customFormat="1" ht="17.25" customHeight="1">
      <c r="B103" s="276"/>
      <c r="C103" s="279" t="s">
        <v>1354</v>
      </c>
      <c r="D103" s="279"/>
      <c r="E103" s="279"/>
      <c r="F103" s="279" t="s">
        <v>1355</v>
      </c>
      <c r="G103" s="280"/>
      <c r="H103" s="279" t="s">
        <v>55</v>
      </c>
      <c r="I103" s="279" t="s">
        <v>58</v>
      </c>
      <c r="J103" s="279" t="s">
        <v>1356</v>
      </c>
      <c r="K103" s="278"/>
    </row>
    <row r="104" s="1" customFormat="1" ht="17.25" customHeight="1">
      <c r="B104" s="276"/>
      <c r="C104" s="281" t="s">
        <v>1357</v>
      </c>
      <c r="D104" s="281"/>
      <c r="E104" s="281"/>
      <c r="F104" s="282" t="s">
        <v>1358</v>
      </c>
      <c r="G104" s="283"/>
      <c r="H104" s="281"/>
      <c r="I104" s="281"/>
      <c r="J104" s="281" t="s">
        <v>1359</v>
      </c>
      <c r="K104" s="278"/>
    </row>
    <row r="105" s="1" customFormat="1" ht="5.25" customHeight="1">
      <c r="B105" s="276"/>
      <c r="C105" s="279"/>
      <c r="D105" s="279"/>
      <c r="E105" s="279"/>
      <c r="F105" s="279"/>
      <c r="G105" s="297"/>
      <c r="H105" s="279"/>
      <c r="I105" s="279"/>
      <c r="J105" s="279"/>
      <c r="K105" s="278"/>
    </row>
    <row r="106" s="1" customFormat="1" ht="15" customHeight="1">
      <c r="B106" s="276"/>
      <c r="C106" s="264" t="s">
        <v>54</v>
      </c>
      <c r="D106" s="286"/>
      <c r="E106" s="286"/>
      <c r="F106" s="287" t="s">
        <v>1360</v>
      </c>
      <c r="G106" s="264"/>
      <c r="H106" s="264" t="s">
        <v>1400</v>
      </c>
      <c r="I106" s="264" t="s">
        <v>1362</v>
      </c>
      <c r="J106" s="264">
        <v>20</v>
      </c>
      <c r="K106" s="278"/>
    </row>
    <row r="107" s="1" customFormat="1" ht="15" customHeight="1">
      <c r="B107" s="276"/>
      <c r="C107" s="264" t="s">
        <v>1363</v>
      </c>
      <c r="D107" s="264"/>
      <c r="E107" s="264"/>
      <c r="F107" s="287" t="s">
        <v>1360</v>
      </c>
      <c r="G107" s="264"/>
      <c r="H107" s="264" t="s">
        <v>1400</v>
      </c>
      <c r="I107" s="264" t="s">
        <v>1362</v>
      </c>
      <c r="J107" s="264">
        <v>120</v>
      </c>
      <c r="K107" s="278"/>
    </row>
    <row r="108" s="1" customFormat="1" ht="15" customHeight="1">
      <c r="B108" s="289"/>
      <c r="C108" s="264" t="s">
        <v>1365</v>
      </c>
      <c r="D108" s="264"/>
      <c r="E108" s="264"/>
      <c r="F108" s="287" t="s">
        <v>1366</v>
      </c>
      <c r="G108" s="264"/>
      <c r="H108" s="264" t="s">
        <v>1400</v>
      </c>
      <c r="I108" s="264" t="s">
        <v>1362</v>
      </c>
      <c r="J108" s="264">
        <v>50</v>
      </c>
      <c r="K108" s="278"/>
    </row>
    <row r="109" s="1" customFormat="1" ht="15" customHeight="1">
      <c r="B109" s="289"/>
      <c r="C109" s="264" t="s">
        <v>1368</v>
      </c>
      <c r="D109" s="264"/>
      <c r="E109" s="264"/>
      <c r="F109" s="287" t="s">
        <v>1360</v>
      </c>
      <c r="G109" s="264"/>
      <c r="H109" s="264" t="s">
        <v>1400</v>
      </c>
      <c r="I109" s="264" t="s">
        <v>1370</v>
      </c>
      <c r="J109" s="264"/>
      <c r="K109" s="278"/>
    </row>
    <row r="110" s="1" customFormat="1" ht="15" customHeight="1">
      <c r="B110" s="289"/>
      <c r="C110" s="264" t="s">
        <v>1379</v>
      </c>
      <c r="D110" s="264"/>
      <c r="E110" s="264"/>
      <c r="F110" s="287" t="s">
        <v>1366</v>
      </c>
      <c r="G110" s="264"/>
      <c r="H110" s="264" t="s">
        <v>1400</v>
      </c>
      <c r="I110" s="264" t="s">
        <v>1362</v>
      </c>
      <c r="J110" s="264">
        <v>50</v>
      </c>
      <c r="K110" s="278"/>
    </row>
    <row r="111" s="1" customFormat="1" ht="15" customHeight="1">
      <c r="B111" s="289"/>
      <c r="C111" s="264" t="s">
        <v>1387</v>
      </c>
      <c r="D111" s="264"/>
      <c r="E111" s="264"/>
      <c r="F111" s="287" t="s">
        <v>1366</v>
      </c>
      <c r="G111" s="264"/>
      <c r="H111" s="264" t="s">
        <v>1400</v>
      </c>
      <c r="I111" s="264" t="s">
        <v>1362</v>
      </c>
      <c r="J111" s="264">
        <v>50</v>
      </c>
      <c r="K111" s="278"/>
    </row>
    <row r="112" s="1" customFormat="1" ht="15" customHeight="1">
      <c r="B112" s="289"/>
      <c r="C112" s="264" t="s">
        <v>1385</v>
      </c>
      <c r="D112" s="264"/>
      <c r="E112" s="264"/>
      <c r="F112" s="287" t="s">
        <v>1366</v>
      </c>
      <c r="G112" s="264"/>
      <c r="H112" s="264" t="s">
        <v>1400</v>
      </c>
      <c r="I112" s="264" t="s">
        <v>1362</v>
      </c>
      <c r="J112" s="264">
        <v>50</v>
      </c>
      <c r="K112" s="278"/>
    </row>
    <row r="113" s="1" customFormat="1" ht="15" customHeight="1">
      <c r="B113" s="289"/>
      <c r="C113" s="264" t="s">
        <v>54</v>
      </c>
      <c r="D113" s="264"/>
      <c r="E113" s="264"/>
      <c r="F113" s="287" t="s">
        <v>1360</v>
      </c>
      <c r="G113" s="264"/>
      <c r="H113" s="264" t="s">
        <v>1401</v>
      </c>
      <c r="I113" s="264" t="s">
        <v>1362</v>
      </c>
      <c r="J113" s="264">
        <v>20</v>
      </c>
      <c r="K113" s="278"/>
    </row>
    <row r="114" s="1" customFormat="1" ht="15" customHeight="1">
      <c r="B114" s="289"/>
      <c r="C114" s="264" t="s">
        <v>1402</v>
      </c>
      <c r="D114" s="264"/>
      <c r="E114" s="264"/>
      <c r="F114" s="287" t="s">
        <v>1360</v>
      </c>
      <c r="G114" s="264"/>
      <c r="H114" s="264" t="s">
        <v>1403</v>
      </c>
      <c r="I114" s="264" t="s">
        <v>1362</v>
      </c>
      <c r="J114" s="264">
        <v>120</v>
      </c>
      <c r="K114" s="278"/>
    </row>
    <row r="115" s="1" customFormat="1" ht="15" customHeight="1">
      <c r="B115" s="289"/>
      <c r="C115" s="264" t="s">
        <v>39</v>
      </c>
      <c r="D115" s="264"/>
      <c r="E115" s="264"/>
      <c r="F115" s="287" t="s">
        <v>1360</v>
      </c>
      <c r="G115" s="264"/>
      <c r="H115" s="264" t="s">
        <v>1404</v>
      </c>
      <c r="I115" s="264" t="s">
        <v>1395</v>
      </c>
      <c r="J115" s="264"/>
      <c r="K115" s="278"/>
    </row>
    <row r="116" s="1" customFormat="1" ht="15" customHeight="1">
      <c r="B116" s="289"/>
      <c r="C116" s="264" t="s">
        <v>49</v>
      </c>
      <c r="D116" s="264"/>
      <c r="E116" s="264"/>
      <c r="F116" s="287" t="s">
        <v>1360</v>
      </c>
      <c r="G116" s="264"/>
      <c r="H116" s="264" t="s">
        <v>1405</v>
      </c>
      <c r="I116" s="264" t="s">
        <v>1395</v>
      </c>
      <c r="J116" s="264"/>
      <c r="K116" s="278"/>
    </row>
    <row r="117" s="1" customFormat="1" ht="15" customHeight="1">
      <c r="B117" s="289"/>
      <c r="C117" s="264" t="s">
        <v>58</v>
      </c>
      <c r="D117" s="264"/>
      <c r="E117" s="264"/>
      <c r="F117" s="287" t="s">
        <v>1360</v>
      </c>
      <c r="G117" s="264"/>
      <c r="H117" s="264" t="s">
        <v>1406</v>
      </c>
      <c r="I117" s="264" t="s">
        <v>1407</v>
      </c>
      <c r="J117" s="264"/>
      <c r="K117" s="278"/>
    </row>
    <row r="118" s="1" customFormat="1" ht="15" customHeight="1">
      <c r="B118" s="292"/>
      <c r="C118" s="298"/>
      <c r="D118" s="298"/>
      <c r="E118" s="298"/>
      <c r="F118" s="298"/>
      <c r="G118" s="298"/>
      <c r="H118" s="298"/>
      <c r="I118" s="298"/>
      <c r="J118" s="298"/>
      <c r="K118" s="294"/>
    </row>
    <row r="119" s="1" customFormat="1" ht="18.75" customHeight="1">
      <c r="B119" s="299"/>
      <c r="C119" s="300"/>
      <c r="D119" s="300"/>
      <c r="E119" s="300"/>
      <c r="F119" s="301"/>
      <c r="G119" s="300"/>
      <c r="H119" s="300"/>
      <c r="I119" s="300"/>
      <c r="J119" s="300"/>
      <c r="K119" s="299"/>
    </row>
    <row r="120" s="1" customFormat="1" ht="18.75" customHeight="1"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</row>
    <row r="121" s="1" customFormat="1" ht="7.5" customHeight="1">
      <c r="B121" s="302"/>
      <c r="C121" s="303"/>
      <c r="D121" s="303"/>
      <c r="E121" s="303"/>
      <c r="F121" s="303"/>
      <c r="G121" s="303"/>
      <c r="H121" s="303"/>
      <c r="I121" s="303"/>
      <c r="J121" s="303"/>
      <c r="K121" s="304"/>
    </row>
    <row r="122" s="1" customFormat="1" ht="45" customHeight="1">
      <c r="B122" s="305"/>
      <c r="C122" s="255" t="s">
        <v>1408</v>
      </c>
      <c r="D122" s="255"/>
      <c r="E122" s="255"/>
      <c r="F122" s="255"/>
      <c r="G122" s="255"/>
      <c r="H122" s="255"/>
      <c r="I122" s="255"/>
      <c r="J122" s="255"/>
      <c r="K122" s="306"/>
    </row>
    <row r="123" s="1" customFormat="1" ht="17.25" customHeight="1">
      <c r="B123" s="307"/>
      <c r="C123" s="279" t="s">
        <v>1354</v>
      </c>
      <c r="D123" s="279"/>
      <c r="E123" s="279"/>
      <c r="F123" s="279" t="s">
        <v>1355</v>
      </c>
      <c r="G123" s="280"/>
      <c r="H123" s="279" t="s">
        <v>55</v>
      </c>
      <c r="I123" s="279" t="s">
        <v>58</v>
      </c>
      <c r="J123" s="279" t="s">
        <v>1356</v>
      </c>
      <c r="K123" s="308"/>
    </row>
    <row r="124" s="1" customFormat="1" ht="17.25" customHeight="1">
      <c r="B124" s="307"/>
      <c r="C124" s="281" t="s">
        <v>1357</v>
      </c>
      <c r="D124" s="281"/>
      <c r="E124" s="281"/>
      <c r="F124" s="282" t="s">
        <v>1358</v>
      </c>
      <c r="G124" s="283"/>
      <c r="H124" s="281"/>
      <c r="I124" s="281"/>
      <c r="J124" s="281" t="s">
        <v>1359</v>
      </c>
      <c r="K124" s="308"/>
    </row>
    <row r="125" s="1" customFormat="1" ht="5.25" customHeight="1">
      <c r="B125" s="309"/>
      <c r="C125" s="284"/>
      <c r="D125" s="284"/>
      <c r="E125" s="284"/>
      <c r="F125" s="284"/>
      <c r="G125" s="310"/>
      <c r="H125" s="284"/>
      <c r="I125" s="284"/>
      <c r="J125" s="284"/>
      <c r="K125" s="311"/>
    </row>
    <row r="126" s="1" customFormat="1" ht="15" customHeight="1">
      <c r="B126" s="309"/>
      <c r="C126" s="264" t="s">
        <v>1363</v>
      </c>
      <c r="D126" s="286"/>
      <c r="E126" s="286"/>
      <c r="F126" s="287" t="s">
        <v>1360</v>
      </c>
      <c r="G126" s="264"/>
      <c r="H126" s="264" t="s">
        <v>1400</v>
      </c>
      <c r="I126" s="264" t="s">
        <v>1362</v>
      </c>
      <c r="J126" s="264">
        <v>120</v>
      </c>
      <c r="K126" s="312"/>
    </row>
    <row r="127" s="1" customFormat="1" ht="15" customHeight="1">
      <c r="B127" s="309"/>
      <c r="C127" s="264" t="s">
        <v>1409</v>
      </c>
      <c r="D127" s="264"/>
      <c r="E127" s="264"/>
      <c r="F127" s="287" t="s">
        <v>1360</v>
      </c>
      <c r="G127" s="264"/>
      <c r="H127" s="264" t="s">
        <v>1410</v>
      </c>
      <c r="I127" s="264" t="s">
        <v>1362</v>
      </c>
      <c r="J127" s="264" t="s">
        <v>1411</v>
      </c>
      <c r="K127" s="312"/>
    </row>
    <row r="128" s="1" customFormat="1" ht="15" customHeight="1">
      <c r="B128" s="309"/>
      <c r="C128" s="264" t="s">
        <v>1308</v>
      </c>
      <c r="D128" s="264"/>
      <c r="E128" s="264"/>
      <c r="F128" s="287" t="s">
        <v>1360</v>
      </c>
      <c r="G128" s="264"/>
      <c r="H128" s="264" t="s">
        <v>1412</v>
      </c>
      <c r="I128" s="264" t="s">
        <v>1362</v>
      </c>
      <c r="J128" s="264" t="s">
        <v>1411</v>
      </c>
      <c r="K128" s="312"/>
    </row>
    <row r="129" s="1" customFormat="1" ht="15" customHeight="1">
      <c r="B129" s="309"/>
      <c r="C129" s="264" t="s">
        <v>1371</v>
      </c>
      <c r="D129" s="264"/>
      <c r="E129" s="264"/>
      <c r="F129" s="287" t="s">
        <v>1366</v>
      </c>
      <c r="G129" s="264"/>
      <c r="H129" s="264" t="s">
        <v>1372</v>
      </c>
      <c r="I129" s="264" t="s">
        <v>1362</v>
      </c>
      <c r="J129" s="264">
        <v>15</v>
      </c>
      <c r="K129" s="312"/>
    </row>
    <row r="130" s="1" customFormat="1" ht="15" customHeight="1">
      <c r="B130" s="309"/>
      <c r="C130" s="290" t="s">
        <v>1373</v>
      </c>
      <c r="D130" s="290"/>
      <c r="E130" s="290"/>
      <c r="F130" s="291" t="s">
        <v>1366</v>
      </c>
      <c r="G130" s="290"/>
      <c r="H130" s="290" t="s">
        <v>1374</v>
      </c>
      <c r="I130" s="290" t="s">
        <v>1362</v>
      </c>
      <c r="J130" s="290">
        <v>15</v>
      </c>
      <c r="K130" s="312"/>
    </row>
    <row r="131" s="1" customFormat="1" ht="15" customHeight="1">
      <c r="B131" s="309"/>
      <c r="C131" s="290" t="s">
        <v>1375</v>
      </c>
      <c r="D131" s="290"/>
      <c r="E131" s="290"/>
      <c r="F131" s="291" t="s">
        <v>1366</v>
      </c>
      <c r="G131" s="290"/>
      <c r="H131" s="290" t="s">
        <v>1376</v>
      </c>
      <c r="I131" s="290" t="s">
        <v>1362</v>
      </c>
      <c r="J131" s="290">
        <v>20</v>
      </c>
      <c r="K131" s="312"/>
    </row>
    <row r="132" s="1" customFormat="1" ht="15" customHeight="1">
      <c r="B132" s="309"/>
      <c r="C132" s="290" t="s">
        <v>1377</v>
      </c>
      <c r="D132" s="290"/>
      <c r="E132" s="290"/>
      <c r="F132" s="291" t="s">
        <v>1366</v>
      </c>
      <c r="G132" s="290"/>
      <c r="H132" s="290" t="s">
        <v>1378</v>
      </c>
      <c r="I132" s="290" t="s">
        <v>1362</v>
      </c>
      <c r="J132" s="290">
        <v>20</v>
      </c>
      <c r="K132" s="312"/>
    </row>
    <row r="133" s="1" customFormat="1" ht="15" customHeight="1">
      <c r="B133" s="309"/>
      <c r="C133" s="264" t="s">
        <v>1365</v>
      </c>
      <c r="D133" s="264"/>
      <c r="E133" s="264"/>
      <c r="F133" s="287" t="s">
        <v>1366</v>
      </c>
      <c r="G133" s="264"/>
      <c r="H133" s="264" t="s">
        <v>1400</v>
      </c>
      <c r="I133" s="264" t="s">
        <v>1362</v>
      </c>
      <c r="J133" s="264">
        <v>50</v>
      </c>
      <c r="K133" s="312"/>
    </row>
    <row r="134" s="1" customFormat="1" ht="15" customHeight="1">
      <c r="B134" s="309"/>
      <c r="C134" s="264" t="s">
        <v>1379</v>
      </c>
      <c r="D134" s="264"/>
      <c r="E134" s="264"/>
      <c r="F134" s="287" t="s">
        <v>1366</v>
      </c>
      <c r="G134" s="264"/>
      <c r="H134" s="264" t="s">
        <v>1400</v>
      </c>
      <c r="I134" s="264" t="s">
        <v>1362</v>
      </c>
      <c r="J134" s="264">
        <v>50</v>
      </c>
      <c r="K134" s="312"/>
    </row>
    <row r="135" s="1" customFormat="1" ht="15" customHeight="1">
      <c r="B135" s="309"/>
      <c r="C135" s="264" t="s">
        <v>1385</v>
      </c>
      <c r="D135" s="264"/>
      <c r="E135" s="264"/>
      <c r="F135" s="287" t="s">
        <v>1366</v>
      </c>
      <c r="G135" s="264"/>
      <c r="H135" s="264" t="s">
        <v>1400</v>
      </c>
      <c r="I135" s="264" t="s">
        <v>1362</v>
      </c>
      <c r="J135" s="264">
        <v>50</v>
      </c>
      <c r="K135" s="312"/>
    </row>
    <row r="136" s="1" customFormat="1" ht="15" customHeight="1">
      <c r="B136" s="309"/>
      <c r="C136" s="264" t="s">
        <v>1387</v>
      </c>
      <c r="D136" s="264"/>
      <c r="E136" s="264"/>
      <c r="F136" s="287" t="s">
        <v>1366</v>
      </c>
      <c r="G136" s="264"/>
      <c r="H136" s="264" t="s">
        <v>1400</v>
      </c>
      <c r="I136" s="264" t="s">
        <v>1362</v>
      </c>
      <c r="J136" s="264">
        <v>50</v>
      </c>
      <c r="K136" s="312"/>
    </row>
    <row r="137" s="1" customFormat="1" ht="15" customHeight="1">
      <c r="B137" s="309"/>
      <c r="C137" s="264" t="s">
        <v>1388</v>
      </c>
      <c r="D137" s="264"/>
      <c r="E137" s="264"/>
      <c r="F137" s="287" t="s">
        <v>1366</v>
      </c>
      <c r="G137" s="264"/>
      <c r="H137" s="264" t="s">
        <v>1413</v>
      </c>
      <c r="I137" s="264" t="s">
        <v>1362</v>
      </c>
      <c r="J137" s="264">
        <v>255</v>
      </c>
      <c r="K137" s="312"/>
    </row>
    <row r="138" s="1" customFormat="1" ht="15" customHeight="1">
      <c r="B138" s="309"/>
      <c r="C138" s="264" t="s">
        <v>1390</v>
      </c>
      <c r="D138" s="264"/>
      <c r="E138" s="264"/>
      <c r="F138" s="287" t="s">
        <v>1360</v>
      </c>
      <c r="G138" s="264"/>
      <c r="H138" s="264" t="s">
        <v>1414</v>
      </c>
      <c r="I138" s="264" t="s">
        <v>1392</v>
      </c>
      <c r="J138" s="264"/>
      <c r="K138" s="312"/>
    </row>
    <row r="139" s="1" customFormat="1" ht="15" customHeight="1">
      <c r="B139" s="309"/>
      <c r="C139" s="264" t="s">
        <v>1393</v>
      </c>
      <c r="D139" s="264"/>
      <c r="E139" s="264"/>
      <c r="F139" s="287" t="s">
        <v>1360</v>
      </c>
      <c r="G139" s="264"/>
      <c r="H139" s="264" t="s">
        <v>1415</v>
      </c>
      <c r="I139" s="264" t="s">
        <v>1395</v>
      </c>
      <c r="J139" s="264"/>
      <c r="K139" s="312"/>
    </row>
    <row r="140" s="1" customFormat="1" ht="15" customHeight="1">
      <c r="B140" s="309"/>
      <c r="C140" s="264" t="s">
        <v>1396</v>
      </c>
      <c r="D140" s="264"/>
      <c r="E140" s="264"/>
      <c r="F140" s="287" t="s">
        <v>1360</v>
      </c>
      <c r="G140" s="264"/>
      <c r="H140" s="264" t="s">
        <v>1396</v>
      </c>
      <c r="I140" s="264" t="s">
        <v>1395</v>
      </c>
      <c r="J140" s="264"/>
      <c r="K140" s="312"/>
    </row>
    <row r="141" s="1" customFormat="1" ht="15" customHeight="1">
      <c r="B141" s="309"/>
      <c r="C141" s="264" t="s">
        <v>39</v>
      </c>
      <c r="D141" s="264"/>
      <c r="E141" s="264"/>
      <c r="F141" s="287" t="s">
        <v>1360</v>
      </c>
      <c r="G141" s="264"/>
      <c r="H141" s="264" t="s">
        <v>1416</v>
      </c>
      <c r="I141" s="264" t="s">
        <v>1395</v>
      </c>
      <c r="J141" s="264"/>
      <c r="K141" s="312"/>
    </row>
    <row r="142" s="1" customFormat="1" ht="15" customHeight="1">
      <c r="B142" s="309"/>
      <c r="C142" s="264" t="s">
        <v>1417</v>
      </c>
      <c r="D142" s="264"/>
      <c r="E142" s="264"/>
      <c r="F142" s="287" t="s">
        <v>1360</v>
      </c>
      <c r="G142" s="264"/>
      <c r="H142" s="264" t="s">
        <v>1418</v>
      </c>
      <c r="I142" s="264" t="s">
        <v>1395</v>
      </c>
      <c r="J142" s="264"/>
      <c r="K142" s="312"/>
    </row>
    <row r="143" s="1" customFormat="1" ht="15" customHeight="1">
      <c r="B143" s="313"/>
      <c r="C143" s="314"/>
      <c r="D143" s="314"/>
      <c r="E143" s="314"/>
      <c r="F143" s="314"/>
      <c r="G143" s="314"/>
      <c r="H143" s="314"/>
      <c r="I143" s="314"/>
      <c r="J143" s="314"/>
      <c r="K143" s="315"/>
    </row>
    <row r="144" s="1" customFormat="1" ht="18.75" customHeight="1">
      <c r="B144" s="300"/>
      <c r="C144" s="300"/>
      <c r="D144" s="300"/>
      <c r="E144" s="300"/>
      <c r="F144" s="301"/>
      <c r="G144" s="300"/>
      <c r="H144" s="300"/>
      <c r="I144" s="300"/>
      <c r="J144" s="300"/>
      <c r="K144" s="300"/>
    </row>
    <row r="145" s="1" customFormat="1" ht="18.75" customHeight="1"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</row>
    <row r="146" s="1" customFormat="1" ht="7.5" customHeight="1">
      <c r="B146" s="273"/>
      <c r="C146" s="274"/>
      <c r="D146" s="274"/>
      <c r="E146" s="274"/>
      <c r="F146" s="274"/>
      <c r="G146" s="274"/>
      <c r="H146" s="274"/>
      <c r="I146" s="274"/>
      <c r="J146" s="274"/>
      <c r="K146" s="275"/>
    </row>
    <row r="147" s="1" customFormat="1" ht="45" customHeight="1">
      <c r="B147" s="276"/>
      <c r="C147" s="277" t="s">
        <v>1419</v>
      </c>
      <c r="D147" s="277"/>
      <c r="E147" s="277"/>
      <c r="F147" s="277"/>
      <c r="G147" s="277"/>
      <c r="H147" s="277"/>
      <c r="I147" s="277"/>
      <c r="J147" s="277"/>
      <c r="K147" s="278"/>
    </row>
    <row r="148" s="1" customFormat="1" ht="17.25" customHeight="1">
      <c r="B148" s="276"/>
      <c r="C148" s="279" t="s">
        <v>1354</v>
      </c>
      <c r="D148" s="279"/>
      <c r="E148" s="279"/>
      <c r="F148" s="279" t="s">
        <v>1355</v>
      </c>
      <c r="G148" s="280"/>
      <c r="H148" s="279" t="s">
        <v>55</v>
      </c>
      <c r="I148" s="279" t="s">
        <v>58</v>
      </c>
      <c r="J148" s="279" t="s">
        <v>1356</v>
      </c>
      <c r="K148" s="278"/>
    </row>
    <row r="149" s="1" customFormat="1" ht="17.25" customHeight="1">
      <c r="B149" s="276"/>
      <c r="C149" s="281" t="s">
        <v>1357</v>
      </c>
      <c r="D149" s="281"/>
      <c r="E149" s="281"/>
      <c r="F149" s="282" t="s">
        <v>1358</v>
      </c>
      <c r="G149" s="283"/>
      <c r="H149" s="281"/>
      <c r="I149" s="281"/>
      <c r="J149" s="281" t="s">
        <v>1359</v>
      </c>
      <c r="K149" s="278"/>
    </row>
    <row r="150" s="1" customFormat="1" ht="5.25" customHeight="1">
      <c r="B150" s="289"/>
      <c r="C150" s="284"/>
      <c r="D150" s="284"/>
      <c r="E150" s="284"/>
      <c r="F150" s="284"/>
      <c r="G150" s="285"/>
      <c r="H150" s="284"/>
      <c r="I150" s="284"/>
      <c r="J150" s="284"/>
      <c r="K150" s="312"/>
    </row>
    <row r="151" s="1" customFormat="1" ht="15" customHeight="1">
      <c r="B151" s="289"/>
      <c r="C151" s="316" t="s">
        <v>1363</v>
      </c>
      <c r="D151" s="264"/>
      <c r="E151" s="264"/>
      <c r="F151" s="317" t="s">
        <v>1360</v>
      </c>
      <c r="G151" s="264"/>
      <c r="H151" s="316" t="s">
        <v>1400</v>
      </c>
      <c r="I151" s="316" t="s">
        <v>1362</v>
      </c>
      <c r="J151" s="316">
        <v>120</v>
      </c>
      <c r="K151" s="312"/>
    </row>
    <row r="152" s="1" customFormat="1" ht="15" customHeight="1">
      <c r="B152" s="289"/>
      <c r="C152" s="316" t="s">
        <v>1409</v>
      </c>
      <c r="D152" s="264"/>
      <c r="E152" s="264"/>
      <c r="F152" s="317" t="s">
        <v>1360</v>
      </c>
      <c r="G152" s="264"/>
      <c r="H152" s="316" t="s">
        <v>1420</v>
      </c>
      <c r="I152" s="316" t="s">
        <v>1362</v>
      </c>
      <c r="J152" s="316" t="s">
        <v>1411</v>
      </c>
      <c r="K152" s="312"/>
    </row>
    <row r="153" s="1" customFormat="1" ht="15" customHeight="1">
      <c r="B153" s="289"/>
      <c r="C153" s="316" t="s">
        <v>1308</v>
      </c>
      <c r="D153" s="264"/>
      <c r="E153" s="264"/>
      <c r="F153" s="317" t="s">
        <v>1360</v>
      </c>
      <c r="G153" s="264"/>
      <c r="H153" s="316" t="s">
        <v>1421</v>
      </c>
      <c r="I153" s="316" t="s">
        <v>1362</v>
      </c>
      <c r="J153" s="316" t="s">
        <v>1411</v>
      </c>
      <c r="K153" s="312"/>
    </row>
    <row r="154" s="1" customFormat="1" ht="15" customHeight="1">
      <c r="B154" s="289"/>
      <c r="C154" s="316" t="s">
        <v>1365</v>
      </c>
      <c r="D154" s="264"/>
      <c r="E154" s="264"/>
      <c r="F154" s="317" t="s">
        <v>1366</v>
      </c>
      <c r="G154" s="264"/>
      <c r="H154" s="316" t="s">
        <v>1400</v>
      </c>
      <c r="I154" s="316" t="s">
        <v>1362</v>
      </c>
      <c r="J154" s="316">
        <v>50</v>
      </c>
      <c r="K154" s="312"/>
    </row>
    <row r="155" s="1" customFormat="1" ht="15" customHeight="1">
      <c r="B155" s="289"/>
      <c r="C155" s="316" t="s">
        <v>1368</v>
      </c>
      <c r="D155" s="264"/>
      <c r="E155" s="264"/>
      <c r="F155" s="317" t="s">
        <v>1360</v>
      </c>
      <c r="G155" s="264"/>
      <c r="H155" s="316" t="s">
        <v>1400</v>
      </c>
      <c r="I155" s="316" t="s">
        <v>1370</v>
      </c>
      <c r="J155" s="316"/>
      <c r="K155" s="312"/>
    </row>
    <row r="156" s="1" customFormat="1" ht="15" customHeight="1">
      <c r="B156" s="289"/>
      <c r="C156" s="316" t="s">
        <v>1379</v>
      </c>
      <c r="D156" s="264"/>
      <c r="E156" s="264"/>
      <c r="F156" s="317" t="s">
        <v>1366</v>
      </c>
      <c r="G156" s="264"/>
      <c r="H156" s="316" t="s">
        <v>1400</v>
      </c>
      <c r="I156" s="316" t="s">
        <v>1362</v>
      </c>
      <c r="J156" s="316">
        <v>50</v>
      </c>
      <c r="K156" s="312"/>
    </row>
    <row r="157" s="1" customFormat="1" ht="15" customHeight="1">
      <c r="B157" s="289"/>
      <c r="C157" s="316" t="s">
        <v>1387</v>
      </c>
      <c r="D157" s="264"/>
      <c r="E157" s="264"/>
      <c r="F157" s="317" t="s">
        <v>1366</v>
      </c>
      <c r="G157" s="264"/>
      <c r="H157" s="316" t="s">
        <v>1400</v>
      </c>
      <c r="I157" s="316" t="s">
        <v>1362</v>
      </c>
      <c r="J157" s="316">
        <v>50</v>
      </c>
      <c r="K157" s="312"/>
    </row>
    <row r="158" s="1" customFormat="1" ht="15" customHeight="1">
      <c r="B158" s="289"/>
      <c r="C158" s="316" t="s">
        <v>1385</v>
      </c>
      <c r="D158" s="264"/>
      <c r="E158" s="264"/>
      <c r="F158" s="317" t="s">
        <v>1366</v>
      </c>
      <c r="G158" s="264"/>
      <c r="H158" s="316" t="s">
        <v>1400</v>
      </c>
      <c r="I158" s="316" t="s">
        <v>1362</v>
      </c>
      <c r="J158" s="316">
        <v>50</v>
      </c>
      <c r="K158" s="312"/>
    </row>
    <row r="159" s="1" customFormat="1" ht="15" customHeight="1">
      <c r="B159" s="289"/>
      <c r="C159" s="316" t="s">
        <v>138</v>
      </c>
      <c r="D159" s="264"/>
      <c r="E159" s="264"/>
      <c r="F159" s="317" t="s">
        <v>1360</v>
      </c>
      <c r="G159" s="264"/>
      <c r="H159" s="316" t="s">
        <v>1422</v>
      </c>
      <c r="I159" s="316" t="s">
        <v>1362</v>
      </c>
      <c r="J159" s="316" t="s">
        <v>1423</v>
      </c>
      <c r="K159" s="312"/>
    </row>
    <row r="160" s="1" customFormat="1" ht="15" customHeight="1">
      <c r="B160" s="289"/>
      <c r="C160" s="316" t="s">
        <v>1424</v>
      </c>
      <c r="D160" s="264"/>
      <c r="E160" s="264"/>
      <c r="F160" s="317" t="s">
        <v>1360</v>
      </c>
      <c r="G160" s="264"/>
      <c r="H160" s="316" t="s">
        <v>1425</v>
      </c>
      <c r="I160" s="316" t="s">
        <v>1395</v>
      </c>
      <c r="J160" s="316"/>
      <c r="K160" s="312"/>
    </row>
    <row r="161" s="1" customFormat="1" ht="15" customHeight="1">
      <c r="B161" s="318"/>
      <c r="C161" s="298"/>
      <c r="D161" s="298"/>
      <c r="E161" s="298"/>
      <c r="F161" s="298"/>
      <c r="G161" s="298"/>
      <c r="H161" s="298"/>
      <c r="I161" s="298"/>
      <c r="J161" s="298"/>
      <c r="K161" s="319"/>
    </row>
    <row r="162" s="1" customFormat="1" ht="18.75" customHeight="1">
      <c r="B162" s="300"/>
      <c r="C162" s="310"/>
      <c r="D162" s="310"/>
      <c r="E162" s="310"/>
      <c r="F162" s="320"/>
      <c r="G162" s="310"/>
      <c r="H162" s="310"/>
      <c r="I162" s="310"/>
      <c r="J162" s="310"/>
      <c r="K162" s="300"/>
    </row>
    <row r="163" s="1" customFormat="1" ht="18.75" customHeight="1">
      <c r="B163" s="272"/>
      <c r="C163" s="272"/>
      <c r="D163" s="272"/>
      <c r="E163" s="272"/>
      <c r="F163" s="272"/>
      <c r="G163" s="272"/>
      <c r="H163" s="272"/>
      <c r="I163" s="272"/>
      <c r="J163" s="272"/>
      <c r="K163" s="272"/>
    </row>
    <row r="164" s="1" customFormat="1" ht="7.5" customHeight="1">
      <c r="B164" s="251"/>
      <c r="C164" s="252"/>
      <c r="D164" s="252"/>
      <c r="E164" s="252"/>
      <c r="F164" s="252"/>
      <c r="G164" s="252"/>
      <c r="H164" s="252"/>
      <c r="I164" s="252"/>
      <c r="J164" s="252"/>
      <c r="K164" s="253"/>
    </row>
    <row r="165" s="1" customFormat="1" ht="45" customHeight="1">
      <c r="B165" s="254"/>
      <c r="C165" s="255" t="s">
        <v>1426</v>
      </c>
      <c r="D165" s="255"/>
      <c r="E165" s="255"/>
      <c r="F165" s="255"/>
      <c r="G165" s="255"/>
      <c r="H165" s="255"/>
      <c r="I165" s="255"/>
      <c r="J165" s="255"/>
      <c r="K165" s="256"/>
    </row>
    <row r="166" s="1" customFormat="1" ht="17.25" customHeight="1">
      <c r="B166" s="254"/>
      <c r="C166" s="279" t="s">
        <v>1354</v>
      </c>
      <c r="D166" s="279"/>
      <c r="E166" s="279"/>
      <c r="F166" s="279" t="s">
        <v>1355</v>
      </c>
      <c r="G166" s="321"/>
      <c r="H166" s="322" t="s">
        <v>55</v>
      </c>
      <c r="I166" s="322" t="s">
        <v>58</v>
      </c>
      <c r="J166" s="279" t="s">
        <v>1356</v>
      </c>
      <c r="K166" s="256"/>
    </row>
    <row r="167" s="1" customFormat="1" ht="17.25" customHeight="1">
      <c r="B167" s="257"/>
      <c r="C167" s="281" t="s">
        <v>1357</v>
      </c>
      <c r="D167" s="281"/>
      <c r="E167" s="281"/>
      <c r="F167" s="282" t="s">
        <v>1358</v>
      </c>
      <c r="G167" s="323"/>
      <c r="H167" s="324"/>
      <c r="I167" s="324"/>
      <c r="J167" s="281" t="s">
        <v>1359</v>
      </c>
      <c r="K167" s="259"/>
    </row>
    <row r="168" s="1" customFormat="1" ht="5.25" customHeight="1">
      <c r="B168" s="289"/>
      <c r="C168" s="284"/>
      <c r="D168" s="284"/>
      <c r="E168" s="284"/>
      <c r="F168" s="284"/>
      <c r="G168" s="285"/>
      <c r="H168" s="284"/>
      <c r="I168" s="284"/>
      <c r="J168" s="284"/>
      <c r="K168" s="312"/>
    </row>
    <row r="169" s="1" customFormat="1" ht="15" customHeight="1">
      <c r="B169" s="289"/>
      <c r="C169" s="264" t="s">
        <v>1363</v>
      </c>
      <c r="D169" s="264"/>
      <c r="E169" s="264"/>
      <c r="F169" s="287" t="s">
        <v>1360</v>
      </c>
      <c r="G169" s="264"/>
      <c r="H169" s="264" t="s">
        <v>1400</v>
      </c>
      <c r="I169" s="264" t="s">
        <v>1362</v>
      </c>
      <c r="J169" s="264">
        <v>120</v>
      </c>
      <c r="K169" s="312"/>
    </row>
    <row r="170" s="1" customFormat="1" ht="15" customHeight="1">
      <c r="B170" s="289"/>
      <c r="C170" s="264" t="s">
        <v>1409</v>
      </c>
      <c r="D170" s="264"/>
      <c r="E170" s="264"/>
      <c r="F170" s="287" t="s">
        <v>1360</v>
      </c>
      <c r="G170" s="264"/>
      <c r="H170" s="264" t="s">
        <v>1410</v>
      </c>
      <c r="I170" s="264" t="s">
        <v>1362</v>
      </c>
      <c r="J170" s="264" t="s">
        <v>1411</v>
      </c>
      <c r="K170" s="312"/>
    </row>
    <row r="171" s="1" customFormat="1" ht="15" customHeight="1">
      <c r="B171" s="289"/>
      <c r="C171" s="264" t="s">
        <v>1308</v>
      </c>
      <c r="D171" s="264"/>
      <c r="E171" s="264"/>
      <c r="F171" s="287" t="s">
        <v>1360</v>
      </c>
      <c r="G171" s="264"/>
      <c r="H171" s="264" t="s">
        <v>1427</v>
      </c>
      <c r="I171" s="264" t="s">
        <v>1362</v>
      </c>
      <c r="J171" s="264" t="s">
        <v>1411</v>
      </c>
      <c r="K171" s="312"/>
    </row>
    <row r="172" s="1" customFormat="1" ht="15" customHeight="1">
      <c r="B172" s="289"/>
      <c r="C172" s="264" t="s">
        <v>1365</v>
      </c>
      <c r="D172" s="264"/>
      <c r="E172" s="264"/>
      <c r="F172" s="287" t="s">
        <v>1366</v>
      </c>
      <c r="G172" s="264"/>
      <c r="H172" s="264" t="s">
        <v>1427</v>
      </c>
      <c r="I172" s="264" t="s">
        <v>1362</v>
      </c>
      <c r="J172" s="264">
        <v>50</v>
      </c>
      <c r="K172" s="312"/>
    </row>
    <row r="173" s="1" customFormat="1" ht="15" customHeight="1">
      <c r="B173" s="289"/>
      <c r="C173" s="264" t="s">
        <v>1368</v>
      </c>
      <c r="D173" s="264"/>
      <c r="E173" s="264"/>
      <c r="F173" s="287" t="s">
        <v>1360</v>
      </c>
      <c r="G173" s="264"/>
      <c r="H173" s="264" t="s">
        <v>1427</v>
      </c>
      <c r="I173" s="264" t="s">
        <v>1370</v>
      </c>
      <c r="J173" s="264"/>
      <c r="K173" s="312"/>
    </row>
    <row r="174" s="1" customFormat="1" ht="15" customHeight="1">
      <c r="B174" s="289"/>
      <c r="C174" s="264" t="s">
        <v>1379</v>
      </c>
      <c r="D174" s="264"/>
      <c r="E174" s="264"/>
      <c r="F174" s="287" t="s">
        <v>1366</v>
      </c>
      <c r="G174" s="264"/>
      <c r="H174" s="264" t="s">
        <v>1427</v>
      </c>
      <c r="I174" s="264" t="s">
        <v>1362</v>
      </c>
      <c r="J174" s="264">
        <v>50</v>
      </c>
      <c r="K174" s="312"/>
    </row>
    <row r="175" s="1" customFormat="1" ht="15" customHeight="1">
      <c r="B175" s="289"/>
      <c r="C175" s="264" t="s">
        <v>1387</v>
      </c>
      <c r="D175" s="264"/>
      <c r="E175" s="264"/>
      <c r="F175" s="287" t="s">
        <v>1366</v>
      </c>
      <c r="G175" s="264"/>
      <c r="H175" s="264" t="s">
        <v>1427</v>
      </c>
      <c r="I175" s="264" t="s">
        <v>1362</v>
      </c>
      <c r="J175" s="264">
        <v>50</v>
      </c>
      <c r="K175" s="312"/>
    </row>
    <row r="176" s="1" customFormat="1" ht="15" customHeight="1">
      <c r="B176" s="289"/>
      <c r="C176" s="264" t="s">
        <v>1385</v>
      </c>
      <c r="D176" s="264"/>
      <c r="E176" s="264"/>
      <c r="F176" s="287" t="s">
        <v>1366</v>
      </c>
      <c r="G176" s="264"/>
      <c r="H176" s="264" t="s">
        <v>1427</v>
      </c>
      <c r="I176" s="264" t="s">
        <v>1362</v>
      </c>
      <c r="J176" s="264">
        <v>50</v>
      </c>
      <c r="K176" s="312"/>
    </row>
    <row r="177" s="1" customFormat="1" ht="15" customHeight="1">
      <c r="B177" s="289"/>
      <c r="C177" s="264" t="s">
        <v>178</v>
      </c>
      <c r="D177" s="264"/>
      <c r="E177" s="264"/>
      <c r="F177" s="287" t="s">
        <v>1360</v>
      </c>
      <c r="G177" s="264"/>
      <c r="H177" s="264" t="s">
        <v>1428</v>
      </c>
      <c r="I177" s="264" t="s">
        <v>1429</v>
      </c>
      <c r="J177" s="264"/>
      <c r="K177" s="312"/>
    </row>
    <row r="178" s="1" customFormat="1" ht="15" customHeight="1">
      <c r="B178" s="289"/>
      <c r="C178" s="264" t="s">
        <v>58</v>
      </c>
      <c r="D178" s="264"/>
      <c r="E178" s="264"/>
      <c r="F178" s="287" t="s">
        <v>1360</v>
      </c>
      <c r="G178" s="264"/>
      <c r="H178" s="264" t="s">
        <v>1430</v>
      </c>
      <c r="I178" s="264" t="s">
        <v>1431</v>
      </c>
      <c r="J178" s="264">
        <v>1</v>
      </c>
      <c r="K178" s="312"/>
    </row>
    <row r="179" s="1" customFormat="1" ht="15" customHeight="1">
      <c r="B179" s="289"/>
      <c r="C179" s="264" t="s">
        <v>54</v>
      </c>
      <c r="D179" s="264"/>
      <c r="E179" s="264"/>
      <c r="F179" s="287" t="s">
        <v>1360</v>
      </c>
      <c r="G179" s="264"/>
      <c r="H179" s="264" t="s">
        <v>1432</v>
      </c>
      <c r="I179" s="264" t="s">
        <v>1362</v>
      </c>
      <c r="J179" s="264">
        <v>20</v>
      </c>
      <c r="K179" s="312"/>
    </row>
    <row r="180" s="1" customFormat="1" ht="15" customHeight="1">
      <c r="B180" s="289"/>
      <c r="C180" s="264" t="s">
        <v>55</v>
      </c>
      <c r="D180" s="264"/>
      <c r="E180" s="264"/>
      <c r="F180" s="287" t="s">
        <v>1360</v>
      </c>
      <c r="G180" s="264"/>
      <c r="H180" s="264" t="s">
        <v>1433</v>
      </c>
      <c r="I180" s="264" t="s">
        <v>1362</v>
      </c>
      <c r="J180" s="264">
        <v>255</v>
      </c>
      <c r="K180" s="312"/>
    </row>
    <row r="181" s="1" customFormat="1" ht="15" customHeight="1">
      <c r="B181" s="289"/>
      <c r="C181" s="264" t="s">
        <v>179</v>
      </c>
      <c r="D181" s="264"/>
      <c r="E181" s="264"/>
      <c r="F181" s="287" t="s">
        <v>1360</v>
      </c>
      <c r="G181" s="264"/>
      <c r="H181" s="264" t="s">
        <v>1324</v>
      </c>
      <c r="I181" s="264" t="s">
        <v>1362</v>
      </c>
      <c r="J181" s="264">
        <v>10</v>
      </c>
      <c r="K181" s="312"/>
    </row>
    <row r="182" s="1" customFormat="1" ht="15" customHeight="1">
      <c r="B182" s="289"/>
      <c r="C182" s="264" t="s">
        <v>180</v>
      </c>
      <c r="D182" s="264"/>
      <c r="E182" s="264"/>
      <c r="F182" s="287" t="s">
        <v>1360</v>
      </c>
      <c r="G182" s="264"/>
      <c r="H182" s="264" t="s">
        <v>1434</v>
      </c>
      <c r="I182" s="264" t="s">
        <v>1395</v>
      </c>
      <c r="J182" s="264"/>
      <c r="K182" s="312"/>
    </row>
    <row r="183" s="1" customFormat="1" ht="15" customHeight="1">
      <c r="B183" s="289"/>
      <c r="C183" s="264" t="s">
        <v>1435</v>
      </c>
      <c r="D183" s="264"/>
      <c r="E183" s="264"/>
      <c r="F183" s="287" t="s">
        <v>1360</v>
      </c>
      <c r="G183" s="264"/>
      <c r="H183" s="264" t="s">
        <v>1436</v>
      </c>
      <c r="I183" s="264" t="s">
        <v>1395</v>
      </c>
      <c r="J183" s="264"/>
      <c r="K183" s="312"/>
    </row>
    <row r="184" s="1" customFormat="1" ht="15" customHeight="1">
      <c r="B184" s="289"/>
      <c r="C184" s="264" t="s">
        <v>1424</v>
      </c>
      <c r="D184" s="264"/>
      <c r="E184" s="264"/>
      <c r="F184" s="287" t="s">
        <v>1360</v>
      </c>
      <c r="G184" s="264"/>
      <c r="H184" s="264" t="s">
        <v>1437</v>
      </c>
      <c r="I184" s="264" t="s">
        <v>1395</v>
      </c>
      <c r="J184" s="264"/>
      <c r="K184" s="312"/>
    </row>
    <row r="185" s="1" customFormat="1" ht="15" customHeight="1">
      <c r="B185" s="289"/>
      <c r="C185" s="264" t="s">
        <v>182</v>
      </c>
      <c r="D185" s="264"/>
      <c r="E185" s="264"/>
      <c r="F185" s="287" t="s">
        <v>1366</v>
      </c>
      <c r="G185" s="264"/>
      <c r="H185" s="264" t="s">
        <v>1438</v>
      </c>
      <c r="I185" s="264" t="s">
        <v>1362</v>
      </c>
      <c r="J185" s="264">
        <v>50</v>
      </c>
      <c r="K185" s="312"/>
    </row>
    <row r="186" s="1" customFormat="1" ht="15" customHeight="1">
      <c r="B186" s="289"/>
      <c r="C186" s="264" t="s">
        <v>1439</v>
      </c>
      <c r="D186" s="264"/>
      <c r="E186" s="264"/>
      <c r="F186" s="287" t="s">
        <v>1366</v>
      </c>
      <c r="G186" s="264"/>
      <c r="H186" s="264" t="s">
        <v>1440</v>
      </c>
      <c r="I186" s="264" t="s">
        <v>1441</v>
      </c>
      <c r="J186" s="264"/>
      <c r="K186" s="312"/>
    </row>
    <row r="187" s="1" customFormat="1" ht="15" customHeight="1">
      <c r="B187" s="289"/>
      <c r="C187" s="264" t="s">
        <v>1442</v>
      </c>
      <c r="D187" s="264"/>
      <c r="E187" s="264"/>
      <c r="F187" s="287" t="s">
        <v>1366</v>
      </c>
      <c r="G187" s="264"/>
      <c r="H187" s="264" t="s">
        <v>1443</v>
      </c>
      <c r="I187" s="264" t="s">
        <v>1441</v>
      </c>
      <c r="J187" s="264"/>
      <c r="K187" s="312"/>
    </row>
    <row r="188" s="1" customFormat="1" ht="15" customHeight="1">
      <c r="B188" s="289"/>
      <c r="C188" s="264" t="s">
        <v>1444</v>
      </c>
      <c r="D188" s="264"/>
      <c r="E188" s="264"/>
      <c r="F188" s="287" t="s">
        <v>1366</v>
      </c>
      <c r="G188" s="264"/>
      <c r="H188" s="264" t="s">
        <v>1445</v>
      </c>
      <c r="I188" s="264" t="s">
        <v>1441</v>
      </c>
      <c r="J188" s="264"/>
      <c r="K188" s="312"/>
    </row>
    <row r="189" s="1" customFormat="1" ht="15" customHeight="1">
      <c r="B189" s="289"/>
      <c r="C189" s="325" t="s">
        <v>1446</v>
      </c>
      <c r="D189" s="264"/>
      <c r="E189" s="264"/>
      <c r="F189" s="287" t="s">
        <v>1366</v>
      </c>
      <c r="G189" s="264"/>
      <c r="H189" s="264" t="s">
        <v>1447</v>
      </c>
      <c r="I189" s="264" t="s">
        <v>1448</v>
      </c>
      <c r="J189" s="326" t="s">
        <v>1449</v>
      </c>
      <c r="K189" s="312"/>
    </row>
    <row r="190" s="18" customFormat="1" ht="15" customHeight="1">
      <c r="B190" s="327"/>
      <c r="C190" s="328" t="s">
        <v>1450</v>
      </c>
      <c r="D190" s="329"/>
      <c r="E190" s="329"/>
      <c r="F190" s="330" t="s">
        <v>1366</v>
      </c>
      <c r="G190" s="329"/>
      <c r="H190" s="329" t="s">
        <v>1451</v>
      </c>
      <c r="I190" s="329" t="s">
        <v>1448</v>
      </c>
      <c r="J190" s="331" t="s">
        <v>1449</v>
      </c>
      <c r="K190" s="332"/>
    </row>
    <row r="191" s="1" customFormat="1" ht="15" customHeight="1">
      <c r="B191" s="289"/>
      <c r="C191" s="325" t="s">
        <v>43</v>
      </c>
      <c r="D191" s="264"/>
      <c r="E191" s="264"/>
      <c r="F191" s="287" t="s">
        <v>1360</v>
      </c>
      <c r="G191" s="264"/>
      <c r="H191" s="261" t="s">
        <v>1452</v>
      </c>
      <c r="I191" s="264" t="s">
        <v>1453</v>
      </c>
      <c r="J191" s="264"/>
      <c r="K191" s="312"/>
    </row>
    <row r="192" s="1" customFormat="1" ht="15" customHeight="1">
      <c r="B192" s="289"/>
      <c r="C192" s="325" t="s">
        <v>1454</v>
      </c>
      <c r="D192" s="264"/>
      <c r="E192" s="264"/>
      <c r="F192" s="287" t="s">
        <v>1360</v>
      </c>
      <c r="G192" s="264"/>
      <c r="H192" s="264" t="s">
        <v>1455</v>
      </c>
      <c r="I192" s="264" t="s">
        <v>1395</v>
      </c>
      <c r="J192" s="264"/>
      <c r="K192" s="312"/>
    </row>
    <row r="193" s="1" customFormat="1" ht="15" customHeight="1">
      <c r="B193" s="289"/>
      <c r="C193" s="325" t="s">
        <v>1456</v>
      </c>
      <c r="D193" s="264"/>
      <c r="E193" s="264"/>
      <c r="F193" s="287" t="s">
        <v>1360</v>
      </c>
      <c r="G193" s="264"/>
      <c r="H193" s="264" t="s">
        <v>1457</v>
      </c>
      <c r="I193" s="264" t="s">
        <v>1395</v>
      </c>
      <c r="J193" s="264"/>
      <c r="K193" s="312"/>
    </row>
    <row r="194" s="1" customFormat="1" ht="15" customHeight="1">
      <c r="B194" s="289"/>
      <c r="C194" s="325" t="s">
        <v>1458</v>
      </c>
      <c r="D194" s="264"/>
      <c r="E194" s="264"/>
      <c r="F194" s="287" t="s">
        <v>1366</v>
      </c>
      <c r="G194" s="264"/>
      <c r="H194" s="264" t="s">
        <v>1459</v>
      </c>
      <c r="I194" s="264" t="s">
        <v>1395</v>
      </c>
      <c r="J194" s="264"/>
      <c r="K194" s="312"/>
    </row>
    <row r="195" s="1" customFormat="1" ht="15" customHeight="1">
      <c r="B195" s="318"/>
      <c r="C195" s="333"/>
      <c r="D195" s="298"/>
      <c r="E195" s="298"/>
      <c r="F195" s="298"/>
      <c r="G195" s="298"/>
      <c r="H195" s="298"/>
      <c r="I195" s="298"/>
      <c r="J195" s="298"/>
      <c r="K195" s="319"/>
    </row>
    <row r="196" s="1" customFormat="1" ht="18.75" customHeight="1">
      <c r="B196" s="300"/>
      <c r="C196" s="310"/>
      <c r="D196" s="310"/>
      <c r="E196" s="310"/>
      <c r="F196" s="320"/>
      <c r="G196" s="310"/>
      <c r="H196" s="310"/>
      <c r="I196" s="310"/>
      <c r="J196" s="310"/>
      <c r="K196" s="300"/>
    </row>
    <row r="197" s="1" customFormat="1" ht="18.75" customHeight="1">
      <c r="B197" s="300"/>
      <c r="C197" s="310"/>
      <c r="D197" s="310"/>
      <c r="E197" s="310"/>
      <c r="F197" s="320"/>
      <c r="G197" s="310"/>
      <c r="H197" s="310"/>
      <c r="I197" s="310"/>
      <c r="J197" s="310"/>
      <c r="K197" s="300"/>
    </row>
    <row r="198" s="1" customFormat="1" ht="18.75" customHeight="1">
      <c r="B198" s="272"/>
      <c r="C198" s="272"/>
      <c r="D198" s="272"/>
      <c r="E198" s="272"/>
      <c r="F198" s="272"/>
      <c r="G198" s="272"/>
      <c r="H198" s="272"/>
      <c r="I198" s="272"/>
      <c r="J198" s="272"/>
      <c r="K198" s="272"/>
    </row>
    <row r="199" s="1" customFormat="1" ht="13.5">
      <c r="B199" s="251"/>
      <c r="C199" s="252"/>
      <c r="D199" s="252"/>
      <c r="E199" s="252"/>
      <c r="F199" s="252"/>
      <c r="G199" s="252"/>
      <c r="H199" s="252"/>
      <c r="I199" s="252"/>
      <c r="J199" s="252"/>
      <c r="K199" s="253"/>
    </row>
    <row r="200" s="1" customFormat="1" ht="21">
      <c r="B200" s="254"/>
      <c r="C200" s="255" t="s">
        <v>1460</v>
      </c>
      <c r="D200" s="255"/>
      <c r="E200" s="255"/>
      <c r="F200" s="255"/>
      <c r="G200" s="255"/>
      <c r="H200" s="255"/>
      <c r="I200" s="255"/>
      <c r="J200" s="255"/>
      <c r="K200" s="256"/>
    </row>
    <row r="201" s="1" customFormat="1" ht="25.5" customHeight="1">
      <c r="B201" s="254"/>
      <c r="C201" s="334" t="s">
        <v>1461</v>
      </c>
      <c r="D201" s="334"/>
      <c r="E201" s="334"/>
      <c r="F201" s="334" t="s">
        <v>1462</v>
      </c>
      <c r="G201" s="335"/>
      <c r="H201" s="334" t="s">
        <v>1463</v>
      </c>
      <c r="I201" s="334"/>
      <c r="J201" s="334"/>
      <c r="K201" s="256"/>
    </row>
    <row r="202" s="1" customFormat="1" ht="5.25" customHeight="1">
      <c r="B202" s="289"/>
      <c r="C202" s="284"/>
      <c r="D202" s="284"/>
      <c r="E202" s="284"/>
      <c r="F202" s="284"/>
      <c r="G202" s="310"/>
      <c r="H202" s="284"/>
      <c r="I202" s="284"/>
      <c r="J202" s="284"/>
      <c r="K202" s="312"/>
    </row>
    <row r="203" s="1" customFormat="1" ht="15" customHeight="1">
      <c r="B203" s="289"/>
      <c r="C203" s="264" t="s">
        <v>1453</v>
      </c>
      <c r="D203" s="264"/>
      <c r="E203" s="264"/>
      <c r="F203" s="287" t="s">
        <v>44</v>
      </c>
      <c r="G203" s="264"/>
      <c r="H203" s="264" t="s">
        <v>1464</v>
      </c>
      <c r="I203" s="264"/>
      <c r="J203" s="264"/>
      <c r="K203" s="312"/>
    </row>
    <row r="204" s="1" customFormat="1" ht="15" customHeight="1">
      <c r="B204" s="289"/>
      <c r="C204" s="264"/>
      <c r="D204" s="264"/>
      <c r="E204" s="264"/>
      <c r="F204" s="287" t="s">
        <v>45</v>
      </c>
      <c r="G204" s="264"/>
      <c r="H204" s="264" t="s">
        <v>1465</v>
      </c>
      <c r="I204" s="264"/>
      <c r="J204" s="264"/>
      <c r="K204" s="312"/>
    </row>
    <row r="205" s="1" customFormat="1" ht="15" customHeight="1">
      <c r="B205" s="289"/>
      <c r="C205" s="264"/>
      <c r="D205" s="264"/>
      <c r="E205" s="264"/>
      <c r="F205" s="287" t="s">
        <v>48</v>
      </c>
      <c r="G205" s="264"/>
      <c r="H205" s="264" t="s">
        <v>1466</v>
      </c>
      <c r="I205" s="264"/>
      <c r="J205" s="264"/>
      <c r="K205" s="312"/>
    </row>
    <row r="206" s="1" customFormat="1" ht="15" customHeight="1">
      <c r="B206" s="289"/>
      <c r="C206" s="264"/>
      <c r="D206" s="264"/>
      <c r="E206" s="264"/>
      <c r="F206" s="287" t="s">
        <v>46</v>
      </c>
      <c r="G206" s="264"/>
      <c r="H206" s="264" t="s">
        <v>1467</v>
      </c>
      <c r="I206" s="264"/>
      <c r="J206" s="264"/>
      <c r="K206" s="312"/>
    </row>
    <row r="207" s="1" customFormat="1" ht="15" customHeight="1">
      <c r="B207" s="289"/>
      <c r="C207" s="264"/>
      <c r="D207" s="264"/>
      <c r="E207" s="264"/>
      <c r="F207" s="287" t="s">
        <v>47</v>
      </c>
      <c r="G207" s="264"/>
      <c r="H207" s="264" t="s">
        <v>1468</v>
      </c>
      <c r="I207" s="264"/>
      <c r="J207" s="264"/>
      <c r="K207" s="312"/>
    </row>
    <row r="208" s="1" customFormat="1" ht="15" customHeight="1">
      <c r="B208" s="289"/>
      <c r="C208" s="264"/>
      <c r="D208" s="264"/>
      <c r="E208" s="264"/>
      <c r="F208" s="287"/>
      <c r="G208" s="264"/>
      <c r="H208" s="264"/>
      <c r="I208" s="264"/>
      <c r="J208" s="264"/>
      <c r="K208" s="312"/>
    </row>
    <row r="209" s="1" customFormat="1" ht="15" customHeight="1">
      <c r="B209" s="289"/>
      <c r="C209" s="264" t="s">
        <v>1407</v>
      </c>
      <c r="D209" s="264"/>
      <c r="E209" s="264"/>
      <c r="F209" s="287" t="s">
        <v>80</v>
      </c>
      <c r="G209" s="264"/>
      <c r="H209" s="264" t="s">
        <v>1469</v>
      </c>
      <c r="I209" s="264"/>
      <c r="J209" s="264"/>
      <c r="K209" s="312"/>
    </row>
    <row r="210" s="1" customFormat="1" ht="15" customHeight="1">
      <c r="B210" s="289"/>
      <c r="C210" s="264"/>
      <c r="D210" s="264"/>
      <c r="E210" s="264"/>
      <c r="F210" s="287" t="s">
        <v>1304</v>
      </c>
      <c r="G210" s="264"/>
      <c r="H210" s="264" t="s">
        <v>1305</v>
      </c>
      <c r="I210" s="264"/>
      <c r="J210" s="264"/>
      <c r="K210" s="312"/>
    </row>
    <row r="211" s="1" customFormat="1" ht="15" customHeight="1">
      <c r="B211" s="289"/>
      <c r="C211" s="264"/>
      <c r="D211" s="264"/>
      <c r="E211" s="264"/>
      <c r="F211" s="287" t="s">
        <v>1302</v>
      </c>
      <c r="G211" s="264"/>
      <c r="H211" s="264" t="s">
        <v>1470</v>
      </c>
      <c r="I211" s="264"/>
      <c r="J211" s="264"/>
      <c r="K211" s="312"/>
    </row>
    <row r="212" s="1" customFormat="1" ht="15" customHeight="1">
      <c r="B212" s="336"/>
      <c r="C212" s="264"/>
      <c r="D212" s="264"/>
      <c r="E212" s="264"/>
      <c r="F212" s="287" t="s">
        <v>1306</v>
      </c>
      <c r="G212" s="325"/>
      <c r="H212" s="316" t="s">
        <v>1307</v>
      </c>
      <c r="I212" s="316"/>
      <c r="J212" s="316"/>
      <c r="K212" s="337"/>
    </row>
    <row r="213" s="1" customFormat="1" ht="15" customHeight="1">
      <c r="B213" s="336"/>
      <c r="C213" s="264"/>
      <c r="D213" s="264"/>
      <c r="E213" s="264"/>
      <c r="F213" s="287" t="s">
        <v>996</v>
      </c>
      <c r="G213" s="325"/>
      <c r="H213" s="316" t="s">
        <v>1214</v>
      </c>
      <c r="I213" s="316"/>
      <c r="J213" s="316"/>
      <c r="K213" s="337"/>
    </row>
    <row r="214" s="1" customFormat="1" ht="15" customHeight="1">
      <c r="B214" s="336"/>
      <c r="C214" s="264"/>
      <c r="D214" s="264"/>
      <c r="E214" s="264"/>
      <c r="F214" s="287"/>
      <c r="G214" s="325"/>
      <c r="H214" s="316"/>
      <c r="I214" s="316"/>
      <c r="J214" s="316"/>
      <c r="K214" s="337"/>
    </row>
    <row r="215" s="1" customFormat="1" ht="15" customHeight="1">
      <c r="B215" s="336"/>
      <c r="C215" s="264" t="s">
        <v>1431</v>
      </c>
      <c r="D215" s="264"/>
      <c r="E215" s="264"/>
      <c r="F215" s="287">
        <v>1</v>
      </c>
      <c r="G215" s="325"/>
      <c r="H215" s="316" t="s">
        <v>1471</v>
      </c>
      <c r="I215" s="316"/>
      <c r="J215" s="316"/>
      <c r="K215" s="337"/>
    </row>
    <row r="216" s="1" customFormat="1" ht="15" customHeight="1">
      <c r="B216" s="336"/>
      <c r="C216" s="264"/>
      <c r="D216" s="264"/>
      <c r="E216" s="264"/>
      <c r="F216" s="287">
        <v>2</v>
      </c>
      <c r="G216" s="325"/>
      <c r="H216" s="316" t="s">
        <v>1472</v>
      </c>
      <c r="I216" s="316"/>
      <c r="J216" s="316"/>
      <c r="K216" s="337"/>
    </row>
    <row r="217" s="1" customFormat="1" ht="15" customHeight="1">
      <c r="B217" s="336"/>
      <c r="C217" s="264"/>
      <c r="D217" s="264"/>
      <c r="E217" s="264"/>
      <c r="F217" s="287">
        <v>3</v>
      </c>
      <c r="G217" s="325"/>
      <c r="H217" s="316" t="s">
        <v>1473</v>
      </c>
      <c r="I217" s="316"/>
      <c r="J217" s="316"/>
      <c r="K217" s="337"/>
    </row>
    <row r="218" s="1" customFormat="1" ht="15" customHeight="1">
      <c r="B218" s="336"/>
      <c r="C218" s="264"/>
      <c r="D218" s="264"/>
      <c r="E218" s="264"/>
      <c r="F218" s="287">
        <v>4</v>
      </c>
      <c r="G218" s="325"/>
      <c r="H218" s="316" t="s">
        <v>1474</v>
      </c>
      <c r="I218" s="316"/>
      <c r="J218" s="316"/>
      <c r="K218" s="337"/>
    </row>
    <row r="219" s="1" customFormat="1" ht="12.75" customHeight="1">
      <c r="B219" s="338"/>
      <c r="C219" s="339"/>
      <c r="D219" s="339"/>
      <c r="E219" s="339"/>
      <c r="F219" s="339"/>
      <c r="G219" s="339"/>
      <c r="H219" s="339"/>
      <c r="I219" s="339"/>
      <c r="J219" s="339"/>
      <c r="K219" s="34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Hrdlička</dc:creator>
  <cp:lastModifiedBy>Tomáš Hrdlička</cp:lastModifiedBy>
  <dcterms:created xsi:type="dcterms:W3CDTF">2025-05-30T15:34:47Z</dcterms:created>
  <dcterms:modified xsi:type="dcterms:W3CDTF">2025-05-30T15:34:54Z</dcterms:modified>
</cp:coreProperties>
</file>