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muml-my.sharepoint.com/personal/marta_lofflerova_muml_cz/Documents/Plocha/VZ/VZ 2025/MUZEUM NDL DOHROMADY/"/>
    </mc:Choice>
  </mc:AlternateContent>
  <xr:revisionPtr revIDLastSave="0" documentId="8_{4987A582-2350-4B8C-A5E7-F1373018B35B}" xr6:coauthVersionLast="47" xr6:coauthVersionMax="47" xr10:uidLastSave="{00000000-0000-0000-0000-000000000000}"/>
  <bookViews>
    <workbookView xWindow="-108" yWindow="-108" windowWidth="30936" windowHeight="16776" firstSheet="1" activeTab="1" xr2:uid="{00000000-000D-0000-FFFF-FFFF00000000}"/>
  </bookViews>
  <sheets>
    <sheet name="Rekapitulace stavby" sheetId="1" r:id="rId1"/>
    <sheet name="012 - 1. ETEPA NOVÁ" sheetId="2" r:id="rId2"/>
  </sheets>
  <definedNames>
    <definedName name="_xlnm._FilterDatabase" localSheetId="1" hidden="1">'012 - 1. ETEPA NOVÁ'!$C$125:$K$197</definedName>
    <definedName name="_xlnm.Print_Titles" localSheetId="1">'012 - 1. ETEPA NOVÁ'!$125:$125</definedName>
    <definedName name="_xlnm.Print_Titles" localSheetId="0">'Rekapitulace stavby'!$92:$92</definedName>
    <definedName name="_xlnm.Print_Area" localSheetId="1">'012 - 1. ETEPA NOVÁ'!$C$4:$J$76,'012 - 1. ETEPA NOVÁ'!$C$82:$J$107,'012 - 1. ETEPA NOVÁ'!$C$113:$J$197</definedName>
    <definedName name="_xlnm.Print_Area" localSheetId="0">'Rekapitulace stavby'!$D$4:$AO$76,'Rekapitulace stavby'!$C$82:$AQ$100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5" i="2" l="1"/>
  <c r="E7" i="2" l="1"/>
  <c r="J186" i="2"/>
  <c r="J183" i="2"/>
  <c r="J181" i="2"/>
  <c r="J178" i="2"/>
  <c r="J172" i="2"/>
  <c r="J169" i="2"/>
  <c r="J166" i="2"/>
  <c r="J163" i="2"/>
  <c r="J160" i="2"/>
  <c r="J157" i="2"/>
  <c r="J154" i="2"/>
  <c r="J151" i="2"/>
  <c r="J148" i="2"/>
  <c r="J132" i="2"/>
  <c r="J131" i="2"/>
  <c r="P196" i="2"/>
  <c r="R196" i="2"/>
  <c r="T196" i="2"/>
  <c r="BE196" i="2"/>
  <c r="BF196" i="2"/>
  <c r="BG196" i="2"/>
  <c r="BH196" i="2"/>
  <c r="BI196" i="2"/>
  <c r="BK196" i="2"/>
  <c r="J147" i="2" l="1"/>
  <c r="J104" i="2" s="1"/>
  <c r="J105" i="2"/>
  <c r="BK134" i="2"/>
  <c r="BI134" i="2"/>
  <c r="BH134" i="2"/>
  <c r="BG134" i="2"/>
  <c r="BF134" i="2"/>
  <c r="T134" i="2"/>
  <c r="R134" i="2"/>
  <c r="P134" i="2"/>
  <c r="J134" i="2"/>
  <c r="BK130" i="2"/>
  <c r="BI130" i="2"/>
  <c r="BH130" i="2"/>
  <c r="BG130" i="2"/>
  <c r="BF130" i="2"/>
  <c r="T130" i="2"/>
  <c r="R130" i="2"/>
  <c r="P130" i="2"/>
  <c r="J130" i="2"/>
  <c r="AY99" i="1"/>
  <c r="AX99" i="1"/>
  <c r="AY98" i="1"/>
  <c r="AX98" i="1"/>
  <c r="AY97" i="1"/>
  <c r="AX97" i="1"/>
  <c r="AY96" i="1"/>
  <c r="AX96" i="1"/>
  <c r="J37" i="2"/>
  <c r="J36" i="2"/>
  <c r="AY95" i="1" s="1"/>
  <c r="J35" i="2"/>
  <c r="AX95" i="1" s="1"/>
  <c r="BI195" i="2"/>
  <c r="BH195" i="2"/>
  <c r="BG195" i="2"/>
  <c r="BF195" i="2"/>
  <c r="T195" i="2"/>
  <c r="R195" i="2"/>
  <c r="P195" i="2"/>
  <c r="BI194" i="2"/>
  <c r="BH194" i="2"/>
  <c r="BG194" i="2"/>
  <c r="BF194" i="2"/>
  <c r="T194" i="2"/>
  <c r="R194" i="2"/>
  <c r="P194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T135" i="2"/>
  <c r="R135" i="2"/>
  <c r="P135" i="2"/>
  <c r="T133" i="2"/>
  <c r="R133" i="2"/>
  <c r="P133" i="2"/>
  <c r="J123" i="2"/>
  <c r="F123" i="2"/>
  <c r="J122" i="2"/>
  <c r="F122" i="2"/>
  <c r="F120" i="2"/>
  <c r="E118" i="2"/>
  <c r="J92" i="2"/>
  <c r="F92" i="2"/>
  <c r="J91" i="2"/>
  <c r="F91" i="2"/>
  <c r="F89" i="2"/>
  <c r="E87" i="2"/>
  <c r="J12" i="2"/>
  <c r="J120" i="2" s="1"/>
  <c r="E116" i="2"/>
  <c r="L90" i="1"/>
  <c r="AM90" i="1"/>
  <c r="AM89" i="1"/>
  <c r="L89" i="1"/>
  <c r="AM87" i="1"/>
  <c r="L87" i="1"/>
  <c r="L85" i="1"/>
  <c r="L84" i="1"/>
  <c r="BK195" i="2"/>
  <c r="BK139" i="2"/>
  <c r="AS94" i="1"/>
  <c r="BK145" i="2"/>
  <c r="J144" i="2"/>
  <c r="BK194" i="2"/>
  <c r="BK140" i="2"/>
  <c r="BK142" i="2"/>
  <c r="J139" i="2"/>
  <c r="J194" i="2"/>
  <c r="J143" i="2"/>
  <c r="BK144" i="2"/>
  <c r="J142" i="2"/>
  <c r="J195" i="2"/>
  <c r="J145" i="2"/>
  <c r="BK143" i="2"/>
  <c r="J140" i="2"/>
  <c r="J141" i="2" l="1"/>
  <c r="BE134" i="2"/>
  <c r="J133" i="2"/>
  <c r="BE130" i="2"/>
  <c r="J129" i="2"/>
  <c r="F35" i="2"/>
  <c r="BB95" i="1" s="1"/>
  <c r="P197" i="2"/>
  <c r="F37" i="2"/>
  <c r="BD95" i="1" s="1"/>
  <c r="J34" i="2"/>
  <c r="AW95" i="1" s="1"/>
  <c r="F36" i="2"/>
  <c r="BC95" i="1" s="1"/>
  <c r="R197" i="2"/>
  <c r="F34" i="2"/>
  <c r="BA95" i="1" s="1"/>
  <c r="T197" i="2"/>
  <c r="BK128" i="2"/>
  <c r="R136" i="2"/>
  <c r="P137" i="2"/>
  <c r="R138" i="2"/>
  <c r="T141" i="2"/>
  <c r="BK147" i="2"/>
  <c r="R193" i="2"/>
  <c r="P129" i="2"/>
  <c r="BK136" i="2"/>
  <c r="BK137" i="2"/>
  <c r="J100" i="2" s="1"/>
  <c r="BK138" i="2"/>
  <c r="J138" i="2" s="1"/>
  <c r="J101" i="2" s="1"/>
  <c r="BK141" i="2"/>
  <c r="R147" i="2"/>
  <c r="BK193" i="2"/>
  <c r="J193" i="2" s="1"/>
  <c r="J106" i="2" s="1"/>
  <c r="P128" i="2"/>
  <c r="R129" i="2"/>
  <c r="AU98" i="1"/>
  <c r="BK129" i="2"/>
  <c r="T128" i="2"/>
  <c r="P193" i="2"/>
  <c r="R128" i="2"/>
  <c r="P136" i="2"/>
  <c r="T137" i="2"/>
  <c r="T138" i="2"/>
  <c r="P141" i="2"/>
  <c r="P147" i="2"/>
  <c r="AU96" i="1"/>
  <c r="AU97" i="1"/>
  <c r="T129" i="2"/>
  <c r="T136" i="2"/>
  <c r="R137" i="2"/>
  <c r="P138" i="2"/>
  <c r="R141" i="2"/>
  <c r="T147" i="2"/>
  <c r="T193" i="2"/>
  <c r="AU99" i="1"/>
  <c r="BK135" i="2"/>
  <c r="BK133" i="2"/>
  <c r="E85" i="2"/>
  <c r="J89" i="2"/>
  <c r="BE139" i="2"/>
  <c r="BE140" i="2"/>
  <c r="BE142" i="2"/>
  <c r="BE143" i="2"/>
  <c r="BE144" i="2"/>
  <c r="BE145" i="2"/>
  <c r="BE194" i="2"/>
  <c r="BE195" i="2"/>
  <c r="BD96" i="1"/>
  <c r="BC98" i="1"/>
  <c r="BB97" i="1"/>
  <c r="BD97" i="1"/>
  <c r="BB99" i="1"/>
  <c r="BA96" i="1"/>
  <c r="BA98" i="1"/>
  <c r="BC99" i="1"/>
  <c r="BC96" i="1"/>
  <c r="BD98" i="1"/>
  <c r="BA97" i="1"/>
  <c r="BC97" i="1"/>
  <c r="BA99" i="1"/>
  <c r="BB96" i="1"/>
  <c r="AW99" i="1"/>
  <c r="AW97" i="1"/>
  <c r="BB98" i="1"/>
  <c r="BD99" i="1"/>
  <c r="AW96" i="1"/>
  <c r="AW98" i="1"/>
  <c r="J127" i="2" l="1"/>
  <c r="J99" i="2"/>
  <c r="J98" i="2"/>
  <c r="J102" i="2"/>
  <c r="AG98" i="1"/>
  <c r="P127" i="2"/>
  <c r="T127" i="2"/>
  <c r="R127" i="2"/>
  <c r="BK197" i="2"/>
  <c r="BK127" i="2"/>
  <c r="AG97" i="1"/>
  <c r="AV98" i="1"/>
  <c r="AT98" i="1" s="1"/>
  <c r="BD94" i="1"/>
  <c r="W33" i="1" s="1"/>
  <c r="AZ97" i="1"/>
  <c r="AZ99" i="1"/>
  <c r="AV97" i="1"/>
  <c r="AT97" i="1" s="1"/>
  <c r="AN97" i="1" s="1"/>
  <c r="BB94" i="1"/>
  <c r="AX94" i="1" s="1"/>
  <c r="AZ96" i="1"/>
  <c r="AV99" i="1"/>
  <c r="AT99" i="1" s="1"/>
  <c r="AG96" i="1"/>
  <c r="AZ98" i="1"/>
  <c r="BA94" i="1"/>
  <c r="W30" i="1" s="1"/>
  <c r="AV96" i="1"/>
  <c r="AT96" i="1" s="1"/>
  <c r="BC94" i="1"/>
  <c r="W32" i="1" s="1"/>
  <c r="J126" i="2" l="1"/>
  <c r="AK26" i="1" s="1"/>
  <c r="W29" i="1" s="1"/>
  <c r="AK29" i="1" s="1"/>
  <c r="J97" i="2"/>
  <c r="T126" i="2"/>
  <c r="P126" i="2"/>
  <c r="AU95" i="1" s="1"/>
  <c r="AU94" i="1" s="1"/>
  <c r="R126" i="2"/>
  <c r="BK126" i="2"/>
  <c r="AN98" i="1"/>
  <c r="AN96" i="1"/>
  <c r="W31" i="1"/>
  <c r="AW94" i="1"/>
  <c r="AG99" i="1"/>
  <c r="AY94" i="1"/>
  <c r="J30" i="2" l="1"/>
  <c r="J96" i="2"/>
  <c r="AN99" i="1"/>
  <c r="AG95" i="1" l="1"/>
  <c r="J39" i="2"/>
  <c r="F33" i="2"/>
  <c r="AG94" i="1" l="1"/>
  <c r="AK35" i="1" s="1"/>
  <c r="J33" i="2"/>
  <c r="AV95" i="1" s="1"/>
  <c r="AT95" i="1" s="1"/>
  <c r="AN95" i="1" s="1"/>
  <c r="AZ95" i="1"/>
  <c r="AZ94" i="1" s="1"/>
  <c r="AV94" i="1" s="1"/>
  <c r="AT94" i="1" s="1"/>
  <c r="AN94" i="1" l="1"/>
</calcChain>
</file>

<file path=xl/sharedStrings.xml><?xml version="1.0" encoding="utf-8"?>
<sst xmlns="http://schemas.openxmlformats.org/spreadsheetml/2006/main" count="673" uniqueCount="233">
  <si>
    <t>Export Komplet</t>
  </si>
  <si>
    <t/>
  </si>
  <si>
    <t>2.0</t>
  </si>
  <si>
    <t>False</t>
  </si>
  <si>
    <t>{f0d6b7fb-8cbc-4512-a76b-c8ae7259c3a2}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</si>
  <si>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</si>
  <si>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</si>
  <si>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</si>
  <si>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</si>
  <si>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</si>
  <si>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</si>
  <si>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</si>
  <si>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</si>
  <si>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260724-2</t>
  </si>
  <si>
    <t>Stavba:</t>
  </si>
  <si>
    <t>Rekonstrukce expozice a kinosálu Městského muzea Mariánské Lázně I. ETAPA</t>
  </si>
  <si>
    <t>KSO:</t>
  </si>
  <si>
    <t>CC-CZ:</t>
  </si>
  <si>
    <t>Místo:</t>
  </si>
  <si>
    <t>Mariánské Lázně</t>
  </si>
  <si>
    <t>Datum:</t>
  </si>
  <si>
    <t>Zadavatel:</t>
  </si>
  <si>
    <t>IČ:</t>
  </si>
  <si>
    <t>00254061</t>
  </si>
  <si>
    <t>Město Mariánské Lázně, Ruská 155, 353 01 M. Lázně</t>
  </si>
  <si>
    <t>DIČ:</t>
  </si>
  <si>
    <t>Zhotovitel:</t>
  </si>
  <si>
    <t xml:space="preserve"> </t>
  </si>
  <si>
    <t>Projektant:</t>
  </si>
  <si>
    <t>72202327</t>
  </si>
  <si>
    <t>Ing. arch. Václav Zůna, Nemocniční 49, 352 01 Aš</t>
  </si>
  <si>
    <t>CZ 7412021804</t>
  </si>
  <si>
    <t>True</t>
  </si>
  <si>
    <t>Zpracovatel:</t>
  </si>
  <si>
    <t>10347631</t>
  </si>
  <si>
    <t>V. Rakyta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</si>
  <si>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</si>
  <si>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</si>
  <si>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</si>
  <si>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</si>
  <si>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</si>
  <si>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</si>
  <si>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</si>
  <si>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</si>
  <si>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</si>
  <si>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</si>
  <si>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</si>
  <si>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</si>
  <si>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</si>
  <si>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</si>
  <si>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</si>
  <si>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</si>
  <si>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</si>
  <si>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</si>
  <si>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</si>
  <si>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</si>
  <si>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</si>
  <si>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</si>
  <si>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</si>
  <si>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</si>
  <si>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</si>
  <si>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</si>
  <si>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</si>
  <si>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</si>
  <si>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</si>
  <si>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</si>
  <si>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</si>
  <si>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</si>
  <si>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</si>
  <si>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</si>
  <si>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</si>
  <si>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</si>
  <si>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</si>
  <si>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</si>
  <si>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</si>
  <si>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</si>
  <si>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</si>
  <si>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</si>
  <si>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</si>
  <si>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</si>
  <si>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</si>
  <si>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</si>
  <si>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012</t>
  </si>
  <si>
    <t>1. ETEPA NOVÁ</t>
  </si>
  <si>
    <t>STA</t>
  </si>
  <si>
    <t>1</t>
  </si>
  <si>
    <t>{dda48b08-d9ef-417c-b703-a65e96d449e2}</t>
  </si>
  <si>
    <t>2</t>
  </si>
  <si>
    <t>022</t>
  </si>
  <si>
    <t>AV technika</t>
  </si>
  <si>
    <t>{b5f30170-7e6d-4892-94c8-a90526fecf44}</t>
  </si>
  <si>
    <t>023</t>
  </si>
  <si>
    <t>ÚT</t>
  </si>
  <si>
    <t>{5ab0b45d-3e6b-4b32-9b67-34a40f4a9990}</t>
  </si>
  <si>
    <t>024</t>
  </si>
  <si>
    <t>Elektroinstalace SLA</t>
  </si>
  <si>
    <t>{12858279-5b25-4d74-8f70-deff20c24dad}</t>
  </si>
  <si>
    <t>025</t>
  </si>
  <si>
    <t>Elektroinstalace SIL</t>
  </si>
  <si>
    <t>{4c6e20cb-849a-4055-aa55-749a2cc84de0}</t>
  </si>
  <si>
    <t>KRYCÍ LIST SOUPISU PRACÍ</t>
  </si>
  <si>
    <t>Objekt: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</si>
  <si>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</si>
  <si>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</si>
  <si>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</si>
  <si>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</si>
  <si>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</si>
  <si>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</si>
  <si>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713 - Izolace tepelné</t>
  </si>
  <si>
    <t xml:space="preserve">    721 - Zdravotechnika - vnitřní kanalizace</t>
  </si>
  <si>
    <t xml:space="preserve">    748 - Elektromontáže - osvětlovací zařízení a svítidla</t>
  </si>
  <si>
    <t xml:space="preserve">    763 - Konstrukce suché výstavby</t>
  </si>
  <si>
    <t xml:space="preserve">    767 - Konstrukce zámečnické</t>
  </si>
  <si>
    <t xml:space="preserve">    772 - Podlahy z kamene</t>
  </si>
  <si>
    <t xml:space="preserve">    787 - Dokončovací práce - zasklívání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</si>
  <si>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</si>
  <si>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</si>
  <si>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</si>
  <si>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</si>
  <si>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</si>
  <si>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</si>
  <si>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</si>
  <si>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</si>
  <si>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</si>
  <si>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</si>
  <si>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</si>
  <si>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</si>
  <si>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</si>
  <si>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ROZPOCET</t>
  </si>
  <si>
    <t>4</t>
  </si>
  <si>
    <t>K</t>
  </si>
  <si>
    <t>m2</t>
  </si>
  <si>
    <t>t</t>
  </si>
  <si>
    <t>PSV</t>
  </si>
  <si>
    <t>Práce a dodávky PSV</t>
  </si>
  <si>
    <t>711</t>
  </si>
  <si>
    <t>Izolace proti vodě, vlhkosti a plynům</t>
  </si>
  <si>
    <t>713</t>
  </si>
  <si>
    <t>Izolace tepelné</t>
  </si>
  <si>
    <t>-1401381142</t>
  </si>
  <si>
    <t>721</t>
  </si>
  <si>
    <t>Zdravotechnika - vnitřní kanalizace</t>
  </si>
  <si>
    <t>odvětrání vzduchové mezery mezi okny, ventilátor, potrubí, filtrz, dle PD</t>
  </si>
  <si>
    <t>722</t>
  </si>
  <si>
    <t>Zdravotechnika - vnitřní vodovod</t>
  </si>
  <si>
    <t>741</t>
  </si>
  <si>
    <t>Elektroinstalace - silnoproud</t>
  </si>
  <si>
    <t>748</t>
  </si>
  <si>
    <t>Elektromontáže - osvětlovací zařízení a svítidla</t>
  </si>
  <si>
    <t>763</t>
  </si>
  <si>
    <t>Konstrukce suché výstavby</t>
  </si>
  <si>
    <t>Pol28</t>
  </si>
  <si>
    <t>Akustický podhled AMF Heradesign superfine Natural 600 x 600, 15 mm</t>
  </si>
  <si>
    <t>998763211</t>
  </si>
  <si>
    <t>Přesun hmot procentní pro konstrukce suché výstavby s omezením mechanizace v objektech v přes 6 do 12 m</t>
  </si>
  <si>
    <t>%</t>
  </si>
  <si>
    <t>16</t>
  </si>
  <si>
    <t>-333797529</t>
  </si>
  <si>
    <t>M</t>
  </si>
  <si>
    <t>32</t>
  </si>
  <si>
    <t>767</t>
  </si>
  <si>
    <t>Konstrukce zámečnické</t>
  </si>
  <si>
    <t>767114135R</t>
  </si>
  <si>
    <t>Montáž stěn a příček rámových zasklených do zdiva bez požární odolnosti plochy přes 15 m2
O1 4,92*6,56=32,275</t>
  </si>
  <si>
    <t>362071478</t>
  </si>
  <si>
    <t>55341360</t>
  </si>
  <si>
    <r>
      <t xml:space="preserve">stěna rámová prosklená fixní Al komaxit dle RAL bez požární odolnosti čiré trojsklo  Uw=max. 0,8 W/m2K exteriér 
</t>
    </r>
    <r>
      <rPr>
        <i/>
        <sz val="9"/>
        <rFont val="Arial CE"/>
        <charset val="238"/>
      </rPr>
      <t>Poznámka k položce:
Profilový systém: 
Tepelná izolace: SI
Uspořádání uvnitř: Standardní
Uspořádání vně: Standardní
Povrch RAL Mat: RAL 7016 Anthrazitgrau
 Uw=max. 0,8 W/m2K
O1 4,92*6,56=32,275</t>
    </r>
  </si>
  <si>
    <t>1110427404</t>
  </si>
  <si>
    <t>767114825</t>
  </si>
  <si>
    <t>Demontáž stěn a příček rámových zasklených vnějších plochy přes 15 m2
O1 4,92*6,56=32,275</t>
  </si>
  <si>
    <t>1304975727</t>
  </si>
  <si>
    <t>998767212</t>
  </si>
  <si>
    <t>Přesun hmot procentní pro zámečnické konstrukce s omezením mechanizace v objektech v přes 6 do 12 m</t>
  </si>
  <si>
    <t>-713742272</t>
  </si>
  <si>
    <t>m</t>
  </si>
  <si>
    <t>787</t>
  </si>
  <si>
    <t>Dokončovací práce - zasklívání</t>
  </si>
  <si>
    <t>787R1</t>
  </si>
  <si>
    <t>-1473757130</t>
  </si>
  <si>
    <t>998787212</t>
  </si>
  <si>
    <t>Přesun hmot procentní pro zasklívání s omezením mechanizace v objektech v přes 6 do 12 m</t>
  </si>
  <si>
    <t>2088412051</t>
  </si>
  <si>
    <t>-194425748</t>
  </si>
  <si>
    <t>5</t>
  </si>
  <si>
    <t>Přesun hmot tonážní pro izolace tepelné s omezením mechanizace v objektech v přes 6 do 12 m</t>
  </si>
  <si>
    <t>998713112</t>
  </si>
  <si>
    <t>713111126</t>
  </si>
  <si>
    <t>63148011</t>
  </si>
  <si>
    <t>635211121</t>
  </si>
  <si>
    <t>Násyp pod podlahy z keramzitu</t>
  </si>
  <si>
    <t>m3</t>
  </si>
  <si>
    <t>VV</t>
  </si>
  <si>
    <t>632481212</t>
  </si>
  <si>
    <t>Separační vrstva z asfaltovaného pásu</t>
  </si>
  <si>
    <t>28376556</t>
  </si>
  <si>
    <t>deska polystyrénová pro snížení kročejového hluku (max. zatížení 6,5 kN/m2) tl 20mm</t>
  </si>
  <si>
    <t>631311116</t>
  </si>
  <si>
    <t>Mazanina tl přes 50 do 80 mm z betonu prostého bez zvýšených nároků na prostředí tř. C 25/30</t>
  </si>
  <si>
    <t>631319204</t>
  </si>
  <si>
    <t>Příplatek k mazaninám za přidání ocelových vláken (drátkobeton) pro objemové vyztužení 30 kg/m3</t>
  </si>
  <si>
    <t>Obvodová dilatace pružnou těsnicí páskou mezi stěnou a mazaninou nebo potěrem v 80 mm</t>
  </si>
  <si>
    <t>foyer - výtahová plošina</t>
  </si>
  <si>
    <t>5,00*12,20-1,60*1,20</t>
  </si>
  <si>
    <t>5,00*12,20*0,05-1,60*1,20*0,05</t>
  </si>
  <si>
    <t>5,00*12,20*0,04-1,60*1,20*0,04</t>
  </si>
  <si>
    <t>3,80+12,20-2*1,30+12,20</t>
  </si>
  <si>
    <t>kompl.</t>
  </si>
  <si>
    <t xml:space="preserve">    777 - Podlahy lité</t>
  </si>
  <si>
    <r>
      <t xml:space="preserve">deska tepelně izolační minerální univerzální λ=0,038-0,039 tl 200mm
</t>
    </r>
    <r>
      <rPr>
        <sz val="8"/>
        <color rgb="FFC00000"/>
        <rFont val="Arial CE"/>
        <charset val="238"/>
      </rPr>
      <t>foyer</t>
    </r>
  </si>
  <si>
    <r>
      <t xml:space="preserve">Montáž izolace tepelné spodem stropů lepením bodově rohoží, pásů, dílců, desek
</t>
    </r>
    <r>
      <rPr>
        <sz val="8"/>
        <color rgb="FFC00000"/>
        <rFont val="Arial CE"/>
        <charset val="238"/>
      </rPr>
      <t>foyer</t>
    </r>
  </si>
  <si>
    <t xml:space="preserve">
Vysklívání stěn, vitráže (vysklení, zasklení do nové dodané a osazené konstrukce vitrážovými skly)
O1 4,92*6,56=32,275</t>
  </si>
  <si>
    <t>012 - 1. ETEPA foyer, stavební práce</t>
  </si>
  <si>
    <t>Podlahy z dlaždic foyer</t>
  </si>
  <si>
    <t>771121025</t>
  </si>
  <si>
    <t>Broušení stávajícího podkladu před litím stěrky před pokládkou dlažby</t>
  </si>
  <si>
    <t>771111011</t>
  </si>
  <si>
    <t>Vysátí podkladu před pokládkou dlažby</t>
  </si>
  <si>
    <t>771121011</t>
  </si>
  <si>
    <t>Nátěr penetrační na podlahu</t>
  </si>
  <si>
    <t>771151026</t>
  </si>
  <si>
    <t>Samonivelační stěrka podlah pevnosti 30 MPa tl přes 12 do 15 mm</t>
  </si>
  <si>
    <t>771474113</t>
  </si>
  <si>
    <t>Montáž soklů z dlaždic keramických rovných lepených cementovým flexibilním lepidlem v přes 90 do 120 mm</t>
  </si>
  <si>
    <t>59761187</t>
  </si>
  <si>
    <t>sokl keramický mrazuvzdorný povrch hladký/lapovaný tl do 10mm výšky přes 90 do 120mm</t>
  </si>
  <si>
    <t>771574414</t>
  </si>
  <si>
    <t>Montáž podlah keramických hladkých lepených cementovým flexibilním lepidlem přes 4 do 6 ks/m2</t>
  </si>
  <si>
    <t>RMAT0001</t>
  </si>
  <si>
    <t>dlažba keramická Rako 30x60 cm  DAKSE801.1</t>
  </si>
  <si>
    <t>59,08*1,1</t>
  </si>
  <si>
    <t>998771212</t>
  </si>
  <si>
    <t>Přesun hmot procentní pro podlahy z dlaždic s omezením mechanizace v objektech v přes 6 do 12 m</t>
  </si>
  <si>
    <t xml:space="preserve">    771 - Podlahy z dlaždic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</si>
</sst>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i/>
      <sz val="9"/>
      <name val="Arial CE"/>
      <charset val="238"/>
    </font>
    <font>
      <sz val="8"/>
      <color rgb="FF800080"/>
      <name val="Arial CE"/>
    </font>
    <font>
      <sz val="8"/>
      <color rgb="FF505050"/>
      <name val="Arial CE"/>
    </font>
    <font>
      <sz val="7"/>
      <color rgb="FF969696"/>
      <name val="Arial CE"/>
    </font>
    <font>
      <u/>
      <sz val="11"/>
      <color theme="10"/>
      <name val="Calibri"/>
      <family val="2"/>
      <scheme val="minor"/>
    </font>
    <font>
      <sz val="8"/>
      <color rgb="FFC00000"/>
      <name val="Arial CE"/>
      <charset val="238"/>
    </font>
    <font>
      <i/>
      <sz val="9"/>
      <name val="Arial CE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dashed">
        <color rgb="FF969696"/>
      </left>
      <right style="hair">
        <color rgb="FF969696"/>
      </right>
      <top style="dashed">
        <color rgb="FF969696"/>
      </top>
      <bottom style="dashed">
        <color rgb="FF969696"/>
      </bottom>
      <diagonal/>
    </border>
  </borders>
  <cellStyleXfs count="3">
    <xf numFmtId="0" fontId="0" fillId="0" borderId="0"/>
    <xf numFmtId="0" fontId="31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21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Alignment="1">
      <alignment vertical="center"/>
    </xf>
    <xf numFmtId="166" fontId="24" fillId="0" borderId="0" xfId="0" applyNumberFormat="1" applyFont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4" fontId="19" fillId="0" borderId="0" xfId="0" applyNumberFormat="1" applyFont="1"/>
    <xf numFmtId="166" fontId="27" fillId="0" borderId="12" xfId="0" applyNumberFormat="1" applyFont="1" applyBorder="1"/>
    <xf numFmtId="166" fontId="27" fillId="0" borderId="13" xfId="0" applyNumberFormat="1" applyFont="1" applyBorder="1"/>
    <xf numFmtId="4" fontId="28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49" fontId="29" fillId="0" borderId="22" xfId="0" applyNumberFormat="1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center" vertical="center" wrapText="1"/>
      <protection locked="0"/>
    </xf>
    <xf numFmtId="4" fontId="29" fillId="0" borderId="22" xfId="0" applyNumberFormat="1" applyFont="1" applyBorder="1" applyAlignment="1" applyProtection="1">
      <alignment vertical="center"/>
      <protection locked="0"/>
    </xf>
    <xf numFmtId="0" fontId="30" fillId="0" borderId="22" xfId="0" applyFont="1" applyBorder="1" applyAlignment="1" applyProtection="1">
      <alignment vertical="center"/>
      <protection locked="0"/>
    </xf>
    <xf numFmtId="0" fontId="30" fillId="0" borderId="3" xfId="0" applyFont="1" applyBorder="1" applyAlignment="1">
      <alignment vertical="center"/>
    </xf>
    <xf numFmtId="0" fontId="29" fillId="0" borderId="14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0" fontId="17" fillId="5" borderId="22" xfId="0" applyFont="1" applyFill="1" applyBorder="1" applyAlignment="1" applyProtection="1">
      <alignment horizontal="center" vertical="center"/>
      <protection locked="0"/>
    </xf>
    <xf numFmtId="49" fontId="17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17" fillId="5" borderId="22" xfId="0" applyFont="1" applyFill="1" applyBorder="1" applyAlignment="1" applyProtection="1">
      <alignment horizontal="left" vertical="center" wrapText="1"/>
      <protection locked="0"/>
    </xf>
    <xf numFmtId="0" fontId="17" fillId="5" borderId="22" xfId="0" applyFont="1" applyFill="1" applyBorder="1" applyAlignment="1" applyProtection="1">
      <alignment horizontal="center" vertical="center" wrapText="1"/>
      <protection locked="0"/>
    </xf>
    <xf numFmtId="167" fontId="17" fillId="5" borderId="22" xfId="0" applyNumberFormat="1" applyFont="1" applyFill="1" applyBorder="1" applyAlignment="1" applyProtection="1">
      <alignment vertical="center"/>
      <protection locked="0"/>
    </xf>
    <xf numFmtId="4" fontId="17" fillId="5" borderId="22" xfId="0" applyNumberFormat="1" applyFont="1" applyFill="1" applyBorder="1" applyAlignment="1" applyProtection="1">
      <alignment vertical="center"/>
      <protection locked="0"/>
    </xf>
    <xf numFmtId="0" fontId="29" fillId="5" borderId="22" xfId="0" applyFont="1" applyFill="1" applyBorder="1" applyAlignment="1" applyProtection="1">
      <alignment horizontal="center" vertical="center"/>
      <protection locked="0"/>
    </xf>
    <xf numFmtId="49" fontId="29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29" fillId="5" borderId="22" xfId="0" applyFont="1" applyFill="1" applyBorder="1" applyAlignment="1" applyProtection="1">
      <alignment horizontal="left" vertical="center" wrapText="1"/>
      <protection locked="0"/>
    </xf>
    <xf numFmtId="0" fontId="29" fillId="5" borderId="22" xfId="0" applyFont="1" applyFill="1" applyBorder="1" applyAlignment="1" applyProtection="1">
      <alignment horizontal="center" vertical="center" wrapText="1"/>
      <protection locked="0"/>
    </xf>
    <xf numFmtId="167" fontId="29" fillId="5" borderId="22" xfId="0" applyNumberFormat="1" applyFont="1" applyFill="1" applyBorder="1" applyAlignment="1" applyProtection="1">
      <alignment vertical="center"/>
      <protection locked="0"/>
    </xf>
    <xf numFmtId="4" fontId="29" fillId="5" borderId="22" xfId="0" applyNumberFormat="1" applyFont="1" applyFill="1" applyBorder="1" applyAlignment="1" applyProtection="1">
      <alignment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49" fontId="17" fillId="0" borderId="0" xfId="0" applyNumberFormat="1" applyFont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167" fontId="17" fillId="0" borderId="0" xfId="0" applyNumberFormat="1" applyFont="1" applyAlignment="1" applyProtection="1">
      <alignment vertical="center"/>
      <protection locked="0"/>
    </xf>
    <xf numFmtId="4" fontId="17" fillId="0" borderId="0" xfId="0" applyNumberFormat="1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 wrapText="1"/>
    </xf>
    <xf numFmtId="167" fontId="34" fillId="0" borderId="0" xfId="0" applyNumberFormat="1" applyFont="1" applyAlignment="1">
      <alignment vertical="center"/>
    </xf>
    <xf numFmtId="0" fontId="8" fillId="0" borderId="23" xfId="0" applyFont="1" applyBorder="1"/>
    <xf numFmtId="0" fontId="38" fillId="0" borderId="22" xfId="0" applyFont="1" applyBorder="1" applyAlignment="1" applyProtection="1">
      <alignment horizontal="center" vertical="center"/>
      <protection locked="0"/>
    </xf>
    <xf numFmtId="167" fontId="38" fillId="0" borderId="22" xfId="0" applyNumberFormat="1" applyFont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</cellXfs>
  <cellStyles count="3">
    <cellStyle name="Hypertextový odkaz" xfId="1" builtinId="8"/>
    <cellStyle name="Hypertextový odkaz 2" xfId="2" xr:uid="{BB4E27CF-11AE-42A6-A062-A03CEC87E541}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1"/>
  <sheetViews>
    <sheetView showGridLines="0" topLeftCell="A43" workbookViewId="0">
      <selection activeCell="AI26" sqref="AI26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" customHeight="1">
      <c r="AR2" s="208" t="s">
        <v>5</v>
      </c>
      <c r="AS2" s="202"/>
      <c r="AT2" s="202"/>
      <c r="AU2" s="202"/>
      <c r="AV2" s="202"/>
      <c r="AW2" s="202"/>
      <c r="AX2" s="202"/>
      <c r="AY2" s="202"/>
      <c r="AZ2" s="202"/>
      <c r="BA2" s="202"/>
      <c r="BB2" s="202"/>
      <c r="BC2" s="202"/>
      <c r="BD2" s="202"/>
      <c r="BE2" s="202"/>
      <c r="BS2" s="13" t="s">
        <v>6</v>
      </c>
      <c r="BT2" s="13" t="s">
        <v>7</v>
      </c>
    </row>
    <row r="3" spans="1:74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" customHeight="1">
      <c r="B4" s="16"/>
      <c r="D4" s="17" t="s">
        <v>9</v>
      </c>
      <c r="AR4" s="16"/>
      <c r="AS4" s="18" t="s">
        <v>10</v>
      </c>
      <c r="BS4" s="13" t="s">
        <v>11</v>
      </c>
    </row>
    <row r="5" spans="1:74" ht="12" customHeight="1">
      <c r="B5" s="16"/>
      <c r="D5" s="19" t="s">
        <v>12</v>
      </c>
      <c r="K5" s="201" t="s">
        <v>13</v>
      </c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202"/>
      <c r="AI5" s="202"/>
      <c r="AJ5" s="202"/>
      <c r="AR5" s="16"/>
      <c r="BS5" s="13" t="s">
        <v>6</v>
      </c>
    </row>
    <row r="6" spans="1:74" ht="36.9" customHeight="1">
      <c r="B6" s="16"/>
      <c r="D6" s="21" t="s">
        <v>14</v>
      </c>
      <c r="K6" s="203" t="s">
        <v>15</v>
      </c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R6" s="16"/>
      <c r="BS6" s="13" t="s">
        <v>6</v>
      </c>
    </row>
    <row r="7" spans="1:74" ht="12" customHeight="1">
      <c r="B7" s="16"/>
      <c r="D7" s="22" t="s">
        <v>16</v>
      </c>
      <c r="K7" s="20" t="s">
        <v>1</v>
      </c>
      <c r="AK7" s="22" t="s">
        <v>17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18</v>
      </c>
      <c r="K8" s="20" t="s">
        <v>19</v>
      </c>
      <c r="AK8" s="22" t="s">
        <v>20</v>
      </c>
      <c r="AN8" s="147">
        <v>45741</v>
      </c>
      <c r="AR8" s="16"/>
      <c r="BS8" s="13" t="s">
        <v>6</v>
      </c>
    </row>
    <row r="9" spans="1:74" ht="14.4" customHeight="1">
      <c r="B9" s="16"/>
      <c r="AR9" s="16"/>
      <c r="BS9" s="13" t="s">
        <v>6</v>
      </c>
    </row>
    <row r="10" spans="1:74" ht="12" customHeight="1">
      <c r="B10" s="16"/>
      <c r="D10" s="22" t="s">
        <v>21</v>
      </c>
      <c r="AK10" s="22" t="s">
        <v>22</v>
      </c>
      <c r="AN10" s="20" t="s">
        <v>23</v>
      </c>
      <c r="AR10" s="16"/>
      <c r="BS10" s="13" t="s">
        <v>6</v>
      </c>
    </row>
    <row r="11" spans="1:74" ht="18.600000000000001" customHeight="1">
      <c r="B11" s="16"/>
      <c r="E11" s="20" t="s">
        <v>24</v>
      </c>
      <c r="AK11" s="22" t="s">
        <v>25</v>
      </c>
      <c r="AN11" s="20" t="s">
        <v>1</v>
      </c>
      <c r="AR11" s="16"/>
      <c r="BS11" s="13" t="s">
        <v>6</v>
      </c>
    </row>
    <row r="12" spans="1:74" ht="6.9" customHeight="1">
      <c r="B12" s="16"/>
      <c r="AR12" s="16"/>
      <c r="BS12" s="13" t="s">
        <v>6</v>
      </c>
    </row>
    <row r="13" spans="1:74" ht="12" customHeight="1">
      <c r="B13" s="16"/>
      <c r="D13" s="22" t="s">
        <v>26</v>
      </c>
      <c r="AK13" s="22" t="s">
        <v>22</v>
      </c>
      <c r="AN13" s="20" t="s">
        <v>1</v>
      </c>
      <c r="AR13" s="16"/>
      <c r="BS13" s="13" t="s">
        <v>6</v>
      </c>
    </row>
    <row r="14" spans="1:74" ht="13.2">
      <c r="B14" s="16"/>
      <c r="E14" s="20" t="s">
        <v>27</v>
      </c>
      <c r="AK14" s="22" t="s">
        <v>25</v>
      </c>
      <c r="AN14" s="20" t="s">
        <v>1</v>
      </c>
      <c r="AR14" s="16"/>
      <c r="BS14" s="13" t="s">
        <v>6</v>
      </c>
    </row>
    <row r="15" spans="1:74" ht="6.9" customHeight="1">
      <c r="B15" s="16"/>
      <c r="AR15" s="16"/>
      <c r="BS15" s="13" t="s">
        <v>3</v>
      </c>
    </row>
    <row r="16" spans="1:74" ht="12" customHeight="1">
      <c r="B16" s="16"/>
      <c r="D16" s="22" t="s">
        <v>28</v>
      </c>
      <c r="AK16" s="22" t="s">
        <v>22</v>
      </c>
      <c r="AN16" s="20" t="s">
        <v>29</v>
      </c>
      <c r="AR16" s="16"/>
      <c r="BS16" s="13" t="s">
        <v>3</v>
      </c>
    </row>
    <row r="17" spans="2:71" ht="18.600000000000001" customHeight="1">
      <c r="B17" s="16"/>
      <c r="E17" s="20" t="s">
        <v>30</v>
      </c>
      <c r="AK17" s="22" t="s">
        <v>25</v>
      </c>
      <c r="AN17" s="20" t="s">
        <v>31</v>
      </c>
      <c r="AR17" s="16"/>
      <c r="BS17" s="13" t="s">
        <v>32</v>
      </c>
    </row>
    <row r="18" spans="2:71" ht="6.9" customHeight="1">
      <c r="B18" s="16"/>
      <c r="AR18" s="16"/>
      <c r="BS18" s="13" t="s">
        <v>6</v>
      </c>
    </row>
    <row r="19" spans="2:71" ht="12" customHeight="1">
      <c r="B19" s="16"/>
      <c r="D19" s="22" t="s">
        <v>33</v>
      </c>
      <c r="AK19" s="22" t="s">
        <v>22</v>
      </c>
      <c r="AN19" s="20" t="s">
        <v>34</v>
      </c>
      <c r="AR19" s="16"/>
      <c r="BS19" s="13" t="s">
        <v>6</v>
      </c>
    </row>
    <row r="20" spans="2:71" ht="18.600000000000001" customHeight="1">
      <c r="B20" s="16"/>
      <c r="E20" s="20" t="s">
        <v>35</v>
      </c>
      <c r="AK20" s="22" t="s">
        <v>25</v>
      </c>
      <c r="AN20" s="20" t="s">
        <v>1</v>
      </c>
      <c r="AR20" s="16"/>
      <c r="BS20" s="13" t="s">
        <v>32</v>
      </c>
    </row>
    <row r="21" spans="2:71" ht="6.9" customHeight="1">
      <c r="B21" s="16"/>
      <c r="AR21" s="16"/>
    </row>
    <row r="22" spans="2:71" ht="12" customHeight="1">
      <c r="B22" s="16"/>
      <c r="D22" s="22" t="s">
        <v>36</v>
      </c>
      <c r="AR22" s="16"/>
    </row>
    <row r="23" spans="2:71" ht="16.5" customHeight="1">
      <c r="B23" s="16"/>
      <c r="E23" s="204" t="s">
        <v>1</v>
      </c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  <c r="AL23" s="204"/>
      <c r="AM23" s="204"/>
      <c r="AN23" s="204"/>
      <c r="AR23" s="16"/>
    </row>
    <row r="24" spans="2:71" ht="6.9" customHeight="1">
      <c r="B24" s="16"/>
      <c r="AR24" s="16"/>
    </row>
    <row r="25" spans="2:71" ht="6.9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5" customHeight="1">
      <c r="B26" s="25"/>
      <c r="D26" s="26" t="s">
        <v>37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05">
        <f>'012 - 1. ETEPA NOVÁ'!J126</f>
        <v>0</v>
      </c>
      <c r="AL26" s="206"/>
      <c r="AM26" s="206"/>
      <c r="AN26" s="206"/>
      <c r="AO26" s="206"/>
      <c r="AR26" s="25"/>
    </row>
    <row r="27" spans="2:71" s="1" customFormat="1" ht="6.9" customHeight="1">
      <c r="B27" s="25"/>
      <c r="AR27" s="25"/>
    </row>
    <row r="28" spans="2:71" s="1" customFormat="1" ht="13.2">
      <c r="B28" s="25"/>
      <c r="L28" s="207" t="s">
        <v>38</v>
      </c>
      <c r="M28" s="207"/>
      <c r="N28" s="207"/>
      <c r="O28" s="207"/>
      <c r="P28" s="207"/>
      <c r="W28" s="207" t="s">
        <v>39</v>
      </c>
      <c r="X28" s="207"/>
      <c r="Y28" s="207"/>
      <c r="Z28" s="207"/>
      <c r="AA28" s="207"/>
      <c r="AB28" s="207"/>
      <c r="AC28" s="207"/>
      <c r="AD28" s="207"/>
      <c r="AE28" s="207"/>
      <c r="AK28" s="207" t="s">
        <v>40</v>
      </c>
      <c r="AL28" s="207"/>
      <c r="AM28" s="207"/>
      <c r="AN28" s="207"/>
      <c r="AO28" s="207"/>
      <c r="AR28" s="25"/>
    </row>
    <row r="29" spans="2:71" s="2" customFormat="1" ht="14.4" customHeight="1">
      <c r="B29" s="29"/>
      <c r="D29" s="22" t="s">
        <v>41</v>
      </c>
      <c r="F29" s="22" t="s">
        <v>42</v>
      </c>
      <c r="L29" s="198">
        <v>0.21</v>
      </c>
      <c r="M29" s="199"/>
      <c r="N29" s="199"/>
      <c r="O29" s="199"/>
      <c r="P29" s="199"/>
      <c r="W29" s="200">
        <f>AK26</f>
        <v>0</v>
      </c>
      <c r="X29" s="199"/>
      <c r="Y29" s="199"/>
      <c r="Z29" s="199"/>
      <c r="AA29" s="199"/>
      <c r="AB29" s="199"/>
      <c r="AC29" s="199"/>
      <c r="AD29" s="199"/>
      <c r="AE29" s="199"/>
      <c r="AK29" s="200">
        <f>W29*0.21</f>
        <v>0</v>
      </c>
      <c r="AL29" s="199"/>
      <c r="AM29" s="199"/>
      <c r="AN29" s="199"/>
      <c r="AO29" s="199"/>
      <c r="AR29" s="29"/>
    </row>
    <row r="30" spans="2:71" s="2" customFormat="1" ht="14.4" customHeight="1">
      <c r="B30" s="29"/>
      <c r="F30" s="22" t="s">
        <v>43</v>
      </c>
      <c r="L30" s="198">
        <v>0.12</v>
      </c>
      <c r="M30" s="199"/>
      <c r="N30" s="199"/>
      <c r="O30" s="199"/>
      <c r="P30" s="199"/>
      <c r="W30" s="200" t="e">
        <f>ROUND(BA94, 2)</f>
        <v>#REF!</v>
      </c>
      <c r="X30" s="199"/>
      <c r="Y30" s="199"/>
      <c r="Z30" s="199"/>
      <c r="AA30" s="199"/>
      <c r="AB30" s="199"/>
      <c r="AC30" s="199"/>
      <c r="AD30" s="199"/>
      <c r="AE30" s="199"/>
      <c r="AK30" s="200">
        <v>0</v>
      </c>
      <c r="AL30" s="199"/>
      <c r="AM30" s="199"/>
      <c r="AN30" s="199"/>
      <c r="AO30" s="199"/>
      <c r="AR30" s="29"/>
    </row>
    <row r="31" spans="2:71" s="2" customFormat="1" ht="14.4" hidden="1" customHeight="1">
      <c r="B31" s="29"/>
      <c r="F31" s="22" t="s">
        <v>44</v>
      </c>
      <c r="L31" s="198">
        <v>0.21</v>
      </c>
      <c r="M31" s="199"/>
      <c r="N31" s="199"/>
      <c r="O31" s="199"/>
      <c r="P31" s="199"/>
      <c r="W31" s="200" t="e">
        <f>ROUND(BB94, 2)</f>
        <v>#REF!</v>
      </c>
      <c r="X31" s="199"/>
      <c r="Y31" s="199"/>
      <c r="Z31" s="199"/>
      <c r="AA31" s="199"/>
      <c r="AB31" s="199"/>
      <c r="AC31" s="199"/>
      <c r="AD31" s="199"/>
      <c r="AE31" s="199"/>
      <c r="AK31" s="200">
        <v>0</v>
      </c>
      <c r="AL31" s="199"/>
      <c r="AM31" s="199"/>
      <c r="AN31" s="199"/>
      <c r="AO31" s="199"/>
      <c r="AR31" s="29"/>
    </row>
    <row r="32" spans="2:71" s="2" customFormat="1" ht="14.4" hidden="1" customHeight="1">
      <c r="B32" s="29"/>
      <c r="F32" s="22" t="s">
        <v>45</v>
      </c>
      <c r="L32" s="198">
        <v>0.12</v>
      </c>
      <c r="M32" s="199"/>
      <c r="N32" s="199"/>
      <c r="O32" s="199"/>
      <c r="P32" s="199"/>
      <c r="W32" s="200" t="e">
        <f>ROUND(BC94, 2)</f>
        <v>#REF!</v>
      </c>
      <c r="X32" s="199"/>
      <c r="Y32" s="199"/>
      <c r="Z32" s="199"/>
      <c r="AA32" s="199"/>
      <c r="AB32" s="199"/>
      <c r="AC32" s="199"/>
      <c r="AD32" s="199"/>
      <c r="AE32" s="199"/>
      <c r="AK32" s="200">
        <v>0</v>
      </c>
      <c r="AL32" s="199"/>
      <c r="AM32" s="199"/>
      <c r="AN32" s="199"/>
      <c r="AO32" s="199"/>
      <c r="AR32" s="29"/>
    </row>
    <row r="33" spans="2:44" s="2" customFormat="1" ht="14.4" hidden="1" customHeight="1">
      <c r="B33" s="29"/>
      <c r="F33" s="22" t="s">
        <v>46</v>
      </c>
      <c r="L33" s="198">
        <v>0</v>
      </c>
      <c r="M33" s="199"/>
      <c r="N33" s="199"/>
      <c r="O33" s="199"/>
      <c r="P33" s="199"/>
      <c r="W33" s="200" t="e">
        <f>ROUND(BD94, 2)</f>
        <v>#REF!</v>
      </c>
      <c r="X33" s="199"/>
      <c r="Y33" s="199"/>
      <c r="Z33" s="199"/>
      <c r="AA33" s="199"/>
      <c r="AB33" s="199"/>
      <c r="AC33" s="199"/>
      <c r="AD33" s="199"/>
      <c r="AE33" s="199"/>
      <c r="AK33" s="200">
        <v>0</v>
      </c>
      <c r="AL33" s="199"/>
      <c r="AM33" s="199"/>
      <c r="AN33" s="199"/>
      <c r="AO33" s="199"/>
      <c r="AR33" s="29"/>
    </row>
    <row r="34" spans="2:44" s="1" customFormat="1" ht="6.9" customHeight="1">
      <c r="B34" s="25"/>
      <c r="AR34" s="25"/>
    </row>
    <row r="35" spans="2:44" s="1" customFormat="1" ht="25.95" customHeight="1">
      <c r="B35" s="25"/>
      <c r="C35" s="30"/>
      <c r="D35" s="31" t="s">
        <v>47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48</v>
      </c>
      <c r="U35" s="32"/>
      <c r="V35" s="32"/>
      <c r="W35" s="32"/>
      <c r="X35" s="212" t="s">
        <v>49</v>
      </c>
      <c r="Y35" s="210"/>
      <c r="Z35" s="210"/>
      <c r="AA35" s="210"/>
      <c r="AB35" s="210"/>
      <c r="AC35" s="32"/>
      <c r="AD35" s="32"/>
      <c r="AE35" s="32"/>
      <c r="AF35" s="32"/>
      <c r="AG35" s="32"/>
      <c r="AH35" s="32"/>
      <c r="AI35" s="32"/>
      <c r="AJ35" s="32"/>
      <c r="AK35" s="209">
        <f>SUM(AK26:AK33)</f>
        <v>0</v>
      </c>
      <c r="AL35" s="210"/>
      <c r="AM35" s="210"/>
      <c r="AN35" s="210"/>
      <c r="AO35" s="211"/>
      <c r="AP35" s="30"/>
      <c r="AQ35" s="30"/>
      <c r="AR35" s="25"/>
    </row>
    <row r="36" spans="2:44" s="1" customFormat="1" ht="6.9" customHeight="1">
      <c r="B36" s="25"/>
      <c r="AR36" s="25"/>
    </row>
    <row r="37" spans="2:44" s="1" customFormat="1" ht="14.4" customHeight="1">
      <c r="B37" s="25"/>
      <c r="AR37" s="25"/>
    </row>
    <row r="38" spans="2:44" ht="14.4" customHeight="1">
      <c r="B38" s="16"/>
      <c r="AR38" s="16"/>
    </row>
    <row r="39" spans="2:44" ht="14.4" customHeight="1">
      <c r="B39" s="16"/>
      <c r="AR39" s="16"/>
    </row>
    <row r="40" spans="2:44" ht="14.4" customHeight="1">
      <c r="B40" s="16"/>
      <c r="AR40" s="16"/>
    </row>
    <row r="41" spans="2:44" ht="14.4" customHeight="1">
      <c r="B41" s="16"/>
      <c r="AR41" s="16"/>
    </row>
    <row r="42" spans="2:44" ht="14.4" customHeight="1">
      <c r="B42" s="16"/>
      <c r="AR42" s="16"/>
    </row>
    <row r="43" spans="2:44" ht="14.4" customHeight="1">
      <c r="B43" s="16"/>
      <c r="AR43" s="16"/>
    </row>
    <row r="44" spans="2:44" ht="14.4" customHeight="1">
      <c r="B44" s="16"/>
      <c r="AR44" s="16"/>
    </row>
    <row r="45" spans="2:44" ht="14.4" customHeight="1">
      <c r="B45" s="16"/>
      <c r="AR45" s="16"/>
    </row>
    <row r="46" spans="2:44" ht="14.4" customHeight="1">
      <c r="B46" s="16"/>
      <c r="AR46" s="16"/>
    </row>
    <row r="47" spans="2:44" ht="14.4" customHeight="1">
      <c r="B47" s="16"/>
      <c r="AR47" s="16"/>
    </row>
    <row r="48" spans="2:44" ht="14.4" customHeight="1">
      <c r="B48" s="16"/>
      <c r="AR48" s="16"/>
    </row>
    <row r="49" spans="2:44" s="1" customFormat="1" ht="14.4" customHeight="1">
      <c r="B49" s="25"/>
      <c r="D49" s="34" t="s">
        <v>50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51</v>
      </c>
      <c r="AI49" s="35"/>
      <c r="AJ49" s="35"/>
      <c r="AK49" s="35"/>
      <c r="AL49" s="35"/>
      <c r="AM49" s="35"/>
      <c r="AN49" s="35"/>
      <c r="AO49" s="35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3.2">
      <c r="B60" s="25"/>
      <c r="D60" s="36" t="s">
        <v>52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53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52</v>
      </c>
      <c r="AI60" s="27"/>
      <c r="AJ60" s="27"/>
      <c r="AK60" s="27"/>
      <c r="AL60" s="27"/>
      <c r="AM60" s="36" t="s">
        <v>53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3.2">
      <c r="B64" s="25"/>
      <c r="D64" s="34" t="s">
        <v>54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55</v>
      </c>
      <c r="AI64" s="35"/>
      <c r="AJ64" s="35"/>
      <c r="AK64" s="35"/>
      <c r="AL64" s="35"/>
      <c r="AM64" s="35"/>
      <c r="AN64" s="35"/>
      <c r="AO64" s="35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3.2">
      <c r="B75" s="25"/>
      <c r="D75" s="36" t="s">
        <v>52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53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52</v>
      </c>
      <c r="AI75" s="27"/>
      <c r="AJ75" s="27"/>
      <c r="AK75" s="27"/>
      <c r="AL75" s="27"/>
      <c r="AM75" s="36" t="s">
        <v>53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1" s="1" customFormat="1" ht="6.9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1" s="1" customFormat="1" ht="24.9" customHeight="1">
      <c r="B82" s="25"/>
      <c r="C82" s="17" t="s">
        <v>56</v>
      </c>
      <c r="AR82" s="25"/>
    </row>
    <row r="83" spans="1:91" s="1" customFormat="1" ht="6.9" customHeight="1">
      <c r="B83" s="25"/>
      <c r="AR83" s="25"/>
    </row>
    <row r="84" spans="1:91" s="3" customFormat="1" ht="12" customHeight="1">
      <c r="B84" s="41"/>
      <c r="C84" s="22" t="s">
        <v>12</v>
      </c>
      <c r="L84" s="3" t="str">
        <f>K5</f>
        <v>260724-2</v>
      </c>
      <c r="AR84" s="41"/>
    </row>
    <row r="85" spans="1:91" s="4" customFormat="1" ht="36.9" customHeight="1">
      <c r="B85" s="42"/>
      <c r="C85" s="43" t="s">
        <v>14</v>
      </c>
      <c r="L85" s="179" t="str">
        <f>K6</f>
        <v>Rekonstrukce expozice a kinosálu Městského muzea Mariánské Lázně I. ETAPA</v>
      </c>
      <c r="M85" s="180"/>
      <c r="N85" s="180"/>
      <c r="O85" s="180"/>
      <c r="P85" s="180"/>
      <c r="Q85" s="180"/>
      <c r="R85" s="180"/>
      <c r="S85" s="180"/>
      <c r="T85" s="180"/>
      <c r="U85" s="180"/>
      <c r="V85" s="180"/>
      <c r="W85" s="180"/>
      <c r="X85" s="180"/>
      <c r="Y85" s="180"/>
      <c r="Z85" s="180"/>
      <c r="AA85" s="180"/>
      <c r="AB85" s="180"/>
      <c r="AC85" s="180"/>
      <c r="AD85" s="180"/>
      <c r="AE85" s="180"/>
      <c r="AF85" s="180"/>
      <c r="AG85" s="180"/>
      <c r="AH85" s="180"/>
      <c r="AI85" s="180"/>
      <c r="AJ85" s="180"/>
      <c r="AR85" s="42"/>
    </row>
    <row r="86" spans="1:91" s="1" customFormat="1" ht="6.9" customHeight="1">
      <c r="B86" s="25"/>
      <c r="AR86" s="25"/>
    </row>
    <row r="87" spans="1:91" s="1" customFormat="1" ht="12" customHeight="1">
      <c r="B87" s="25"/>
      <c r="C87" s="22" t="s">
        <v>18</v>
      </c>
      <c r="L87" s="44" t="str">
        <f>IF(K8="","",K8)</f>
        <v>Mariánské Lázně</v>
      </c>
      <c r="AI87" s="22" t="s">
        <v>20</v>
      </c>
      <c r="AM87" s="181">
        <f>IF(AN8= "","",AN8)</f>
        <v>45741</v>
      </c>
      <c r="AN87" s="181"/>
      <c r="AR87" s="25"/>
    </row>
    <row r="88" spans="1:91" s="1" customFormat="1" ht="6.9" customHeight="1">
      <c r="B88" s="25"/>
      <c r="AR88" s="25"/>
    </row>
    <row r="89" spans="1:91" s="1" customFormat="1" ht="25.65" customHeight="1">
      <c r="B89" s="25"/>
      <c r="C89" s="22" t="s">
        <v>21</v>
      </c>
      <c r="L89" s="3" t="str">
        <f>IF(E11= "","",E11)</f>
        <v>Město Mariánské Lázně, Ruská 155, 353 01 M. Lázně</v>
      </c>
      <c r="AI89" s="22" t="s">
        <v>28</v>
      </c>
      <c r="AM89" s="182" t="str">
        <f>IF(E17="","",E17)</f>
        <v>Ing. arch. Václav Zůna, Nemocniční 49, 352 01 Aš</v>
      </c>
      <c r="AN89" s="183"/>
      <c r="AO89" s="183"/>
      <c r="AP89" s="183"/>
      <c r="AR89" s="25"/>
      <c r="AS89" s="184" t="s">
        <v>57</v>
      </c>
      <c r="AT89" s="185"/>
      <c r="AU89" s="46"/>
      <c r="AV89" s="46"/>
      <c r="AW89" s="46"/>
      <c r="AX89" s="46"/>
      <c r="AY89" s="46"/>
      <c r="AZ89" s="46"/>
      <c r="BA89" s="46"/>
      <c r="BB89" s="46"/>
      <c r="BC89" s="46"/>
      <c r="BD89" s="47"/>
    </row>
    <row r="90" spans="1:91" s="1" customFormat="1" ht="15.15" customHeight="1">
      <c r="B90" s="25"/>
      <c r="C90" s="22" t="s">
        <v>26</v>
      </c>
      <c r="L90" s="3" t="str">
        <f>IF(E14="","",E14)</f>
        <v xml:space="preserve"> </v>
      </c>
      <c r="AI90" s="22" t="s">
        <v>33</v>
      </c>
      <c r="AM90" s="182" t="str">
        <f>IF(E20="","",E20)</f>
        <v>V. Rakyta</v>
      </c>
      <c r="AN90" s="183"/>
      <c r="AO90" s="183"/>
      <c r="AP90" s="183"/>
      <c r="AR90" s="25"/>
      <c r="AS90" s="186"/>
      <c r="AT90" s="187"/>
      <c r="BD90" s="49"/>
    </row>
    <row r="91" spans="1:91" s="1" customFormat="1" ht="10.65" customHeight="1">
      <c r="B91" s="25"/>
      <c r="AR91" s="25"/>
      <c r="AS91" s="186"/>
      <c r="AT91" s="187"/>
      <c r="BD91" s="49"/>
    </row>
    <row r="92" spans="1:91" s="1" customFormat="1" ht="29.25" customHeight="1">
      <c r="B92" s="25"/>
      <c r="C92" s="188" t="s">
        <v>58</v>
      </c>
      <c r="D92" s="189"/>
      <c r="E92" s="189"/>
      <c r="F92" s="189"/>
      <c r="G92" s="189"/>
      <c r="H92" s="50"/>
      <c r="I92" s="190" t="s">
        <v>59</v>
      </c>
      <c r="J92" s="189"/>
      <c r="K92" s="189"/>
      <c r="L92" s="189"/>
      <c r="M92" s="189"/>
      <c r="N92" s="189"/>
      <c r="O92" s="189"/>
      <c r="P92" s="189"/>
      <c r="Q92" s="189"/>
      <c r="R92" s="189"/>
      <c r="S92" s="189"/>
      <c r="T92" s="189"/>
      <c r="U92" s="189"/>
      <c r="V92" s="189"/>
      <c r="W92" s="189"/>
      <c r="X92" s="189"/>
      <c r="Y92" s="189"/>
      <c r="Z92" s="189"/>
      <c r="AA92" s="189"/>
      <c r="AB92" s="189"/>
      <c r="AC92" s="189"/>
      <c r="AD92" s="189"/>
      <c r="AE92" s="189"/>
      <c r="AF92" s="189"/>
      <c r="AG92" s="192" t="s">
        <v>60</v>
      </c>
      <c r="AH92" s="189"/>
      <c r="AI92" s="189"/>
      <c r="AJ92" s="189"/>
      <c r="AK92" s="189"/>
      <c r="AL92" s="189"/>
      <c r="AM92" s="189"/>
      <c r="AN92" s="190" t="s">
        <v>61</v>
      </c>
      <c r="AO92" s="189"/>
      <c r="AP92" s="191"/>
      <c r="AQ92" s="51" t="s">
        <v>62</v>
      </c>
      <c r="AR92" s="25"/>
      <c r="AS92" s="52" t="s">
        <v>63</v>
      </c>
      <c r="AT92" s="53" t="s">
        <v>64</v>
      </c>
      <c r="AU92" s="53" t="s">
        <v>65</v>
      </c>
      <c r="AV92" s="53" t="s">
        <v>66</v>
      </c>
      <c r="AW92" s="53" t="s">
        <v>67</v>
      </c>
      <c r="AX92" s="53" t="s">
        <v>68</v>
      </c>
      <c r="AY92" s="53" t="s">
        <v>69</v>
      </c>
      <c r="AZ92" s="53" t="s">
        <v>70</v>
      </c>
      <c r="BA92" s="53" t="s">
        <v>71</v>
      </c>
      <c r="BB92" s="53" t="s">
        <v>72</v>
      </c>
      <c r="BC92" s="53" t="s">
        <v>73</v>
      </c>
      <c r="BD92" s="54" t="s">
        <v>74</v>
      </c>
    </row>
    <row r="93" spans="1:91" s="1" customFormat="1" ht="10.65" customHeight="1">
      <c r="B93" s="25"/>
      <c r="AR93" s="25"/>
      <c r="AS93" s="55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7"/>
    </row>
    <row r="94" spans="1:91" s="5" customFormat="1" ht="32.4" customHeight="1">
      <c r="B94" s="56"/>
      <c r="C94" s="57" t="s">
        <v>75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196" t="e">
        <f>ROUND(SUM(AG95:AG99),2)</f>
        <v>#REF!</v>
      </c>
      <c r="AH94" s="196"/>
      <c r="AI94" s="196"/>
      <c r="AJ94" s="196"/>
      <c r="AK94" s="196"/>
      <c r="AL94" s="196"/>
      <c r="AM94" s="196"/>
      <c r="AN94" s="197" t="e">
        <f t="shared" ref="AN94:AN99" si="0">SUM(AG94,AT94)</f>
        <v>#REF!</v>
      </c>
      <c r="AO94" s="197"/>
      <c r="AP94" s="197"/>
      <c r="AQ94" s="60" t="s">
        <v>1</v>
      </c>
      <c r="AR94" s="56"/>
      <c r="AS94" s="61">
        <f>ROUND(SUM(AS95:AS99),2)</f>
        <v>0</v>
      </c>
      <c r="AT94" s="62" t="e">
        <f t="shared" ref="AT94:AT99" si="1">ROUND(SUM(AV94:AW94),2)</f>
        <v>#REF!</v>
      </c>
      <c r="AU94" s="63" t="e">
        <f>ROUND(SUM(AU95:AU99),5)</f>
        <v>#REF!</v>
      </c>
      <c r="AV94" s="62" t="e">
        <f>ROUND(AZ94*L29,2)</f>
        <v>#REF!</v>
      </c>
      <c r="AW94" s="62" t="e">
        <f>ROUND(BA94*L30,2)</f>
        <v>#REF!</v>
      </c>
      <c r="AX94" s="62" t="e">
        <f>ROUND(BB94*L29,2)</f>
        <v>#REF!</v>
      </c>
      <c r="AY94" s="62" t="e">
        <f>ROUND(BC94*L30,2)</f>
        <v>#REF!</v>
      </c>
      <c r="AZ94" s="62" t="e">
        <f>ROUND(SUM(AZ95:AZ99),2)</f>
        <v>#REF!</v>
      </c>
      <c r="BA94" s="62" t="e">
        <f>ROUND(SUM(BA95:BA99),2)</f>
        <v>#REF!</v>
      </c>
      <c r="BB94" s="62" t="e">
        <f>ROUND(SUM(BB95:BB99),2)</f>
        <v>#REF!</v>
      </c>
      <c r="BC94" s="62" t="e">
        <f>ROUND(SUM(BC95:BC99),2)</f>
        <v>#REF!</v>
      </c>
      <c r="BD94" s="64" t="e">
        <f>ROUND(SUM(BD95:BD99),2)</f>
        <v>#REF!</v>
      </c>
      <c r="BS94" s="65" t="s">
        <v>76</v>
      </c>
      <c r="BT94" s="65" t="s">
        <v>77</v>
      </c>
      <c r="BU94" s="66" t="s">
        <v>78</v>
      </c>
      <c r="BV94" s="65" t="s">
        <v>79</v>
      </c>
      <c r="BW94" s="65" t="s">
        <v>4</v>
      </c>
      <c r="BX94" s="65" t="s">
        <v>80</v>
      </c>
      <c r="CL94" s="65" t="s">
        <v>1</v>
      </c>
    </row>
    <row r="95" spans="1:91" s="6" customFormat="1" ht="16.5" customHeight="1">
      <c r="A95" s="67" t="s">
        <v>81</v>
      </c>
      <c r="B95" s="68"/>
      <c r="C95" s="69"/>
      <c r="D95" s="195" t="s">
        <v>82</v>
      </c>
      <c r="E95" s="195"/>
      <c r="F95" s="195"/>
      <c r="G95" s="195"/>
      <c r="H95" s="195"/>
      <c r="I95" s="70"/>
      <c r="J95" s="195" t="s">
        <v>83</v>
      </c>
      <c r="K95" s="195"/>
      <c r="L95" s="195"/>
      <c r="M95" s="195"/>
      <c r="N95" s="195"/>
      <c r="O95" s="195"/>
      <c r="P95" s="195"/>
      <c r="Q95" s="195"/>
      <c r="R95" s="195"/>
      <c r="S95" s="195"/>
      <c r="T95" s="195"/>
      <c r="U95" s="195"/>
      <c r="V95" s="195"/>
      <c r="W95" s="195"/>
      <c r="X95" s="195"/>
      <c r="Y95" s="195"/>
      <c r="Z95" s="195"/>
      <c r="AA95" s="195"/>
      <c r="AB95" s="195"/>
      <c r="AC95" s="195"/>
      <c r="AD95" s="195"/>
      <c r="AE95" s="195"/>
      <c r="AF95" s="195"/>
      <c r="AG95" s="193">
        <f>'012 - 1. ETEPA NOVÁ'!J30</f>
        <v>0</v>
      </c>
      <c r="AH95" s="194"/>
      <c r="AI95" s="194"/>
      <c r="AJ95" s="194"/>
      <c r="AK95" s="194"/>
      <c r="AL95" s="194"/>
      <c r="AM95" s="194"/>
      <c r="AN95" s="193">
        <f t="shared" si="0"/>
        <v>0</v>
      </c>
      <c r="AO95" s="194"/>
      <c r="AP95" s="194"/>
      <c r="AQ95" s="71" t="s">
        <v>84</v>
      </c>
      <c r="AR95" s="68"/>
      <c r="AS95" s="72">
        <v>0</v>
      </c>
      <c r="AT95" s="73">
        <f t="shared" si="1"/>
        <v>0</v>
      </c>
      <c r="AU95" s="74" t="e">
        <f>'012 - 1. ETEPA NOVÁ'!P126</f>
        <v>#REF!</v>
      </c>
      <c r="AV95" s="73">
        <f>'012 - 1. ETEPA NOVÁ'!J33</f>
        <v>0</v>
      </c>
      <c r="AW95" s="73">
        <f>'012 - 1. ETEPA NOVÁ'!J34</f>
        <v>0</v>
      </c>
      <c r="AX95" s="73">
        <f>'012 - 1. ETEPA NOVÁ'!J35</f>
        <v>0</v>
      </c>
      <c r="AY95" s="73">
        <f>'012 - 1. ETEPA NOVÁ'!J36</f>
        <v>0</v>
      </c>
      <c r="AZ95" s="73">
        <f>'012 - 1. ETEPA NOVÁ'!F33</f>
        <v>0</v>
      </c>
      <c r="BA95" s="73">
        <f>'012 - 1. ETEPA NOVÁ'!F34</f>
        <v>0</v>
      </c>
      <c r="BB95" s="73">
        <f>'012 - 1. ETEPA NOVÁ'!F35</f>
        <v>0</v>
      </c>
      <c r="BC95" s="73">
        <f>'012 - 1. ETEPA NOVÁ'!F36</f>
        <v>0</v>
      </c>
      <c r="BD95" s="75">
        <f>'012 - 1. ETEPA NOVÁ'!F37</f>
        <v>0</v>
      </c>
      <c r="BT95" s="76" t="s">
        <v>85</v>
      </c>
      <c r="BV95" s="76" t="s">
        <v>79</v>
      </c>
      <c r="BW95" s="76" t="s">
        <v>86</v>
      </c>
      <c r="BX95" s="76" t="s">
        <v>4</v>
      </c>
      <c r="CL95" s="76" t="s">
        <v>1</v>
      </c>
      <c r="CM95" s="76" t="s">
        <v>87</v>
      </c>
    </row>
    <row r="96" spans="1:91" s="6" customFormat="1" ht="16.5" customHeight="1">
      <c r="A96" s="67" t="s">
        <v>81</v>
      </c>
      <c r="B96" s="68"/>
      <c r="C96" s="69"/>
      <c r="D96" s="195" t="s">
        <v>88</v>
      </c>
      <c r="E96" s="195"/>
      <c r="F96" s="195"/>
      <c r="G96" s="195"/>
      <c r="H96" s="195"/>
      <c r="I96" s="70"/>
      <c r="J96" s="195" t="s">
        <v>89</v>
      </c>
      <c r="K96" s="195"/>
      <c r="L96" s="195"/>
      <c r="M96" s="195"/>
      <c r="N96" s="195"/>
      <c r="O96" s="195"/>
      <c r="P96" s="195"/>
      <c r="Q96" s="195"/>
      <c r="R96" s="195"/>
      <c r="S96" s="195"/>
      <c r="T96" s="195"/>
      <c r="U96" s="195"/>
      <c r="V96" s="195"/>
      <c r="W96" s="195"/>
      <c r="X96" s="195"/>
      <c r="Y96" s="195"/>
      <c r="Z96" s="195"/>
      <c r="AA96" s="195"/>
      <c r="AB96" s="195"/>
      <c r="AC96" s="195"/>
      <c r="AD96" s="195"/>
      <c r="AE96" s="195"/>
      <c r="AF96" s="195"/>
      <c r="AG96" s="193" t="e">
        <f>#REF!</f>
        <v>#REF!</v>
      </c>
      <c r="AH96" s="194"/>
      <c r="AI96" s="194"/>
      <c r="AJ96" s="194"/>
      <c r="AK96" s="194"/>
      <c r="AL96" s="194"/>
      <c r="AM96" s="194"/>
      <c r="AN96" s="193" t="e">
        <f t="shared" si="0"/>
        <v>#REF!</v>
      </c>
      <c r="AO96" s="194"/>
      <c r="AP96" s="194"/>
      <c r="AQ96" s="71" t="s">
        <v>84</v>
      </c>
      <c r="AR96" s="68"/>
      <c r="AS96" s="72">
        <v>0</v>
      </c>
      <c r="AT96" s="73" t="e">
        <f t="shared" si="1"/>
        <v>#REF!</v>
      </c>
      <c r="AU96" s="74" t="e">
        <f>#REF!</f>
        <v>#REF!</v>
      </c>
      <c r="AV96" s="73" t="e">
        <f>#REF!</f>
        <v>#REF!</v>
      </c>
      <c r="AW96" s="73" t="e">
        <f>#REF!</f>
        <v>#REF!</v>
      </c>
      <c r="AX96" s="73" t="e">
        <f>#REF!</f>
        <v>#REF!</v>
      </c>
      <c r="AY96" s="73" t="e">
        <f>#REF!</f>
        <v>#REF!</v>
      </c>
      <c r="AZ96" s="73" t="e">
        <f>#REF!</f>
        <v>#REF!</v>
      </c>
      <c r="BA96" s="73" t="e">
        <f>#REF!</f>
        <v>#REF!</v>
      </c>
      <c r="BB96" s="73" t="e">
        <f>#REF!</f>
        <v>#REF!</v>
      </c>
      <c r="BC96" s="73" t="e">
        <f>#REF!</f>
        <v>#REF!</v>
      </c>
      <c r="BD96" s="75" t="e">
        <f>#REF!</f>
        <v>#REF!</v>
      </c>
      <c r="BT96" s="76" t="s">
        <v>85</v>
      </c>
      <c r="BV96" s="76" t="s">
        <v>79</v>
      </c>
      <c r="BW96" s="76" t="s">
        <v>90</v>
      </c>
      <c r="BX96" s="76" t="s">
        <v>4</v>
      </c>
      <c r="CL96" s="76" t="s">
        <v>1</v>
      </c>
      <c r="CM96" s="76" t="s">
        <v>87</v>
      </c>
    </row>
    <row r="97" spans="1:91" s="6" customFormat="1" ht="16.5" customHeight="1">
      <c r="A97" s="67" t="s">
        <v>81</v>
      </c>
      <c r="B97" s="68"/>
      <c r="C97" s="69"/>
      <c r="D97" s="195" t="s">
        <v>91</v>
      </c>
      <c r="E97" s="195"/>
      <c r="F97" s="195"/>
      <c r="G97" s="195"/>
      <c r="H97" s="195"/>
      <c r="I97" s="70"/>
      <c r="J97" s="195" t="s">
        <v>92</v>
      </c>
      <c r="K97" s="195"/>
      <c r="L97" s="195"/>
      <c r="M97" s="195"/>
      <c r="N97" s="195"/>
      <c r="O97" s="195"/>
      <c r="P97" s="195"/>
      <c r="Q97" s="195"/>
      <c r="R97" s="195"/>
      <c r="S97" s="195"/>
      <c r="T97" s="195"/>
      <c r="U97" s="195"/>
      <c r="V97" s="195"/>
      <c r="W97" s="195"/>
      <c r="X97" s="195"/>
      <c r="Y97" s="195"/>
      <c r="Z97" s="195"/>
      <c r="AA97" s="195"/>
      <c r="AB97" s="195"/>
      <c r="AC97" s="195"/>
      <c r="AD97" s="195"/>
      <c r="AE97" s="195"/>
      <c r="AF97" s="195"/>
      <c r="AG97" s="193" t="e">
        <f>#REF!</f>
        <v>#REF!</v>
      </c>
      <c r="AH97" s="194"/>
      <c r="AI97" s="194"/>
      <c r="AJ97" s="194"/>
      <c r="AK97" s="194"/>
      <c r="AL97" s="194"/>
      <c r="AM97" s="194"/>
      <c r="AN97" s="193" t="e">
        <f t="shared" si="0"/>
        <v>#REF!</v>
      </c>
      <c r="AO97" s="194"/>
      <c r="AP97" s="194"/>
      <c r="AQ97" s="71" t="s">
        <v>84</v>
      </c>
      <c r="AR97" s="68"/>
      <c r="AS97" s="72">
        <v>0</v>
      </c>
      <c r="AT97" s="73" t="e">
        <f t="shared" si="1"/>
        <v>#REF!</v>
      </c>
      <c r="AU97" s="74" t="e">
        <f>#REF!</f>
        <v>#REF!</v>
      </c>
      <c r="AV97" s="73" t="e">
        <f>#REF!</f>
        <v>#REF!</v>
      </c>
      <c r="AW97" s="73" t="e">
        <f>#REF!</f>
        <v>#REF!</v>
      </c>
      <c r="AX97" s="73" t="e">
        <f>#REF!</f>
        <v>#REF!</v>
      </c>
      <c r="AY97" s="73" t="e">
        <f>#REF!</f>
        <v>#REF!</v>
      </c>
      <c r="AZ97" s="73" t="e">
        <f>#REF!</f>
        <v>#REF!</v>
      </c>
      <c r="BA97" s="73" t="e">
        <f>#REF!</f>
        <v>#REF!</v>
      </c>
      <c r="BB97" s="73" t="e">
        <f>#REF!</f>
        <v>#REF!</v>
      </c>
      <c r="BC97" s="73" t="e">
        <f>#REF!</f>
        <v>#REF!</v>
      </c>
      <c r="BD97" s="75" t="e">
        <f>#REF!</f>
        <v>#REF!</v>
      </c>
      <c r="BT97" s="76" t="s">
        <v>85</v>
      </c>
      <c r="BV97" s="76" t="s">
        <v>79</v>
      </c>
      <c r="BW97" s="76" t="s">
        <v>93</v>
      </c>
      <c r="BX97" s="76" t="s">
        <v>4</v>
      </c>
      <c r="CL97" s="76" t="s">
        <v>1</v>
      </c>
      <c r="CM97" s="76" t="s">
        <v>87</v>
      </c>
    </row>
    <row r="98" spans="1:91" s="6" customFormat="1" ht="16.5" customHeight="1">
      <c r="A98" s="67" t="s">
        <v>81</v>
      </c>
      <c r="B98" s="68"/>
      <c r="C98" s="69"/>
      <c r="D98" s="195" t="s">
        <v>94</v>
      </c>
      <c r="E98" s="195"/>
      <c r="F98" s="195"/>
      <c r="G98" s="195"/>
      <c r="H98" s="195"/>
      <c r="I98" s="70"/>
      <c r="J98" s="195" t="s">
        <v>95</v>
      </c>
      <c r="K98" s="195"/>
      <c r="L98" s="195"/>
      <c r="M98" s="195"/>
      <c r="N98" s="195"/>
      <c r="O98" s="195"/>
      <c r="P98" s="195"/>
      <c r="Q98" s="195"/>
      <c r="R98" s="195"/>
      <c r="S98" s="195"/>
      <c r="T98" s="195"/>
      <c r="U98" s="195"/>
      <c r="V98" s="195"/>
      <c r="W98" s="195"/>
      <c r="X98" s="195"/>
      <c r="Y98" s="195"/>
      <c r="Z98" s="195"/>
      <c r="AA98" s="195"/>
      <c r="AB98" s="195"/>
      <c r="AC98" s="195"/>
      <c r="AD98" s="195"/>
      <c r="AE98" s="195"/>
      <c r="AF98" s="195"/>
      <c r="AG98" s="193" t="e">
        <f>#REF!</f>
        <v>#REF!</v>
      </c>
      <c r="AH98" s="194"/>
      <c r="AI98" s="194"/>
      <c r="AJ98" s="194"/>
      <c r="AK98" s="194"/>
      <c r="AL98" s="194"/>
      <c r="AM98" s="194"/>
      <c r="AN98" s="193" t="e">
        <f t="shared" si="0"/>
        <v>#REF!</v>
      </c>
      <c r="AO98" s="194"/>
      <c r="AP98" s="194"/>
      <c r="AQ98" s="71" t="s">
        <v>84</v>
      </c>
      <c r="AR98" s="68"/>
      <c r="AS98" s="72">
        <v>0</v>
      </c>
      <c r="AT98" s="73" t="e">
        <f t="shared" si="1"/>
        <v>#REF!</v>
      </c>
      <c r="AU98" s="74" t="e">
        <f>#REF!</f>
        <v>#REF!</v>
      </c>
      <c r="AV98" s="73" t="e">
        <f>#REF!</f>
        <v>#REF!</v>
      </c>
      <c r="AW98" s="73" t="e">
        <f>#REF!</f>
        <v>#REF!</v>
      </c>
      <c r="AX98" s="73" t="e">
        <f>#REF!</f>
        <v>#REF!</v>
      </c>
      <c r="AY98" s="73" t="e">
        <f>#REF!</f>
        <v>#REF!</v>
      </c>
      <c r="AZ98" s="73" t="e">
        <f>#REF!</f>
        <v>#REF!</v>
      </c>
      <c r="BA98" s="73" t="e">
        <f>#REF!</f>
        <v>#REF!</v>
      </c>
      <c r="BB98" s="73" t="e">
        <f>#REF!</f>
        <v>#REF!</v>
      </c>
      <c r="BC98" s="73" t="e">
        <f>#REF!</f>
        <v>#REF!</v>
      </c>
      <c r="BD98" s="75" t="e">
        <f>#REF!</f>
        <v>#REF!</v>
      </c>
      <c r="BT98" s="76" t="s">
        <v>85</v>
      </c>
      <c r="BV98" s="76" t="s">
        <v>79</v>
      </c>
      <c r="BW98" s="76" t="s">
        <v>96</v>
      </c>
      <c r="BX98" s="76" t="s">
        <v>4</v>
      </c>
      <c r="CL98" s="76" t="s">
        <v>1</v>
      </c>
      <c r="CM98" s="76" t="s">
        <v>87</v>
      </c>
    </row>
    <row r="99" spans="1:91" s="6" customFormat="1" ht="16.5" customHeight="1">
      <c r="A99" s="67" t="s">
        <v>81</v>
      </c>
      <c r="B99" s="68"/>
      <c r="C99" s="69"/>
      <c r="D99" s="195" t="s">
        <v>97</v>
      </c>
      <c r="E99" s="195"/>
      <c r="F99" s="195"/>
      <c r="G99" s="195"/>
      <c r="H99" s="195"/>
      <c r="I99" s="70"/>
      <c r="J99" s="195" t="s">
        <v>98</v>
      </c>
      <c r="K99" s="195"/>
      <c r="L99" s="195"/>
      <c r="M99" s="195"/>
      <c r="N99" s="195"/>
      <c r="O99" s="195"/>
      <c r="P99" s="195"/>
      <c r="Q99" s="195"/>
      <c r="R99" s="195"/>
      <c r="S99" s="195"/>
      <c r="T99" s="195"/>
      <c r="U99" s="195"/>
      <c r="V99" s="195"/>
      <c r="W99" s="195"/>
      <c r="X99" s="195"/>
      <c r="Y99" s="195"/>
      <c r="Z99" s="195"/>
      <c r="AA99" s="195"/>
      <c r="AB99" s="195"/>
      <c r="AC99" s="195"/>
      <c r="AD99" s="195"/>
      <c r="AE99" s="195"/>
      <c r="AF99" s="195"/>
      <c r="AG99" s="193" t="e">
        <f>#REF!</f>
        <v>#REF!</v>
      </c>
      <c r="AH99" s="194"/>
      <c r="AI99" s="194"/>
      <c r="AJ99" s="194"/>
      <c r="AK99" s="194"/>
      <c r="AL99" s="194"/>
      <c r="AM99" s="194"/>
      <c r="AN99" s="193" t="e">
        <f t="shared" si="0"/>
        <v>#REF!</v>
      </c>
      <c r="AO99" s="194"/>
      <c r="AP99" s="194"/>
      <c r="AQ99" s="71" t="s">
        <v>84</v>
      </c>
      <c r="AR99" s="68"/>
      <c r="AS99" s="77">
        <v>0</v>
      </c>
      <c r="AT99" s="78" t="e">
        <f t="shared" si="1"/>
        <v>#REF!</v>
      </c>
      <c r="AU99" s="79" t="e">
        <f>#REF!</f>
        <v>#REF!</v>
      </c>
      <c r="AV99" s="78" t="e">
        <f>#REF!</f>
        <v>#REF!</v>
      </c>
      <c r="AW99" s="78" t="e">
        <f>#REF!</f>
        <v>#REF!</v>
      </c>
      <c r="AX99" s="78" t="e">
        <f>#REF!</f>
        <v>#REF!</v>
      </c>
      <c r="AY99" s="78" t="e">
        <f>#REF!</f>
        <v>#REF!</v>
      </c>
      <c r="AZ99" s="78" t="e">
        <f>#REF!</f>
        <v>#REF!</v>
      </c>
      <c r="BA99" s="78" t="e">
        <f>#REF!</f>
        <v>#REF!</v>
      </c>
      <c r="BB99" s="78" t="e">
        <f>#REF!</f>
        <v>#REF!</v>
      </c>
      <c r="BC99" s="78" t="e">
        <f>#REF!</f>
        <v>#REF!</v>
      </c>
      <c r="BD99" s="80" t="e">
        <f>#REF!</f>
        <v>#REF!</v>
      </c>
      <c r="BT99" s="76" t="s">
        <v>85</v>
      </c>
      <c r="BV99" s="76" t="s">
        <v>79</v>
      </c>
      <c r="BW99" s="76" t="s">
        <v>99</v>
      </c>
      <c r="BX99" s="76" t="s">
        <v>4</v>
      </c>
      <c r="CL99" s="76" t="s">
        <v>1</v>
      </c>
      <c r="CM99" s="76" t="s">
        <v>87</v>
      </c>
    </row>
    <row r="100" spans="1:91" s="1" customFormat="1" ht="30" customHeight="1">
      <c r="B100" s="25"/>
      <c r="AR100" s="25"/>
    </row>
    <row r="101" spans="1:91" s="1" customFormat="1" ht="6.9" customHeight="1">
      <c r="B101" s="37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25"/>
    </row>
  </sheetData>
  <mergeCells count="56">
    <mergeCell ref="AR2:BE2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  <mergeCell ref="L30:P30"/>
    <mergeCell ref="W30:AE30"/>
    <mergeCell ref="K5:AJ5"/>
    <mergeCell ref="K6:AJ6"/>
    <mergeCell ref="E23:AN23"/>
    <mergeCell ref="AK26:AO26"/>
    <mergeCell ref="L28:P28"/>
    <mergeCell ref="W28:AE28"/>
    <mergeCell ref="AK28:AO28"/>
    <mergeCell ref="AN98:AP98"/>
    <mergeCell ref="AG98:AM98"/>
    <mergeCell ref="J98:AF98"/>
    <mergeCell ref="D98:H98"/>
    <mergeCell ref="AN99:AP99"/>
    <mergeCell ref="AG99:AM99"/>
    <mergeCell ref="D99:H99"/>
    <mergeCell ref="J99:AF99"/>
    <mergeCell ref="J96:AF96"/>
    <mergeCell ref="D96:H96"/>
    <mergeCell ref="AN96:AP96"/>
    <mergeCell ref="AG96:AM96"/>
    <mergeCell ref="J97:AF97"/>
    <mergeCell ref="AG97:AM97"/>
    <mergeCell ref="D97:H97"/>
    <mergeCell ref="AN97:AP97"/>
    <mergeCell ref="C92:G92"/>
    <mergeCell ref="AN92:AP92"/>
    <mergeCell ref="AG92:AM92"/>
    <mergeCell ref="I92:AF92"/>
    <mergeCell ref="AN95:AP95"/>
    <mergeCell ref="D95:H95"/>
    <mergeCell ref="AG95:AM95"/>
    <mergeCell ref="J95:AF95"/>
    <mergeCell ref="AG94:AM94"/>
    <mergeCell ref="AN94:AP94"/>
    <mergeCell ref="L85:AJ85"/>
    <mergeCell ref="AM87:AN87"/>
    <mergeCell ref="AM89:AP89"/>
    <mergeCell ref="AS89:AT91"/>
    <mergeCell ref="AM90:AP90"/>
  </mergeCells>
  <hyperlinks>
    <hyperlink ref="A95" location="'012 - 1. ETEPA NOVÁ'!C2" display="/" xr:uid="{00000000-0004-0000-0000-000000000000}"/>
    <hyperlink ref="A96" location="'022 - AV technika'!C2" display="/" xr:uid="{00000000-0004-0000-0000-000001000000}"/>
    <hyperlink ref="A97" location="'023 - ÚT'!C2" display="/" xr:uid="{00000000-0004-0000-0000-000002000000}"/>
    <hyperlink ref="A98" location="'024 - Elektroinstalace SLA'!C2" display="/" xr:uid="{00000000-0004-0000-0000-000003000000}"/>
    <hyperlink ref="A99" location="'025 - Elektroinstalace SIL'!C2" display="/" xr:uid="{00000000-0004-0000-0000-000004000000}"/>
  </hyperlinks>
  <pageMargins left="0.39374999999999999" right="0.39374999999999999" top="0.39374999999999999" bottom="0.39374999999999999" header="0" footer="0"/>
  <pageSetup paperSize="9" scale="77" fitToHeight="100" orientation="portrait" blackAndWhite="1" horizontalDpi="300" verticalDpi="300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98"/>
  <sheetViews>
    <sheetView showGridLines="0" tabSelected="1" topLeftCell="A116" workbookViewId="0">
      <selection activeCell="L186" sqref="L186"/>
    </sheetView>
  </sheetViews>
  <sheetFormatPr defaultRowHeight="10.199999999999999"/>
  <cols>
    <col min="1" max="1" width="8.28515625" customWidth="1"/>
    <col min="2" max="2" width="1.140625" customWidth="1"/>
    <col min="3" max="3" width="4.710937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08" t="s">
        <v>5</v>
      </c>
      <c r="M2" s="202"/>
      <c r="N2" s="202"/>
      <c r="O2" s="202"/>
      <c r="P2" s="202"/>
      <c r="Q2" s="202"/>
      <c r="R2" s="202"/>
      <c r="S2" s="202"/>
      <c r="T2" s="202"/>
      <c r="U2" s="202"/>
      <c r="V2" s="202"/>
      <c r="AT2" s="13" t="s">
        <v>86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" customHeight="1">
      <c r="B4" s="16"/>
      <c r="D4" s="17" t="s">
        <v>100</v>
      </c>
      <c r="L4" s="16"/>
      <c r="M4" s="81" t="s">
        <v>10</v>
      </c>
      <c r="AT4" s="13" t="s">
        <v>3</v>
      </c>
    </row>
    <row r="5" spans="2:46" ht="6.9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26.25" customHeight="1">
      <c r="B7" s="16"/>
      <c r="E7" s="213" t="str">
        <f>'Rekapitulace stavby'!K6</f>
        <v>Rekonstrukce expozice a kinosálu Městského muzea Mariánské Lázně I. ETAPA</v>
      </c>
      <c r="F7" s="214"/>
      <c r="G7" s="214"/>
      <c r="H7" s="214"/>
      <c r="L7" s="16"/>
    </row>
    <row r="8" spans="2:46" s="1" customFormat="1" ht="12" customHeight="1">
      <c r="B8" s="25"/>
      <c r="D8" s="22" t="s">
        <v>101</v>
      </c>
      <c r="L8" s="25"/>
    </row>
    <row r="9" spans="2:46" s="1" customFormat="1" ht="16.5" customHeight="1">
      <c r="B9" s="25"/>
      <c r="E9" s="179" t="s">
        <v>211</v>
      </c>
      <c r="F9" s="215"/>
      <c r="G9" s="215"/>
      <c r="H9" s="215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>
        <f>'Rekapitulace stavby'!AN8</f>
        <v>45741</v>
      </c>
      <c r="L12" s="25"/>
    </row>
    <row r="13" spans="2:46" s="1" customFormat="1" ht="10.65" customHeight="1">
      <c r="B13" s="25"/>
      <c r="L13" s="25"/>
    </row>
    <row r="14" spans="2:46" s="1" customFormat="1" ht="12" customHeight="1">
      <c r="B14" s="25"/>
      <c r="D14" s="22" t="s">
        <v>21</v>
      </c>
      <c r="I14" s="22" t="s">
        <v>22</v>
      </c>
      <c r="J14" s="20" t="s">
        <v>23</v>
      </c>
      <c r="L14" s="25"/>
    </row>
    <row r="15" spans="2:46" s="1" customFormat="1" ht="18" customHeight="1">
      <c r="B15" s="25"/>
      <c r="E15" s="20" t="s">
        <v>24</v>
      </c>
      <c r="I15" s="22" t="s">
        <v>25</v>
      </c>
      <c r="J15" s="20" t="s">
        <v>1</v>
      </c>
      <c r="L15" s="25"/>
    </row>
    <row r="16" spans="2:46" s="1" customFormat="1" ht="6.9" customHeight="1">
      <c r="B16" s="25"/>
      <c r="L16" s="25"/>
    </row>
    <row r="17" spans="2:12" s="1" customFormat="1" ht="12" customHeight="1">
      <c r="B17" s="25"/>
      <c r="D17" s="22" t="s">
        <v>26</v>
      </c>
      <c r="I17" s="22" t="s">
        <v>22</v>
      </c>
      <c r="J17" s="20" t="s">
        <v>1</v>
      </c>
      <c r="L17" s="25"/>
    </row>
    <row r="18" spans="2:12" s="1" customFormat="1" ht="18" customHeight="1">
      <c r="B18" s="25"/>
      <c r="E18" s="20" t="s">
        <v>27</v>
      </c>
      <c r="I18" s="22" t="s">
        <v>25</v>
      </c>
      <c r="J18" s="20" t="s">
        <v>1</v>
      </c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28</v>
      </c>
      <c r="I20" s="22" t="s">
        <v>22</v>
      </c>
      <c r="J20" s="20" t="s">
        <v>29</v>
      </c>
      <c r="L20" s="25"/>
    </row>
    <row r="21" spans="2:12" s="1" customFormat="1" ht="18" customHeight="1">
      <c r="B21" s="25"/>
      <c r="E21" s="20" t="s">
        <v>30</v>
      </c>
      <c r="I21" s="22" t="s">
        <v>25</v>
      </c>
      <c r="J21" s="20" t="s">
        <v>31</v>
      </c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33</v>
      </c>
      <c r="I23" s="22" t="s">
        <v>22</v>
      </c>
      <c r="J23" s="20" t="s">
        <v>34</v>
      </c>
      <c r="L23" s="25"/>
    </row>
    <row r="24" spans="2:12" s="1" customFormat="1" ht="18" customHeight="1">
      <c r="B24" s="25"/>
      <c r="E24" s="20" t="s">
        <v>35</v>
      </c>
      <c r="I24" s="22" t="s">
        <v>25</v>
      </c>
      <c r="J24" s="20" t="s">
        <v>1</v>
      </c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36</v>
      </c>
      <c r="L26" s="25"/>
    </row>
    <row r="27" spans="2:12" s="7" customFormat="1" ht="16.5" customHeight="1">
      <c r="B27" s="82"/>
      <c r="E27" s="204" t="s">
        <v>1</v>
      </c>
      <c r="F27" s="204"/>
      <c r="G27" s="204"/>
      <c r="H27" s="204"/>
      <c r="L27" s="82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37</v>
      </c>
      <c r="J30" s="59">
        <f>ROUND(J126, 2)</f>
        <v>0</v>
      </c>
      <c r="L30" s="25"/>
    </row>
    <row r="31" spans="2:12" s="1" customFormat="1" ht="6.9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" customHeight="1">
      <c r="B32" s="25"/>
      <c r="F32" s="28" t="s">
        <v>39</v>
      </c>
      <c r="I32" s="28" t="s">
        <v>38</v>
      </c>
      <c r="J32" s="28" t="s">
        <v>40</v>
      </c>
      <c r="L32" s="25"/>
    </row>
    <row r="33" spans="2:12" s="1" customFormat="1" ht="14.4" customHeight="1">
      <c r="B33" s="25"/>
      <c r="D33" s="48" t="s">
        <v>41</v>
      </c>
      <c r="E33" s="22" t="s">
        <v>42</v>
      </c>
      <c r="F33" s="84">
        <f>J30</f>
        <v>0</v>
      </c>
      <c r="I33" s="85">
        <v>0.21</v>
      </c>
      <c r="J33" s="84">
        <f>F33*0.21</f>
        <v>0</v>
      </c>
      <c r="L33" s="25"/>
    </row>
    <row r="34" spans="2:12" s="1" customFormat="1" ht="14.4" customHeight="1">
      <c r="B34" s="25"/>
      <c r="E34" s="22" t="s">
        <v>43</v>
      </c>
      <c r="F34" s="84">
        <f>ROUND((SUM(BF126:BF197)),  2)</f>
        <v>0</v>
      </c>
      <c r="I34" s="85">
        <v>0.12</v>
      </c>
      <c r="J34" s="84">
        <f>ROUND(((SUM(BF126:BF197))*I34),  2)</f>
        <v>0</v>
      </c>
      <c r="L34" s="25"/>
    </row>
    <row r="35" spans="2:12" s="1" customFormat="1" ht="14.4" hidden="1" customHeight="1">
      <c r="B35" s="25"/>
      <c r="E35" s="22" t="s">
        <v>44</v>
      </c>
      <c r="F35" s="84">
        <f>ROUND((SUM(BG126:BG197)),  2)</f>
        <v>0</v>
      </c>
      <c r="I35" s="85">
        <v>0.21</v>
      </c>
      <c r="J35" s="84">
        <f>0</f>
        <v>0</v>
      </c>
      <c r="L35" s="25"/>
    </row>
    <row r="36" spans="2:12" s="1" customFormat="1" ht="14.4" hidden="1" customHeight="1">
      <c r="B36" s="25"/>
      <c r="E36" s="22" t="s">
        <v>45</v>
      </c>
      <c r="F36" s="84">
        <f>ROUND((SUM(BH126:BH197)),  2)</f>
        <v>0</v>
      </c>
      <c r="I36" s="85">
        <v>0.12</v>
      </c>
      <c r="J36" s="84">
        <f>0</f>
        <v>0</v>
      </c>
      <c r="L36" s="25"/>
    </row>
    <row r="37" spans="2:12" s="1" customFormat="1" ht="14.4" hidden="1" customHeight="1">
      <c r="B37" s="25"/>
      <c r="E37" s="22" t="s">
        <v>46</v>
      </c>
      <c r="F37" s="84">
        <f>ROUND((SUM(BI126:BI197)),  2)</f>
        <v>0</v>
      </c>
      <c r="I37" s="85">
        <v>0</v>
      </c>
      <c r="J37" s="84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35" customHeight="1">
      <c r="B39" s="25"/>
      <c r="C39" s="86"/>
      <c r="D39" s="87" t="s">
        <v>47</v>
      </c>
      <c r="E39" s="50"/>
      <c r="F39" s="50"/>
      <c r="G39" s="88" t="s">
        <v>48</v>
      </c>
      <c r="H39" s="89" t="s">
        <v>49</v>
      </c>
      <c r="I39" s="50"/>
      <c r="J39" s="90">
        <f>J30*1.21</f>
        <v>0</v>
      </c>
      <c r="K39" s="91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4" t="s">
        <v>50</v>
      </c>
      <c r="E50" s="35"/>
      <c r="F50" s="35"/>
      <c r="G50" s="34" t="s">
        <v>51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5"/>
      <c r="D61" s="36" t="s">
        <v>52</v>
      </c>
      <c r="E61" s="27"/>
      <c r="F61" s="92" t="s">
        <v>53</v>
      </c>
      <c r="G61" s="36" t="s">
        <v>52</v>
      </c>
      <c r="H61" s="27"/>
      <c r="I61" s="27"/>
      <c r="J61" s="93" t="s">
        <v>53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5"/>
      <c r="D65" s="34" t="s">
        <v>54</v>
      </c>
      <c r="E65" s="35"/>
      <c r="F65" s="35"/>
      <c r="G65" s="34" t="s">
        <v>55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5"/>
      <c r="D76" s="36" t="s">
        <v>52</v>
      </c>
      <c r="E76" s="27"/>
      <c r="F76" s="92" t="s">
        <v>53</v>
      </c>
      <c r="G76" s="36" t="s">
        <v>52</v>
      </c>
      <c r="H76" s="27"/>
      <c r="I76" s="27"/>
      <c r="J76" s="93" t="s">
        <v>53</v>
      </c>
      <c r="K76" s="27"/>
      <c r="L76" s="25"/>
    </row>
    <row r="77" spans="2:12" s="1" customFormat="1" ht="14.4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" customHeight="1">
      <c r="B82" s="25"/>
      <c r="C82" s="17" t="s">
        <v>102</v>
      </c>
      <c r="L82" s="25"/>
    </row>
    <row r="83" spans="2:47" s="1" customFormat="1" ht="6.9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26.25" customHeight="1">
      <c r="B85" s="25"/>
      <c r="E85" s="213" t="str">
        <f>E7</f>
        <v>Rekonstrukce expozice a kinosálu Městského muzea Mariánské Lázně I. ETAPA</v>
      </c>
      <c r="F85" s="214"/>
      <c r="G85" s="214"/>
      <c r="H85" s="214"/>
      <c r="L85" s="25"/>
    </row>
    <row r="86" spans="2:47" s="1" customFormat="1" ht="12" customHeight="1">
      <c r="B86" s="25"/>
      <c r="C86" s="22" t="s">
        <v>101</v>
      </c>
      <c r="L86" s="25"/>
    </row>
    <row r="87" spans="2:47" s="1" customFormat="1" ht="16.5" customHeight="1">
      <c r="B87" s="25"/>
      <c r="E87" s="179" t="str">
        <f>E9</f>
        <v>012 - 1. ETEPA foyer, stavební práce</v>
      </c>
      <c r="F87" s="215"/>
      <c r="G87" s="215"/>
      <c r="H87" s="215"/>
      <c r="L87" s="25"/>
    </row>
    <row r="88" spans="2:47" s="1" customFormat="1" ht="6.9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>Mariánské Lázně</v>
      </c>
      <c r="I89" s="22" t="s">
        <v>20</v>
      </c>
      <c r="J89" s="45">
        <f>IF(J12="","",J12)</f>
        <v>45741</v>
      </c>
      <c r="L89" s="25"/>
    </row>
    <row r="90" spans="2:47" s="1" customFormat="1" ht="6.9" customHeight="1">
      <c r="B90" s="25"/>
      <c r="L90" s="25"/>
    </row>
    <row r="91" spans="2:47" s="1" customFormat="1" ht="39.9" customHeight="1">
      <c r="B91" s="25"/>
      <c r="C91" s="22" t="s">
        <v>21</v>
      </c>
      <c r="F91" s="20" t="str">
        <f>E15</f>
        <v>Město Mariánské Lázně, Ruská 155, 353 01 M. Lázně</v>
      </c>
      <c r="I91" s="22" t="s">
        <v>28</v>
      </c>
      <c r="J91" s="23" t="str">
        <f>E21</f>
        <v>Ing. arch. Václav Zůna, Nemocniční 49, 352 01 Aš</v>
      </c>
      <c r="L91" s="25"/>
    </row>
    <row r="92" spans="2:47" s="1" customFormat="1" ht="15.15" customHeight="1">
      <c r="B92" s="25"/>
      <c r="C92" s="22" t="s">
        <v>26</v>
      </c>
      <c r="F92" s="20" t="str">
        <f>IF(E18="","",E18)</f>
        <v xml:space="preserve"> </v>
      </c>
      <c r="I92" s="22" t="s">
        <v>33</v>
      </c>
      <c r="J92" s="23" t="str">
        <f>E24</f>
        <v>V. Rakyta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103</v>
      </c>
      <c r="D94" s="86"/>
      <c r="E94" s="86"/>
      <c r="F94" s="86"/>
      <c r="G94" s="86"/>
      <c r="H94" s="86"/>
      <c r="I94" s="86"/>
      <c r="J94" s="95" t="s">
        <v>104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65" customHeight="1">
      <c r="B96" s="25"/>
      <c r="C96" s="96" t="s">
        <v>105</v>
      </c>
      <c r="J96" s="59">
        <f t="shared" ref="J96" si="0">J126</f>
        <v>0</v>
      </c>
      <c r="L96" s="25"/>
      <c r="AU96" s="13" t="s">
        <v>106</v>
      </c>
    </row>
    <row r="97" spans="2:12" s="8" customFormat="1" ht="24.9" customHeight="1">
      <c r="B97" s="97"/>
      <c r="D97" s="98" t="s">
        <v>107</v>
      </c>
      <c r="E97" s="99"/>
      <c r="F97" s="99"/>
      <c r="G97" s="99"/>
      <c r="H97" s="99"/>
      <c r="I97" s="99"/>
      <c r="J97" s="100">
        <f>J127</f>
        <v>0</v>
      </c>
      <c r="L97" s="97"/>
    </row>
    <row r="98" spans="2:12" s="9" customFormat="1" ht="19.95" customHeight="1">
      <c r="B98" s="101"/>
      <c r="D98" s="102" t="s">
        <v>108</v>
      </c>
      <c r="E98" s="103"/>
      <c r="F98" s="103"/>
      <c r="G98" s="103"/>
      <c r="H98" s="103"/>
      <c r="I98" s="103"/>
      <c r="J98" s="104">
        <f>J129</f>
        <v>0</v>
      </c>
      <c r="L98" s="101"/>
    </row>
    <row r="99" spans="2:12" s="9" customFormat="1" ht="19.95" customHeight="1">
      <c r="B99" s="101"/>
      <c r="D99" s="102" t="s">
        <v>109</v>
      </c>
      <c r="E99" s="103"/>
      <c r="F99" s="103"/>
      <c r="G99" s="103"/>
      <c r="H99" s="103"/>
      <c r="I99" s="103"/>
      <c r="J99" s="104">
        <f>J133</f>
        <v>0</v>
      </c>
      <c r="L99" s="101"/>
    </row>
    <row r="100" spans="2:12" s="9" customFormat="1" ht="19.95" customHeight="1">
      <c r="B100" s="101"/>
      <c r="D100" s="102" t="s">
        <v>110</v>
      </c>
      <c r="E100" s="103"/>
      <c r="F100" s="103"/>
      <c r="G100" s="103"/>
      <c r="H100" s="103"/>
      <c r="I100" s="103"/>
      <c r="J100" s="104">
        <f>J137</f>
        <v>0</v>
      </c>
      <c r="L100" s="101"/>
    </row>
    <row r="101" spans="2:12" s="9" customFormat="1" ht="19.95" customHeight="1">
      <c r="B101" s="101"/>
      <c r="D101" s="102" t="s">
        <v>111</v>
      </c>
      <c r="E101" s="103"/>
      <c r="F101" s="103"/>
      <c r="G101" s="103"/>
      <c r="H101" s="103"/>
      <c r="I101" s="103"/>
      <c r="J101" s="104">
        <f>J138</f>
        <v>0</v>
      </c>
      <c r="L101" s="101"/>
    </row>
    <row r="102" spans="2:12" s="9" customFormat="1" ht="19.95" customHeight="1">
      <c r="B102" s="101"/>
      <c r="D102" s="102" t="s">
        <v>112</v>
      </c>
      <c r="E102" s="103"/>
      <c r="F102" s="103"/>
      <c r="G102" s="103"/>
      <c r="H102" s="103"/>
      <c r="I102" s="103"/>
      <c r="J102" s="104">
        <f>J141</f>
        <v>0</v>
      </c>
      <c r="L102" s="101"/>
    </row>
    <row r="103" spans="2:12" s="9" customFormat="1" ht="19.95" customHeight="1">
      <c r="B103" s="101"/>
      <c r="D103" s="102" t="s">
        <v>113</v>
      </c>
      <c r="E103" s="103"/>
      <c r="F103" s="103"/>
      <c r="G103" s="103"/>
      <c r="H103" s="103"/>
      <c r="I103" s="103"/>
      <c r="J103" s="104">
        <v>0</v>
      </c>
      <c r="L103" s="101"/>
    </row>
    <row r="104" spans="2:12" s="9" customFormat="1" ht="19.95" customHeight="1">
      <c r="B104" s="101"/>
      <c r="D104" s="102" t="s">
        <v>232</v>
      </c>
      <c r="E104" s="103"/>
      <c r="F104" s="103"/>
      <c r="G104" s="103"/>
      <c r="H104" s="103"/>
      <c r="I104" s="103"/>
      <c r="J104" s="104">
        <f>J147</f>
        <v>0</v>
      </c>
      <c r="L104" s="101"/>
    </row>
    <row r="105" spans="2:12" s="9" customFormat="1" ht="19.95" customHeight="1">
      <c r="B105" s="101"/>
      <c r="D105" s="102" t="s">
        <v>207</v>
      </c>
      <c r="E105" s="103"/>
      <c r="F105" s="103"/>
      <c r="G105" s="103"/>
      <c r="H105" s="103"/>
      <c r="I105" s="103"/>
      <c r="J105" s="104">
        <f>J182</f>
        <v>0</v>
      </c>
      <c r="L105" s="101"/>
    </row>
    <row r="106" spans="2:12" s="9" customFormat="1" ht="19.95" customHeight="1">
      <c r="B106" s="101"/>
      <c r="D106" s="102" t="s">
        <v>114</v>
      </c>
      <c r="E106" s="103"/>
      <c r="F106" s="103"/>
      <c r="G106" s="103"/>
      <c r="H106" s="103"/>
      <c r="I106" s="103"/>
      <c r="J106" s="104">
        <f>J193</f>
        <v>0</v>
      </c>
      <c r="L106" s="101"/>
    </row>
    <row r="107" spans="2:12" s="1" customFormat="1" ht="21.75" customHeight="1">
      <c r="B107" s="25"/>
      <c r="L107" s="25"/>
    </row>
    <row r="108" spans="2:12" s="1" customFormat="1" ht="6.9" customHeight="1">
      <c r="B108" s="37"/>
      <c r="C108" s="38"/>
      <c r="D108" s="38"/>
      <c r="E108" s="38"/>
      <c r="F108" s="38"/>
      <c r="G108" s="38"/>
      <c r="H108" s="38"/>
      <c r="I108" s="38"/>
      <c r="J108" s="38"/>
      <c r="K108" s="38"/>
      <c r="L108" s="25"/>
    </row>
    <row r="112" spans="2:12" s="1" customFormat="1" ht="6.9" customHeight="1"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25"/>
    </row>
    <row r="113" spans="2:63" s="1" customFormat="1" ht="24.9" customHeight="1">
      <c r="B113" s="25"/>
      <c r="C113" s="17" t="s">
        <v>115</v>
      </c>
      <c r="L113" s="25"/>
    </row>
    <row r="114" spans="2:63" s="1" customFormat="1" ht="6.9" customHeight="1">
      <c r="B114" s="25"/>
      <c r="L114" s="25"/>
    </row>
    <row r="115" spans="2:63" s="1" customFormat="1" ht="12" customHeight="1">
      <c r="B115" s="25"/>
      <c r="C115" s="22" t="s">
        <v>14</v>
      </c>
      <c r="L115" s="25"/>
    </row>
    <row r="116" spans="2:63" s="1" customFormat="1" ht="26.25" customHeight="1">
      <c r="B116" s="25"/>
      <c r="E116" s="213" t="str">
        <f>E7</f>
        <v>Rekonstrukce expozice a kinosálu Městského muzea Mariánské Lázně I. ETAPA</v>
      </c>
      <c r="F116" s="214"/>
      <c r="G116" s="214"/>
      <c r="H116" s="214"/>
      <c r="L116" s="25"/>
    </row>
    <row r="117" spans="2:63" s="1" customFormat="1" ht="12" customHeight="1">
      <c r="B117" s="25"/>
      <c r="C117" s="22" t="s">
        <v>101</v>
      </c>
      <c r="L117" s="25"/>
    </row>
    <row r="118" spans="2:63" s="1" customFormat="1" ht="16.5" customHeight="1">
      <c r="B118" s="25"/>
      <c r="E118" s="179" t="str">
        <f>E9</f>
        <v>012 - 1. ETEPA foyer, stavební práce</v>
      </c>
      <c r="F118" s="215"/>
      <c r="G118" s="215"/>
      <c r="H118" s="215"/>
      <c r="L118" s="25"/>
    </row>
    <row r="119" spans="2:63" s="1" customFormat="1" ht="6.9" customHeight="1">
      <c r="B119" s="25"/>
      <c r="L119" s="25"/>
    </row>
    <row r="120" spans="2:63" s="1" customFormat="1" ht="12" customHeight="1">
      <c r="B120" s="25"/>
      <c r="C120" s="22" t="s">
        <v>18</v>
      </c>
      <c r="F120" s="20" t="str">
        <f>F12</f>
        <v>Mariánské Lázně</v>
      </c>
      <c r="I120" s="22" t="s">
        <v>20</v>
      </c>
      <c r="J120" s="45">
        <f>IF(J12="","",J12)</f>
        <v>45741</v>
      </c>
      <c r="L120" s="25"/>
    </row>
    <row r="121" spans="2:63" s="1" customFormat="1" ht="6.9" customHeight="1">
      <c r="B121" s="25"/>
      <c r="L121" s="25"/>
    </row>
    <row r="122" spans="2:63" s="1" customFormat="1" ht="39.9" customHeight="1">
      <c r="B122" s="25"/>
      <c r="C122" s="22" t="s">
        <v>21</v>
      </c>
      <c r="F122" s="20" t="str">
        <f>E15</f>
        <v>Město Mariánské Lázně, Ruská 155, 353 01 M. Lázně</v>
      </c>
      <c r="I122" s="22" t="s">
        <v>28</v>
      </c>
      <c r="J122" s="23" t="str">
        <f>E21</f>
        <v>Ing. arch. Václav Zůna, Nemocniční 49, 352 01 Aš</v>
      </c>
      <c r="L122" s="25"/>
    </row>
    <row r="123" spans="2:63" s="1" customFormat="1" ht="15.15" customHeight="1">
      <c r="B123" s="25"/>
      <c r="C123" s="22" t="s">
        <v>26</v>
      </c>
      <c r="F123" s="20" t="str">
        <f>IF(E18="","",E18)</f>
        <v xml:space="preserve"> </v>
      </c>
      <c r="I123" s="22" t="s">
        <v>33</v>
      </c>
      <c r="J123" s="23" t="str">
        <f>E24</f>
        <v>V. Rakyta</v>
      </c>
      <c r="L123" s="25"/>
    </row>
    <row r="124" spans="2:63" s="1" customFormat="1" ht="10.35" customHeight="1">
      <c r="B124" s="25"/>
      <c r="L124" s="25"/>
    </row>
    <row r="125" spans="2:63" s="10" customFormat="1" ht="29.25" customHeight="1">
      <c r="B125" s="105"/>
      <c r="C125" s="106" t="s">
        <v>116</v>
      </c>
      <c r="D125" s="107" t="s">
        <v>62</v>
      </c>
      <c r="E125" s="107" t="s">
        <v>58</v>
      </c>
      <c r="F125" s="107" t="s">
        <v>59</v>
      </c>
      <c r="G125" s="107" t="s">
        <v>117</v>
      </c>
      <c r="H125" s="107" t="s">
        <v>118</v>
      </c>
      <c r="I125" s="107" t="s">
        <v>119</v>
      </c>
      <c r="J125" s="108" t="s">
        <v>104</v>
      </c>
      <c r="K125" s="109" t="s">
        <v>120</v>
      </c>
      <c r="L125" s="105"/>
      <c r="M125" s="52" t="s">
        <v>1</v>
      </c>
      <c r="N125" s="53" t="s">
        <v>41</v>
      </c>
      <c r="O125" s="53" t="s">
        <v>121</v>
      </c>
      <c r="P125" s="53" t="s">
        <v>122</v>
      </c>
      <c r="Q125" s="53" t="s">
        <v>123</v>
      </c>
      <c r="R125" s="53" t="s">
        <v>124</v>
      </c>
      <c r="S125" s="53" t="s">
        <v>125</v>
      </c>
      <c r="T125" s="54" t="s">
        <v>126</v>
      </c>
    </row>
    <row r="126" spans="2:63" s="1" customFormat="1" ht="22.65" customHeight="1">
      <c r="B126" s="25"/>
      <c r="C126" s="57" t="s">
        <v>127</v>
      </c>
      <c r="J126" s="110">
        <f>J127+J197</f>
        <v>0</v>
      </c>
      <c r="L126" s="25"/>
      <c r="M126" s="55"/>
      <c r="N126" s="46"/>
      <c r="O126" s="46"/>
      <c r="P126" s="111" t="e">
        <f>#REF!+P127+#REF!+P197</f>
        <v>#REF!</v>
      </c>
      <c r="Q126" s="46"/>
      <c r="R126" s="111" t="e">
        <f>#REF!+R127+#REF!+R197</f>
        <v>#REF!</v>
      </c>
      <c r="S126" s="46"/>
      <c r="T126" s="112" t="e">
        <f>#REF!+T127+#REF!+T197</f>
        <v>#REF!</v>
      </c>
      <c r="AT126" s="13" t="s">
        <v>76</v>
      </c>
      <c r="AU126" s="13" t="s">
        <v>106</v>
      </c>
      <c r="BK126" s="113" t="e">
        <f>#REF!+BK127+#REF!+BK197</f>
        <v>#REF!</v>
      </c>
    </row>
    <row r="127" spans="2:63" s="11" customFormat="1" ht="25.95" customHeight="1">
      <c r="B127" s="114"/>
      <c r="D127" s="115" t="s">
        <v>76</v>
      </c>
      <c r="E127" s="116" t="s">
        <v>133</v>
      </c>
      <c r="F127" s="116" t="s">
        <v>134</v>
      </c>
      <c r="J127" s="117">
        <f>J129+J133+J137+J138+J141+J147+J193</f>
        <v>0</v>
      </c>
      <c r="L127" s="114"/>
      <c r="M127" s="118"/>
      <c r="P127" s="119" t="e">
        <f>P128+P129+P133+P135+P136+P137+P138+#REF!+P141+#REF!+#REF!+P147+#REF!+P193</f>
        <v>#REF!</v>
      </c>
      <c r="R127" s="119" t="e">
        <f>R128+R129+R133+R135+R136+R137+R138+#REF!+R141+#REF!+#REF!+R147+#REF!+R193</f>
        <v>#REF!</v>
      </c>
      <c r="T127" s="120" t="e">
        <f>T128+T129+T133+T135+T136+T137+T138+#REF!+T141+#REF!+#REF!+T147+#REF!+T193</f>
        <v>#REF!</v>
      </c>
      <c r="AR127" s="115" t="s">
        <v>87</v>
      </c>
      <c r="AT127" s="121" t="s">
        <v>76</v>
      </c>
      <c r="AU127" s="121" t="s">
        <v>77</v>
      </c>
      <c r="AY127" s="115" t="s">
        <v>128</v>
      </c>
      <c r="BK127" s="122" t="e">
        <f>BK128+BK129+BK133+BK135+BK136+BK137+BK138+#REF!+BK141+#REF!+#REF!+BK147+#REF!+BK193</f>
        <v>#REF!</v>
      </c>
    </row>
    <row r="128" spans="2:63" s="11" customFormat="1" ht="22.65" customHeight="1">
      <c r="B128" s="114"/>
      <c r="D128" s="115" t="s">
        <v>76</v>
      </c>
      <c r="E128" s="123" t="s">
        <v>135</v>
      </c>
      <c r="F128" s="123" t="s">
        <v>136</v>
      </c>
      <c r="J128" s="124">
        <v>0</v>
      </c>
      <c r="L128" s="114"/>
      <c r="M128" s="118"/>
      <c r="P128" s="119" t="e">
        <f>SUM(#REF!)</f>
        <v>#REF!</v>
      </c>
      <c r="R128" s="119" t="e">
        <f>SUM(#REF!)</f>
        <v>#REF!</v>
      </c>
      <c r="T128" s="120" t="e">
        <f>SUM(#REF!)</f>
        <v>#REF!</v>
      </c>
      <c r="AR128" s="115" t="s">
        <v>87</v>
      </c>
      <c r="AT128" s="121" t="s">
        <v>76</v>
      </c>
      <c r="AU128" s="121" t="s">
        <v>85</v>
      </c>
      <c r="AY128" s="115" t="s">
        <v>128</v>
      </c>
      <c r="BK128" s="122" t="e">
        <f>SUM(#REF!)</f>
        <v>#REF!</v>
      </c>
    </row>
    <row r="129" spans="2:65" s="11" customFormat="1" ht="22.65" customHeight="1">
      <c r="B129" s="114"/>
      <c r="D129" s="115" t="s">
        <v>76</v>
      </c>
      <c r="E129" s="123" t="s">
        <v>137</v>
      </c>
      <c r="F129" s="123" t="s">
        <v>138</v>
      </c>
      <c r="J129" s="124">
        <f>J130+J131+J132</f>
        <v>0</v>
      </c>
      <c r="L129" s="114"/>
      <c r="M129" s="118"/>
      <c r="P129" s="119" t="e">
        <f>SUM(#REF!)</f>
        <v>#REF!</v>
      </c>
      <c r="R129" s="119" t="e">
        <f>SUM(#REF!)</f>
        <v>#REF!</v>
      </c>
      <c r="T129" s="120" t="e">
        <f>SUM(#REF!)</f>
        <v>#REF!</v>
      </c>
      <c r="AR129" s="115" t="s">
        <v>87</v>
      </c>
      <c r="AT129" s="121" t="s">
        <v>76</v>
      </c>
      <c r="AU129" s="121" t="s">
        <v>85</v>
      </c>
      <c r="AY129" s="115" t="s">
        <v>128</v>
      </c>
      <c r="BK129" s="122" t="e">
        <f>SUM(#REF!)</f>
        <v>#REF!</v>
      </c>
    </row>
    <row r="130" spans="2:65" s="1" customFormat="1" ht="36" customHeight="1">
      <c r="B130" s="125"/>
      <c r="C130" s="126">
        <v>3</v>
      </c>
      <c r="D130" s="126" t="s">
        <v>130</v>
      </c>
      <c r="E130" s="127" t="s">
        <v>187</v>
      </c>
      <c r="F130" s="128" t="s">
        <v>208</v>
      </c>
      <c r="G130" s="129" t="s">
        <v>131</v>
      </c>
      <c r="H130" s="130">
        <v>92</v>
      </c>
      <c r="I130" s="131"/>
      <c r="J130" s="131">
        <f>ROUND(I130*H130,2)</f>
        <v>0</v>
      </c>
      <c r="K130" s="132"/>
      <c r="L130" s="25"/>
      <c r="M130" s="133" t="s">
        <v>1</v>
      </c>
      <c r="N130" s="134" t="s">
        <v>42</v>
      </c>
      <c r="O130" s="135">
        <v>0</v>
      </c>
      <c r="P130" s="135">
        <f>O130*H130</f>
        <v>0</v>
      </c>
      <c r="Q130" s="135">
        <v>0</v>
      </c>
      <c r="R130" s="135">
        <f>Q130*H130</f>
        <v>0</v>
      </c>
      <c r="S130" s="135">
        <v>0</v>
      </c>
      <c r="T130" s="136">
        <f>S130*H130</f>
        <v>0</v>
      </c>
      <c r="AR130" s="137" t="s">
        <v>129</v>
      </c>
      <c r="AT130" s="137" t="s">
        <v>130</v>
      </c>
      <c r="AU130" s="137" t="s">
        <v>87</v>
      </c>
      <c r="AY130" s="13" t="s">
        <v>128</v>
      </c>
      <c r="BE130" s="138">
        <f>IF(N130="základní",J130,0)</f>
        <v>0</v>
      </c>
      <c r="BF130" s="138">
        <f>IF(N130="snížená",J130,0)</f>
        <v>0</v>
      </c>
      <c r="BG130" s="138">
        <f>IF(N130="zákl. přenesená",J130,0)</f>
        <v>0</v>
      </c>
      <c r="BH130" s="138">
        <f>IF(N130="sníž. přenesená",J130,0)</f>
        <v>0</v>
      </c>
      <c r="BI130" s="138">
        <f>IF(N130="nulová",J130,0)</f>
        <v>0</v>
      </c>
      <c r="BJ130" s="13" t="s">
        <v>85</v>
      </c>
      <c r="BK130" s="138">
        <f>ROUND(I130*H130,2)</f>
        <v>0</v>
      </c>
      <c r="BL130" s="13" t="s">
        <v>129</v>
      </c>
      <c r="BM130" s="137" t="s">
        <v>139</v>
      </c>
    </row>
    <row r="131" spans="2:65" s="1" customFormat="1" ht="38.25" customHeight="1">
      <c r="B131" s="125"/>
      <c r="C131" s="126">
        <v>3</v>
      </c>
      <c r="D131" s="126" t="s">
        <v>130</v>
      </c>
      <c r="E131" s="127" t="s">
        <v>186</v>
      </c>
      <c r="F131" s="128" t="s">
        <v>209</v>
      </c>
      <c r="G131" s="129" t="s">
        <v>131</v>
      </c>
      <c r="H131" s="130">
        <v>92</v>
      </c>
      <c r="I131" s="131"/>
      <c r="J131" s="131">
        <f>ROUND(I131*H131,2)</f>
        <v>0</v>
      </c>
      <c r="K131" s="166"/>
      <c r="L131" s="25"/>
      <c r="M131" s="133"/>
      <c r="N131" s="134"/>
      <c r="O131" s="135"/>
      <c r="P131" s="135"/>
      <c r="Q131" s="135"/>
      <c r="R131" s="135"/>
      <c r="S131" s="135"/>
      <c r="T131" s="136"/>
      <c r="AR131" s="137"/>
      <c r="AT131" s="137"/>
      <c r="AU131" s="137"/>
      <c r="AY131" s="13"/>
      <c r="BE131" s="138"/>
      <c r="BF131" s="138"/>
      <c r="BG131" s="138"/>
      <c r="BH131" s="138"/>
      <c r="BI131" s="138"/>
      <c r="BJ131" s="13"/>
      <c r="BK131" s="138"/>
      <c r="BL131" s="13"/>
      <c r="BM131" s="137"/>
    </row>
    <row r="132" spans="2:65" s="1" customFormat="1" ht="35.25" customHeight="1">
      <c r="B132" s="125"/>
      <c r="C132" s="126">
        <v>3</v>
      </c>
      <c r="D132" s="126" t="s">
        <v>130</v>
      </c>
      <c r="E132" s="127" t="s">
        <v>185</v>
      </c>
      <c r="F132" s="128" t="s">
        <v>184</v>
      </c>
      <c r="G132" s="129" t="s">
        <v>132</v>
      </c>
      <c r="H132" s="130">
        <v>0.83</v>
      </c>
      <c r="I132" s="131"/>
      <c r="J132" s="131">
        <f>ROUND(I132*H132,2)</f>
        <v>0</v>
      </c>
      <c r="K132" s="166"/>
      <c r="L132" s="25"/>
      <c r="M132" s="133"/>
      <c r="N132" s="134"/>
      <c r="O132" s="135"/>
      <c r="P132" s="135"/>
      <c r="Q132" s="135"/>
      <c r="R132" s="135"/>
      <c r="S132" s="135"/>
      <c r="T132" s="136"/>
      <c r="AR132" s="137"/>
      <c r="AT132" s="137"/>
      <c r="AU132" s="137"/>
      <c r="AY132" s="13"/>
      <c r="BE132" s="138"/>
      <c r="BF132" s="138"/>
      <c r="BG132" s="138"/>
      <c r="BH132" s="138"/>
      <c r="BI132" s="138"/>
      <c r="BJ132" s="13"/>
      <c r="BK132" s="138"/>
      <c r="BL132" s="13"/>
      <c r="BM132" s="137"/>
    </row>
    <row r="133" spans="2:65" s="11" customFormat="1" ht="22.65" customHeight="1">
      <c r="B133" s="114"/>
      <c r="D133" s="115" t="s">
        <v>76</v>
      </c>
      <c r="E133" s="123" t="s">
        <v>140</v>
      </c>
      <c r="F133" s="123" t="s">
        <v>141</v>
      </c>
      <c r="J133" s="124">
        <f>J134</f>
        <v>0</v>
      </c>
      <c r="L133" s="114"/>
      <c r="M133" s="118"/>
      <c r="P133" s="119" t="e">
        <f>#REF!</f>
        <v>#REF!</v>
      </c>
      <c r="R133" s="119" t="e">
        <f>#REF!</f>
        <v>#REF!</v>
      </c>
      <c r="T133" s="120" t="e">
        <f>#REF!</f>
        <v>#REF!</v>
      </c>
      <c r="AR133" s="115" t="s">
        <v>87</v>
      </c>
      <c r="AT133" s="121" t="s">
        <v>76</v>
      </c>
      <c r="AU133" s="121" t="s">
        <v>85</v>
      </c>
      <c r="AY133" s="115" t="s">
        <v>128</v>
      </c>
      <c r="BK133" s="122" t="e">
        <f>#REF!</f>
        <v>#REF!</v>
      </c>
    </row>
    <row r="134" spans="2:65" s="1" customFormat="1" ht="24.15" customHeight="1">
      <c r="B134" s="125"/>
      <c r="C134" s="126">
        <v>4</v>
      </c>
      <c r="D134" s="126" t="s">
        <v>130</v>
      </c>
      <c r="E134" s="127"/>
      <c r="F134" s="128" t="s">
        <v>142</v>
      </c>
      <c r="G134" s="129" t="s">
        <v>206</v>
      </c>
      <c r="H134" s="130">
        <v>1</v>
      </c>
      <c r="I134" s="131"/>
      <c r="J134" s="131">
        <f>ROUND(I134*H134,2)</f>
        <v>0</v>
      </c>
      <c r="K134" s="132"/>
      <c r="L134" s="25"/>
      <c r="M134" s="133" t="s">
        <v>1</v>
      </c>
      <c r="N134" s="134" t="s">
        <v>42</v>
      </c>
      <c r="O134" s="135">
        <v>0</v>
      </c>
      <c r="P134" s="135">
        <f>O134*H134</f>
        <v>0</v>
      </c>
      <c r="Q134" s="135">
        <v>0</v>
      </c>
      <c r="R134" s="135">
        <f>Q134*H134</f>
        <v>0</v>
      </c>
      <c r="S134" s="135">
        <v>0</v>
      </c>
      <c r="T134" s="136">
        <f>S134*H134</f>
        <v>0</v>
      </c>
      <c r="AR134" s="137" t="s">
        <v>129</v>
      </c>
      <c r="AT134" s="137" t="s">
        <v>130</v>
      </c>
      <c r="AU134" s="137" t="s">
        <v>87</v>
      </c>
      <c r="AY134" s="13" t="s">
        <v>128</v>
      </c>
      <c r="BE134" s="138">
        <f>IF(N134="základní",J134,0)</f>
        <v>0</v>
      </c>
      <c r="BF134" s="138">
        <f>IF(N134="snížená",J134,0)</f>
        <v>0</v>
      </c>
      <c r="BG134" s="138">
        <f>IF(N134="zákl. přenesená",J134,0)</f>
        <v>0</v>
      </c>
      <c r="BH134" s="138">
        <f>IF(N134="sníž. přenesená",J134,0)</f>
        <v>0</v>
      </c>
      <c r="BI134" s="138">
        <f>IF(N134="nulová",J134,0)</f>
        <v>0</v>
      </c>
      <c r="BJ134" s="13" t="s">
        <v>85</v>
      </c>
      <c r="BK134" s="138">
        <f>ROUND(I134*H134,2)</f>
        <v>0</v>
      </c>
      <c r="BL134" s="13" t="s">
        <v>129</v>
      </c>
      <c r="BM134" s="137" t="s">
        <v>139</v>
      </c>
    </row>
    <row r="135" spans="2:65" s="11" customFormat="1" ht="22.65" customHeight="1">
      <c r="B135" s="114"/>
      <c r="D135" s="115" t="s">
        <v>76</v>
      </c>
      <c r="E135" s="123" t="s">
        <v>143</v>
      </c>
      <c r="F135" s="123" t="s">
        <v>144</v>
      </c>
      <c r="J135" s="124">
        <v>0</v>
      </c>
      <c r="L135" s="114"/>
      <c r="M135" s="118"/>
      <c r="P135" s="119" t="e">
        <f>#REF!</f>
        <v>#REF!</v>
      </c>
      <c r="R135" s="119" t="e">
        <f>#REF!</f>
        <v>#REF!</v>
      </c>
      <c r="T135" s="120" t="e">
        <f>#REF!</f>
        <v>#REF!</v>
      </c>
      <c r="AR135" s="115" t="s">
        <v>87</v>
      </c>
      <c r="AT135" s="121" t="s">
        <v>76</v>
      </c>
      <c r="AU135" s="121" t="s">
        <v>85</v>
      </c>
      <c r="AY135" s="115" t="s">
        <v>128</v>
      </c>
      <c r="BK135" s="122" t="e">
        <f>#REF!</f>
        <v>#REF!</v>
      </c>
    </row>
    <row r="136" spans="2:65" s="11" customFormat="1" ht="22.65" customHeight="1">
      <c r="B136" s="114"/>
      <c r="D136" s="115" t="s">
        <v>76</v>
      </c>
      <c r="E136" s="123" t="s">
        <v>145</v>
      </c>
      <c r="F136" s="123" t="s">
        <v>146</v>
      </c>
      <c r="J136" s="124">
        <v>0</v>
      </c>
      <c r="L136" s="114"/>
      <c r="M136" s="118"/>
      <c r="P136" s="119" t="e">
        <f>SUM(#REF!)</f>
        <v>#REF!</v>
      </c>
      <c r="R136" s="119" t="e">
        <f>SUM(#REF!)</f>
        <v>#REF!</v>
      </c>
      <c r="T136" s="120" t="e">
        <f>SUM(#REF!)</f>
        <v>#REF!</v>
      </c>
      <c r="AR136" s="115" t="s">
        <v>87</v>
      </c>
      <c r="AT136" s="121" t="s">
        <v>76</v>
      </c>
      <c r="AU136" s="121" t="s">
        <v>85</v>
      </c>
      <c r="AY136" s="115" t="s">
        <v>128</v>
      </c>
      <c r="BK136" s="122" t="e">
        <f>SUM(#REF!)</f>
        <v>#REF!</v>
      </c>
    </row>
    <row r="137" spans="2:65" s="11" customFormat="1" ht="22.65" customHeight="1">
      <c r="B137" s="114"/>
      <c r="D137" s="115" t="s">
        <v>76</v>
      </c>
      <c r="E137" s="123" t="s">
        <v>147</v>
      </c>
      <c r="F137" s="123" t="s">
        <v>148</v>
      </c>
      <c r="J137" s="124"/>
      <c r="L137" s="114"/>
      <c r="M137" s="118"/>
      <c r="P137" s="119" t="e">
        <f>SUM(#REF!)</f>
        <v>#REF!</v>
      </c>
      <c r="R137" s="119" t="e">
        <f>SUM(#REF!)</f>
        <v>#REF!</v>
      </c>
      <c r="T137" s="120" t="e">
        <f>SUM(#REF!)</f>
        <v>#REF!</v>
      </c>
      <c r="AR137" s="115" t="s">
        <v>87</v>
      </c>
      <c r="AT137" s="121" t="s">
        <v>76</v>
      </c>
      <c r="AU137" s="121" t="s">
        <v>85</v>
      </c>
      <c r="AY137" s="115" t="s">
        <v>128</v>
      </c>
      <c r="BK137" s="122" t="e">
        <f>SUM(#REF!)</f>
        <v>#REF!</v>
      </c>
    </row>
    <row r="138" spans="2:65" s="11" customFormat="1" ht="22.65" customHeight="1">
      <c r="B138" s="114"/>
      <c r="D138" s="115" t="s">
        <v>76</v>
      </c>
      <c r="E138" s="123" t="s">
        <v>149</v>
      </c>
      <c r="F138" s="123" t="s">
        <v>150</v>
      </c>
      <c r="J138" s="124">
        <f>BK138</f>
        <v>0</v>
      </c>
      <c r="L138" s="114"/>
      <c r="M138" s="118"/>
      <c r="P138" s="119">
        <f>SUM(P139:P140)</f>
        <v>0</v>
      </c>
      <c r="R138" s="119">
        <f>SUM(R139:R140)</f>
        <v>0</v>
      </c>
      <c r="T138" s="120">
        <f>SUM(T139:T140)</f>
        <v>0</v>
      </c>
      <c r="AR138" s="115" t="s">
        <v>87</v>
      </c>
      <c r="AT138" s="121" t="s">
        <v>76</v>
      </c>
      <c r="AU138" s="121" t="s">
        <v>85</v>
      </c>
      <c r="AY138" s="115" t="s">
        <v>128</v>
      </c>
      <c r="BK138" s="122">
        <f>SUM(BK139:BK140)</f>
        <v>0</v>
      </c>
    </row>
    <row r="139" spans="2:65" s="1" customFormat="1" ht="24.15" customHeight="1">
      <c r="B139" s="125"/>
      <c r="C139" s="126">
        <v>8</v>
      </c>
      <c r="D139" s="126" t="s">
        <v>130</v>
      </c>
      <c r="E139" s="127" t="s">
        <v>151</v>
      </c>
      <c r="F139" s="128" t="s">
        <v>152</v>
      </c>
      <c r="G139" s="129" t="s">
        <v>131</v>
      </c>
      <c r="H139" s="130">
        <v>92</v>
      </c>
      <c r="I139" s="131"/>
      <c r="J139" s="131">
        <f>ROUND(I139*H139,2)</f>
        <v>0</v>
      </c>
      <c r="K139" s="132"/>
      <c r="L139" s="25"/>
      <c r="M139" s="133" t="s">
        <v>1</v>
      </c>
      <c r="N139" s="134" t="s">
        <v>42</v>
      </c>
      <c r="O139" s="135">
        <v>0</v>
      </c>
      <c r="P139" s="135">
        <f>O139*H139</f>
        <v>0</v>
      </c>
      <c r="Q139" s="135">
        <v>0</v>
      </c>
      <c r="R139" s="135">
        <f>Q139*H139</f>
        <v>0</v>
      </c>
      <c r="S139" s="135">
        <v>0</v>
      </c>
      <c r="T139" s="136">
        <f>S139*H139</f>
        <v>0</v>
      </c>
      <c r="AR139" s="137" t="s">
        <v>129</v>
      </c>
      <c r="AT139" s="137" t="s">
        <v>130</v>
      </c>
      <c r="AU139" s="137" t="s">
        <v>87</v>
      </c>
      <c r="AY139" s="13" t="s">
        <v>128</v>
      </c>
      <c r="BE139" s="138">
        <f>IF(N139="základní",J139,0)</f>
        <v>0</v>
      </c>
      <c r="BF139" s="138">
        <f>IF(N139="snížená",J139,0)</f>
        <v>0</v>
      </c>
      <c r="BG139" s="138">
        <f>IF(N139="zákl. přenesená",J139,0)</f>
        <v>0</v>
      </c>
      <c r="BH139" s="138">
        <f>IF(N139="sníž. přenesená",J139,0)</f>
        <v>0</v>
      </c>
      <c r="BI139" s="138">
        <f>IF(N139="nulová",J139,0)</f>
        <v>0</v>
      </c>
      <c r="BJ139" s="13" t="s">
        <v>85</v>
      </c>
      <c r="BK139" s="138">
        <f>ROUND(I139*H139,2)</f>
        <v>0</v>
      </c>
      <c r="BL139" s="13" t="s">
        <v>129</v>
      </c>
      <c r="BM139" s="137" t="s">
        <v>139</v>
      </c>
    </row>
    <row r="140" spans="2:65" s="1" customFormat="1" ht="33" customHeight="1">
      <c r="B140" s="125"/>
      <c r="C140" s="126">
        <v>9</v>
      </c>
      <c r="D140" s="126" t="s">
        <v>130</v>
      </c>
      <c r="E140" s="127" t="s">
        <v>153</v>
      </c>
      <c r="F140" s="128" t="s">
        <v>154</v>
      </c>
      <c r="G140" s="129" t="s">
        <v>155</v>
      </c>
      <c r="H140" s="130">
        <v>799.25</v>
      </c>
      <c r="I140" s="131"/>
      <c r="J140" s="131">
        <f>ROUND(I140*H140,2)</f>
        <v>0</v>
      </c>
      <c r="K140" s="132"/>
      <c r="L140" s="25"/>
      <c r="M140" s="133" t="s">
        <v>1</v>
      </c>
      <c r="N140" s="134" t="s">
        <v>42</v>
      </c>
      <c r="O140" s="135">
        <v>0</v>
      </c>
      <c r="P140" s="135">
        <f>O140*H140</f>
        <v>0</v>
      </c>
      <c r="Q140" s="135">
        <v>0</v>
      </c>
      <c r="R140" s="135">
        <f>Q140*H140</f>
        <v>0</v>
      </c>
      <c r="S140" s="135">
        <v>0</v>
      </c>
      <c r="T140" s="136">
        <f>S140*H140</f>
        <v>0</v>
      </c>
      <c r="AR140" s="137" t="s">
        <v>156</v>
      </c>
      <c r="AT140" s="137" t="s">
        <v>130</v>
      </c>
      <c r="AU140" s="137" t="s">
        <v>87</v>
      </c>
      <c r="AY140" s="13" t="s">
        <v>128</v>
      </c>
      <c r="BE140" s="138">
        <f>IF(N140="základní",J140,0)</f>
        <v>0</v>
      </c>
      <c r="BF140" s="138">
        <f>IF(N140="snížená",J140,0)</f>
        <v>0</v>
      </c>
      <c r="BG140" s="138">
        <f>IF(N140="zákl. přenesená",J140,0)</f>
        <v>0</v>
      </c>
      <c r="BH140" s="138">
        <f>IF(N140="sníž. přenesená",J140,0)</f>
        <v>0</v>
      </c>
      <c r="BI140" s="138">
        <f>IF(N140="nulová",J140,0)</f>
        <v>0</v>
      </c>
      <c r="BJ140" s="13" t="s">
        <v>85</v>
      </c>
      <c r="BK140" s="138">
        <f>ROUND(I140*H140,2)</f>
        <v>0</v>
      </c>
      <c r="BL140" s="13" t="s">
        <v>156</v>
      </c>
      <c r="BM140" s="137" t="s">
        <v>157</v>
      </c>
    </row>
    <row r="141" spans="2:65" s="11" customFormat="1" ht="22.65" customHeight="1">
      <c r="B141" s="114"/>
      <c r="D141" s="115" t="s">
        <v>76</v>
      </c>
      <c r="E141" s="123" t="s">
        <v>160</v>
      </c>
      <c r="F141" s="123" t="s">
        <v>161</v>
      </c>
      <c r="J141" s="124">
        <f>J142+J143+J144+J145</f>
        <v>0</v>
      </c>
      <c r="L141" s="114"/>
      <c r="M141" s="118"/>
      <c r="P141" s="119">
        <f>SUM(P142:P145)</f>
        <v>79.719249999999988</v>
      </c>
      <c r="R141" s="119">
        <f>SUM(R142:R145)</f>
        <v>1.2425874999999997</v>
      </c>
      <c r="T141" s="120">
        <f>SUM(T142:T145)</f>
        <v>1.2909999999999999</v>
      </c>
      <c r="AR141" s="115" t="s">
        <v>87</v>
      </c>
      <c r="AT141" s="121" t="s">
        <v>76</v>
      </c>
      <c r="AU141" s="121" t="s">
        <v>85</v>
      </c>
      <c r="AY141" s="115" t="s">
        <v>128</v>
      </c>
      <c r="BK141" s="122">
        <f>SUM(BK142:BK145)</f>
        <v>0</v>
      </c>
    </row>
    <row r="142" spans="2:65" s="1" customFormat="1" ht="39.75" customHeight="1">
      <c r="B142" s="125"/>
      <c r="C142" s="148">
        <v>27</v>
      </c>
      <c r="D142" s="148" t="s">
        <v>130</v>
      </c>
      <c r="E142" s="149" t="s">
        <v>162</v>
      </c>
      <c r="F142" s="150" t="s">
        <v>163</v>
      </c>
      <c r="G142" s="151" t="s">
        <v>131</v>
      </c>
      <c r="H142" s="152">
        <v>32.274999999999999</v>
      </c>
      <c r="I142" s="153"/>
      <c r="J142" s="153">
        <f t="shared" ref="J142:J145" si="1">ROUND(I142*H142,2)</f>
        <v>0</v>
      </c>
      <c r="K142" s="132"/>
      <c r="L142" s="25"/>
      <c r="M142" s="133" t="s">
        <v>1</v>
      </c>
      <c r="N142" s="134" t="s">
        <v>42</v>
      </c>
      <c r="O142" s="135">
        <v>1.9259999999999999</v>
      </c>
      <c r="P142" s="135">
        <f t="shared" ref="P142:P145" si="2">O142*H142</f>
        <v>62.161649999999995</v>
      </c>
      <c r="Q142" s="135">
        <v>2.1000000000000001E-4</v>
      </c>
      <c r="R142" s="135">
        <f t="shared" ref="R142:R145" si="3">Q142*H142</f>
        <v>6.7777499999999999E-3</v>
      </c>
      <c r="S142" s="135">
        <v>0</v>
      </c>
      <c r="T142" s="136">
        <f t="shared" ref="T142:T145" si="4">S142*H142</f>
        <v>0</v>
      </c>
      <c r="AR142" s="137" t="s">
        <v>156</v>
      </c>
      <c r="AT142" s="137" t="s">
        <v>130</v>
      </c>
      <c r="AU142" s="137" t="s">
        <v>87</v>
      </c>
      <c r="AY142" s="13" t="s">
        <v>128</v>
      </c>
      <c r="BE142" s="138">
        <f t="shared" ref="BE142:BE145" si="5">IF(N142="základní",J142,0)</f>
        <v>0</v>
      </c>
      <c r="BF142" s="138">
        <f t="shared" ref="BF142:BF145" si="6">IF(N142="snížená",J142,0)</f>
        <v>0</v>
      </c>
      <c r="BG142" s="138">
        <f t="shared" ref="BG142:BG145" si="7">IF(N142="zákl. přenesená",J142,0)</f>
        <v>0</v>
      </c>
      <c r="BH142" s="138">
        <f t="shared" ref="BH142:BH145" si="8">IF(N142="sníž. přenesená",J142,0)</f>
        <v>0</v>
      </c>
      <c r="BI142" s="138">
        <f t="shared" ref="BI142:BI145" si="9">IF(N142="nulová",J142,0)</f>
        <v>0</v>
      </c>
      <c r="BJ142" s="13" t="s">
        <v>85</v>
      </c>
      <c r="BK142" s="138">
        <f t="shared" ref="BK142:BK145" si="10">ROUND(I142*H142,2)</f>
        <v>0</v>
      </c>
      <c r="BL142" s="13" t="s">
        <v>156</v>
      </c>
      <c r="BM142" s="137" t="s">
        <v>164</v>
      </c>
    </row>
    <row r="143" spans="2:65" s="1" customFormat="1" ht="141.75" customHeight="1">
      <c r="B143" s="125"/>
      <c r="C143" s="154">
        <v>28</v>
      </c>
      <c r="D143" s="154" t="s">
        <v>158</v>
      </c>
      <c r="E143" s="155" t="s">
        <v>165</v>
      </c>
      <c r="F143" s="156" t="s">
        <v>166</v>
      </c>
      <c r="G143" s="157" t="s">
        <v>131</v>
      </c>
      <c r="H143" s="158">
        <v>32.274999999999999</v>
      </c>
      <c r="I143" s="159"/>
      <c r="J143" s="159">
        <f t="shared" si="1"/>
        <v>0</v>
      </c>
      <c r="K143" s="143"/>
      <c r="L143" s="144"/>
      <c r="M143" s="145" t="s">
        <v>1</v>
      </c>
      <c r="N143" s="146" t="s">
        <v>42</v>
      </c>
      <c r="O143" s="135">
        <v>0</v>
      </c>
      <c r="P143" s="135">
        <f t="shared" si="2"/>
        <v>0</v>
      </c>
      <c r="Q143" s="135">
        <v>3.8289999999999998E-2</v>
      </c>
      <c r="R143" s="135">
        <f t="shared" si="3"/>
        <v>1.2358097499999998</v>
      </c>
      <c r="S143" s="135">
        <v>0</v>
      </c>
      <c r="T143" s="136">
        <f t="shared" si="4"/>
        <v>0</v>
      </c>
      <c r="AR143" s="137" t="s">
        <v>159</v>
      </c>
      <c r="AT143" s="137" t="s">
        <v>158</v>
      </c>
      <c r="AU143" s="137" t="s">
        <v>87</v>
      </c>
      <c r="AY143" s="13" t="s">
        <v>128</v>
      </c>
      <c r="BE143" s="138">
        <f t="shared" si="5"/>
        <v>0</v>
      </c>
      <c r="BF143" s="138">
        <f t="shared" si="6"/>
        <v>0</v>
      </c>
      <c r="BG143" s="138">
        <f t="shared" si="7"/>
        <v>0</v>
      </c>
      <c r="BH143" s="138">
        <f t="shared" si="8"/>
        <v>0</v>
      </c>
      <c r="BI143" s="138">
        <f t="shared" si="9"/>
        <v>0</v>
      </c>
      <c r="BJ143" s="13" t="s">
        <v>85</v>
      </c>
      <c r="BK143" s="138">
        <f t="shared" si="10"/>
        <v>0</v>
      </c>
      <c r="BL143" s="13" t="s">
        <v>156</v>
      </c>
      <c r="BM143" s="137" t="s">
        <v>167</v>
      </c>
    </row>
    <row r="144" spans="2:65" s="1" customFormat="1" ht="53.25" customHeight="1">
      <c r="B144" s="125"/>
      <c r="C144" s="148">
        <v>32</v>
      </c>
      <c r="D144" s="148" t="s">
        <v>130</v>
      </c>
      <c r="E144" s="149" t="s">
        <v>168</v>
      </c>
      <c r="F144" s="150" t="s">
        <v>169</v>
      </c>
      <c r="G144" s="151" t="s">
        <v>131</v>
      </c>
      <c r="H144" s="152">
        <v>32.274999999999999</v>
      </c>
      <c r="I144" s="153"/>
      <c r="J144" s="153">
        <f t="shared" si="1"/>
        <v>0</v>
      </c>
      <c r="K144" s="132"/>
      <c r="L144" s="25"/>
      <c r="M144" s="133" t="s">
        <v>1</v>
      </c>
      <c r="N144" s="134" t="s">
        <v>42</v>
      </c>
      <c r="O144" s="135">
        <v>0.54400000000000004</v>
      </c>
      <c r="P144" s="135">
        <f t="shared" si="2"/>
        <v>17.557600000000001</v>
      </c>
      <c r="Q144" s="135">
        <v>0</v>
      </c>
      <c r="R144" s="135">
        <f t="shared" si="3"/>
        <v>0</v>
      </c>
      <c r="S144" s="135">
        <v>0.04</v>
      </c>
      <c r="T144" s="136">
        <f t="shared" si="4"/>
        <v>1.2909999999999999</v>
      </c>
      <c r="AR144" s="137" t="s">
        <v>156</v>
      </c>
      <c r="AT144" s="137" t="s">
        <v>130</v>
      </c>
      <c r="AU144" s="137" t="s">
        <v>87</v>
      </c>
      <c r="AY144" s="13" t="s">
        <v>128</v>
      </c>
      <c r="BE144" s="138">
        <f t="shared" si="5"/>
        <v>0</v>
      </c>
      <c r="BF144" s="138">
        <f t="shared" si="6"/>
        <v>0</v>
      </c>
      <c r="BG144" s="138">
        <f t="shared" si="7"/>
        <v>0</v>
      </c>
      <c r="BH144" s="138">
        <f t="shared" si="8"/>
        <v>0</v>
      </c>
      <c r="BI144" s="138">
        <f t="shared" si="9"/>
        <v>0</v>
      </c>
      <c r="BJ144" s="13" t="s">
        <v>85</v>
      </c>
      <c r="BK144" s="138">
        <f t="shared" si="10"/>
        <v>0</v>
      </c>
      <c r="BL144" s="13" t="s">
        <v>156</v>
      </c>
      <c r="BM144" s="137" t="s">
        <v>170</v>
      </c>
    </row>
    <row r="145" spans="2:65" s="1" customFormat="1" ht="33" customHeight="1">
      <c r="B145" s="125"/>
      <c r="C145" s="126">
        <v>36</v>
      </c>
      <c r="D145" s="126" t="s">
        <v>130</v>
      </c>
      <c r="E145" s="127" t="s">
        <v>171</v>
      </c>
      <c r="F145" s="128" t="s">
        <v>172</v>
      </c>
      <c r="G145" s="129" t="s">
        <v>155</v>
      </c>
      <c r="H145" s="130">
        <v>10505.14</v>
      </c>
      <c r="I145" s="131"/>
      <c r="J145" s="131">
        <f t="shared" si="1"/>
        <v>0</v>
      </c>
      <c r="K145" s="132"/>
      <c r="L145" s="25"/>
      <c r="M145" s="133" t="s">
        <v>1</v>
      </c>
      <c r="N145" s="134" t="s">
        <v>42</v>
      </c>
      <c r="O145" s="135">
        <v>0</v>
      </c>
      <c r="P145" s="135">
        <f t="shared" si="2"/>
        <v>0</v>
      </c>
      <c r="Q145" s="135">
        <v>0</v>
      </c>
      <c r="R145" s="135">
        <f t="shared" si="3"/>
        <v>0</v>
      </c>
      <c r="S145" s="135">
        <v>0</v>
      </c>
      <c r="T145" s="136">
        <f t="shared" si="4"/>
        <v>0</v>
      </c>
      <c r="AR145" s="137" t="s">
        <v>156</v>
      </c>
      <c r="AT145" s="137" t="s">
        <v>130</v>
      </c>
      <c r="AU145" s="137" t="s">
        <v>87</v>
      </c>
      <c r="AY145" s="13" t="s">
        <v>128</v>
      </c>
      <c r="BE145" s="138">
        <f t="shared" si="5"/>
        <v>0</v>
      </c>
      <c r="BF145" s="138">
        <f t="shared" si="6"/>
        <v>0</v>
      </c>
      <c r="BG145" s="138">
        <f t="shared" si="7"/>
        <v>0</v>
      </c>
      <c r="BH145" s="138">
        <f t="shared" si="8"/>
        <v>0</v>
      </c>
      <c r="BI145" s="138">
        <f t="shared" si="9"/>
        <v>0</v>
      </c>
      <c r="BJ145" s="13" t="s">
        <v>85</v>
      </c>
      <c r="BK145" s="138">
        <f t="shared" si="10"/>
        <v>0</v>
      </c>
      <c r="BL145" s="13" t="s">
        <v>156</v>
      </c>
      <c r="BM145" s="137" t="s">
        <v>173</v>
      </c>
    </row>
    <row r="146" spans="2:65" s="1" customFormat="1" ht="24.15" customHeight="1">
      <c r="B146" s="125"/>
      <c r="C146" s="160"/>
      <c r="D146" s="160"/>
      <c r="E146" s="161"/>
      <c r="F146" s="162"/>
      <c r="G146" s="163"/>
      <c r="H146" s="164"/>
      <c r="I146" s="165"/>
      <c r="J146" s="165"/>
      <c r="K146" s="166"/>
      <c r="L146" s="25"/>
      <c r="M146" s="133"/>
      <c r="N146" s="134"/>
      <c r="O146" s="135"/>
      <c r="P146" s="135"/>
      <c r="Q146" s="135"/>
      <c r="R146" s="135"/>
      <c r="S146" s="135"/>
      <c r="T146" s="136"/>
      <c r="AR146" s="137"/>
      <c r="AT146" s="137"/>
      <c r="AU146" s="137"/>
      <c r="AY146" s="13"/>
      <c r="BE146" s="138"/>
      <c r="BF146" s="138"/>
      <c r="BG146" s="138"/>
      <c r="BH146" s="138"/>
      <c r="BI146" s="138"/>
      <c r="BJ146" s="13"/>
      <c r="BK146" s="138"/>
      <c r="BL146" s="13"/>
      <c r="BM146" s="137"/>
    </row>
    <row r="147" spans="2:65" s="11" customFormat="1" ht="22.65" customHeight="1">
      <c r="B147" s="114"/>
      <c r="D147" s="115" t="s">
        <v>76</v>
      </c>
      <c r="E147" s="123">
        <v>771</v>
      </c>
      <c r="F147" s="123" t="s">
        <v>212</v>
      </c>
      <c r="J147" s="124">
        <f>J148+J151+J154+J157+J160+J163+J166+J169+J172+J175+J178+J181+J183+J186+J189</f>
        <v>0</v>
      </c>
      <c r="L147" s="114"/>
      <c r="M147" s="118"/>
      <c r="P147" s="119" t="e">
        <f>SUM(#REF!)</f>
        <v>#REF!</v>
      </c>
      <c r="R147" s="119" t="e">
        <f>SUM(#REF!)</f>
        <v>#REF!</v>
      </c>
      <c r="T147" s="120" t="e">
        <f>SUM(#REF!)</f>
        <v>#REF!</v>
      </c>
      <c r="AR147" s="115" t="s">
        <v>87</v>
      </c>
      <c r="AT147" s="121" t="s">
        <v>76</v>
      </c>
      <c r="AU147" s="121" t="s">
        <v>85</v>
      </c>
      <c r="AY147" s="115" t="s">
        <v>128</v>
      </c>
      <c r="BK147" s="122" t="e">
        <f>SUM(#REF!)</f>
        <v>#REF!</v>
      </c>
    </row>
    <row r="148" spans="2:65" s="11" customFormat="1" ht="22.65" customHeight="1">
      <c r="B148" s="114"/>
      <c r="C148" s="175"/>
      <c r="D148" s="126" t="s">
        <v>130</v>
      </c>
      <c r="E148" s="127" t="s">
        <v>188</v>
      </c>
      <c r="F148" s="128" t="s">
        <v>189</v>
      </c>
      <c r="G148" s="129" t="s">
        <v>190</v>
      </c>
      <c r="H148" s="130">
        <v>2.9540000000000002</v>
      </c>
      <c r="I148" s="131"/>
      <c r="J148" s="131">
        <f>H148*I148</f>
        <v>0</v>
      </c>
      <c r="L148" s="114"/>
      <c r="M148" s="118"/>
      <c r="P148" s="119"/>
      <c r="R148" s="119"/>
      <c r="T148" s="120"/>
      <c r="AR148" s="115"/>
      <c r="AT148" s="121"/>
      <c r="AU148" s="121"/>
      <c r="AY148" s="115"/>
      <c r="BK148" s="122"/>
    </row>
    <row r="149" spans="2:65" s="11" customFormat="1" ht="22.65" customHeight="1">
      <c r="B149" s="114"/>
      <c r="D149" s="169" t="s">
        <v>191</v>
      </c>
      <c r="E149" s="170" t="s">
        <v>1</v>
      </c>
      <c r="F149" s="171" t="s">
        <v>201</v>
      </c>
      <c r="G149" s="167"/>
      <c r="H149" s="170" t="s">
        <v>1</v>
      </c>
      <c r="I149" s="167"/>
      <c r="J149" s="167"/>
      <c r="L149" s="114"/>
      <c r="M149" s="118"/>
      <c r="P149" s="119"/>
      <c r="R149" s="119"/>
      <c r="T149" s="120"/>
      <c r="AR149" s="115"/>
      <c r="AT149" s="121"/>
      <c r="AU149" s="121"/>
      <c r="AY149" s="115"/>
      <c r="BK149" s="122"/>
    </row>
    <row r="150" spans="2:65" s="11" customFormat="1" ht="22.65" customHeight="1">
      <c r="B150" s="114"/>
      <c r="D150" s="169" t="s">
        <v>191</v>
      </c>
      <c r="E150" s="172" t="s">
        <v>1</v>
      </c>
      <c r="F150" s="173" t="s">
        <v>203</v>
      </c>
      <c r="G150" s="168"/>
      <c r="H150" s="174">
        <v>2.9540000000000002</v>
      </c>
      <c r="I150" s="168"/>
      <c r="J150" s="168"/>
      <c r="L150" s="114"/>
      <c r="M150" s="118"/>
      <c r="P150" s="119"/>
      <c r="R150" s="119"/>
      <c r="T150" s="120"/>
      <c r="AR150" s="115"/>
      <c r="AT150" s="121"/>
      <c r="AU150" s="121"/>
      <c r="AY150" s="115"/>
      <c r="BK150" s="122"/>
    </row>
    <row r="151" spans="2:65" s="11" customFormat="1" ht="22.65" customHeight="1">
      <c r="B151" s="114"/>
      <c r="C151" s="175"/>
      <c r="D151" s="126" t="s">
        <v>130</v>
      </c>
      <c r="E151" s="127" t="s">
        <v>192</v>
      </c>
      <c r="F151" s="128" t="s">
        <v>193</v>
      </c>
      <c r="G151" s="129" t="s">
        <v>131</v>
      </c>
      <c r="H151" s="130">
        <v>59.08</v>
      </c>
      <c r="I151" s="131"/>
      <c r="J151" s="131">
        <f>H151*I151</f>
        <v>0</v>
      </c>
      <c r="L151" s="114"/>
      <c r="M151" s="118"/>
      <c r="P151" s="119"/>
      <c r="R151" s="119"/>
      <c r="T151" s="120"/>
      <c r="AR151" s="115"/>
      <c r="AT151" s="121"/>
      <c r="AU151" s="121"/>
      <c r="AY151" s="115"/>
      <c r="BK151" s="122"/>
    </row>
    <row r="152" spans="2:65" s="11" customFormat="1" ht="22.65" customHeight="1">
      <c r="B152" s="114"/>
      <c r="D152" s="169" t="s">
        <v>191</v>
      </c>
      <c r="E152" s="170" t="s">
        <v>1</v>
      </c>
      <c r="F152" s="171" t="s">
        <v>201</v>
      </c>
      <c r="G152" s="167"/>
      <c r="H152" s="170" t="s">
        <v>1</v>
      </c>
      <c r="I152" s="167"/>
      <c r="J152" s="167"/>
      <c r="L152" s="114"/>
      <c r="M152" s="118"/>
      <c r="P152" s="119"/>
      <c r="R152" s="119"/>
      <c r="T152" s="120"/>
      <c r="AR152" s="115"/>
      <c r="AT152" s="121"/>
      <c r="AU152" s="121"/>
      <c r="AY152" s="115"/>
      <c r="BK152" s="122"/>
    </row>
    <row r="153" spans="2:65" s="11" customFormat="1" ht="22.65" customHeight="1">
      <c r="B153" s="114"/>
      <c r="D153" s="169" t="s">
        <v>191</v>
      </c>
      <c r="E153" s="172" t="s">
        <v>1</v>
      </c>
      <c r="F153" s="173" t="s">
        <v>202</v>
      </c>
      <c r="G153" s="168"/>
      <c r="H153" s="174">
        <v>59.08</v>
      </c>
      <c r="I153" s="168"/>
      <c r="J153" s="168"/>
      <c r="L153" s="114"/>
      <c r="M153" s="118"/>
      <c r="P153" s="119"/>
      <c r="R153" s="119"/>
      <c r="T153" s="120"/>
      <c r="AR153" s="115"/>
      <c r="AT153" s="121"/>
      <c r="AU153" s="121"/>
      <c r="AY153" s="115"/>
      <c r="BK153" s="122"/>
    </row>
    <row r="154" spans="2:65" s="11" customFormat="1" ht="22.65" customHeight="1">
      <c r="B154" s="114"/>
      <c r="C154" s="175"/>
      <c r="D154" s="126" t="s">
        <v>130</v>
      </c>
      <c r="E154" s="127" t="s">
        <v>194</v>
      </c>
      <c r="F154" s="128" t="s">
        <v>195</v>
      </c>
      <c r="G154" s="129" t="s">
        <v>131</v>
      </c>
      <c r="H154" s="130">
        <v>59.08</v>
      </c>
      <c r="I154" s="131"/>
      <c r="J154" s="131">
        <f>H154*I154</f>
        <v>0</v>
      </c>
      <c r="L154" s="114"/>
      <c r="M154" s="118"/>
      <c r="P154" s="119"/>
      <c r="R154" s="119"/>
      <c r="T154" s="120"/>
      <c r="AR154" s="115"/>
      <c r="AT154" s="121"/>
      <c r="AU154" s="121"/>
      <c r="AY154" s="115"/>
      <c r="BK154" s="122"/>
    </row>
    <row r="155" spans="2:65" s="11" customFormat="1" ht="22.65" customHeight="1">
      <c r="B155" s="114"/>
      <c r="D155" s="169" t="s">
        <v>191</v>
      </c>
      <c r="E155" s="170" t="s">
        <v>1</v>
      </c>
      <c r="F155" s="171" t="s">
        <v>201</v>
      </c>
      <c r="G155" s="167"/>
      <c r="H155" s="170" t="s">
        <v>1</v>
      </c>
      <c r="I155" s="167"/>
      <c r="J155" s="167"/>
      <c r="L155" s="114"/>
      <c r="M155" s="118"/>
      <c r="P155" s="119"/>
      <c r="R155" s="119"/>
      <c r="T155" s="120"/>
      <c r="AR155" s="115"/>
      <c r="AT155" s="121"/>
      <c r="AU155" s="121"/>
      <c r="AY155" s="115"/>
      <c r="BK155" s="122"/>
    </row>
    <row r="156" spans="2:65" s="11" customFormat="1" ht="22.65" customHeight="1">
      <c r="B156" s="114"/>
      <c r="D156" s="169" t="s">
        <v>191</v>
      </c>
      <c r="E156" s="172" t="s">
        <v>1</v>
      </c>
      <c r="F156" s="173" t="s">
        <v>202</v>
      </c>
      <c r="G156" s="168"/>
      <c r="H156" s="174">
        <v>59.08</v>
      </c>
      <c r="I156" s="168"/>
      <c r="J156" s="168"/>
      <c r="L156" s="114"/>
      <c r="M156" s="118"/>
      <c r="P156" s="119"/>
      <c r="R156" s="119"/>
      <c r="T156" s="120"/>
      <c r="AR156" s="115"/>
      <c r="AT156" s="121"/>
      <c r="AU156" s="121"/>
      <c r="AY156" s="115"/>
      <c r="BK156" s="122"/>
    </row>
    <row r="157" spans="2:65" s="11" customFormat="1" ht="22.65" customHeight="1">
      <c r="B157" s="114"/>
      <c r="C157" s="175"/>
      <c r="D157" s="126" t="s">
        <v>130</v>
      </c>
      <c r="E157" s="127" t="s">
        <v>196</v>
      </c>
      <c r="F157" s="128" t="s">
        <v>197</v>
      </c>
      <c r="G157" s="129" t="s">
        <v>190</v>
      </c>
      <c r="H157" s="130">
        <v>2.363</v>
      </c>
      <c r="I157" s="131"/>
      <c r="J157" s="131">
        <f>H157*I157</f>
        <v>0</v>
      </c>
      <c r="L157" s="114"/>
      <c r="M157" s="118"/>
      <c r="P157" s="119"/>
      <c r="R157" s="119"/>
      <c r="T157" s="120"/>
      <c r="AR157" s="115"/>
      <c r="AT157" s="121"/>
      <c r="AU157" s="121"/>
      <c r="AY157" s="115"/>
      <c r="BK157" s="122"/>
    </row>
    <row r="158" spans="2:65" s="11" customFormat="1" ht="22.65" customHeight="1">
      <c r="B158" s="114"/>
      <c r="D158" s="169" t="s">
        <v>191</v>
      </c>
      <c r="E158" s="170" t="s">
        <v>1</v>
      </c>
      <c r="F158" s="171" t="s">
        <v>201</v>
      </c>
      <c r="G158" s="167"/>
      <c r="H158" s="170" t="s">
        <v>1</v>
      </c>
      <c r="I158" s="167"/>
      <c r="J158" s="167"/>
      <c r="L158" s="114"/>
      <c r="M158" s="118"/>
      <c r="P158" s="119"/>
      <c r="R158" s="119"/>
      <c r="T158" s="120"/>
      <c r="AR158" s="115"/>
      <c r="AT158" s="121"/>
      <c r="AU158" s="121"/>
      <c r="AY158" s="115"/>
      <c r="BK158" s="122"/>
    </row>
    <row r="159" spans="2:65" s="11" customFormat="1" ht="22.65" customHeight="1">
      <c r="B159" s="114"/>
      <c r="D159" s="169" t="s">
        <v>191</v>
      </c>
      <c r="E159" s="172" t="s">
        <v>1</v>
      </c>
      <c r="F159" s="173" t="s">
        <v>204</v>
      </c>
      <c r="G159" s="168"/>
      <c r="H159" s="174">
        <v>2.363</v>
      </c>
      <c r="I159" s="168"/>
      <c r="J159" s="168"/>
      <c r="L159" s="114"/>
      <c r="M159" s="118"/>
      <c r="P159" s="119"/>
      <c r="R159" s="119"/>
      <c r="T159" s="120"/>
      <c r="AR159" s="115"/>
      <c r="AT159" s="121"/>
      <c r="AU159" s="121"/>
      <c r="AY159" s="115"/>
      <c r="BK159" s="122"/>
    </row>
    <row r="160" spans="2:65" s="11" customFormat="1" ht="22.65" customHeight="1">
      <c r="B160" s="114"/>
      <c r="C160" s="175"/>
      <c r="D160" s="126" t="s">
        <v>130</v>
      </c>
      <c r="E160" s="127" t="s">
        <v>198</v>
      </c>
      <c r="F160" s="128" t="s">
        <v>199</v>
      </c>
      <c r="G160" s="129" t="s">
        <v>190</v>
      </c>
      <c r="H160" s="130">
        <v>2.363</v>
      </c>
      <c r="I160" s="131"/>
      <c r="J160" s="131">
        <f>H160*I160</f>
        <v>0</v>
      </c>
      <c r="L160" s="114"/>
      <c r="M160" s="118"/>
      <c r="P160" s="119"/>
      <c r="R160" s="119"/>
      <c r="T160" s="120"/>
      <c r="AR160" s="115"/>
      <c r="AT160" s="121"/>
      <c r="AU160" s="121"/>
      <c r="AY160" s="115"/>
      <c r="BK160" s="122"/>
    </row>
    <row r="161" spans="2:63" s="11" customFormat="1" ht="22.65" customHeight="1">
      <c r="B161" s="114"/>
      <c r="D161" s="169" t="s">
        <v>191</v>
      </c>
      <c r="E161" s="170" t="s">
        <v>1</v>
      </c>
      <c r="F161" s="171" t="s">
        <v>201</v>
      </c>
      <c r="G161" s="167"/>
      <c r="H161" s="170" t="s">
        <v>1</v>
      </c>
      <c r="I161" s="167"/>
      <c r="J161" s="167"/>
      <c r="L161" s="114"/>
      <c r="M161" s="118"/>
      <c r="P161" s="119"/>
      <c r="R161" s="119"/>
      <c r="T161" s="120"/>
      <c r="AR161" s="115"/>
      <c r="AT161" s="121"/>
      <c r="AU161" s="121"/>
      <c r="AY161" s="115"/>
      <c r="BK161" s="122"/>
    </row>
    <row r="162" spans="2:63" s="11" customFormat="1" ht="22.65" customHeight="1">
      <c r="B162" s="114"/>
      <c r="D162" s="169" t="s">
        <v>191</v>
      </c>
      <c r="E162" s="172" t="s">
        <v>1</v>
      </c>
      <c r="F162" s="173" t="s">
        <v>204</v>
      </c>
      <c r="G162" s="168"/>
      <c r="H162" s="174">
        <v>2.363</v>
      </c>
      <c r="I162" s="168"/>
      <c r="J162" s="168"/>
      <c r="L162" s="114"/>
      <c r="M162" s="118"/>
      <c r="P162" s="119"/>
      <c r="R162" s="119"/>
      <c r="T162" s="120"/>
      <c r="AR162" s="115"/>
      <c r="AT162" s="121"/>
      <c r="AU162" s="121"/>
      <c r="AY162" s="115"/>
      <c r="BK162" s="122"/>
    </row>
    <row r="163" spans="2:63" s="11" customFormat="1" ht="22.65" customHeight="1">
      <c r="B163" s="114"/>
      <c r="C163" s="175"/>
      <c r="D163" s="126" t="s">
        <v>130</v>
      </c>
      <c r="E163" s="127" t="s">
        <v>198</v>
      </c>
      <c r="F163" s="128" t="s">
        <v>200</v>
      </c>
      <c r="G163" s="129" t="s">
        <v>174</v>
      </c>
      <c r="H163" s="130">
        <v>25.6</v>
      </c>
      <c r="I163" s="131"/>
      <c r="J163" s="131">
        <f>H163*I163</f>
        <v>0</v>
      </c>
      <c r="L163" s="114"/>
      <c r="M163" s="118"/>
      <c r="P163" s="119"/>
      <c r="R163" s="119"/>
      <c r="T163" s="120"/>
      <c r="AR163" s="115"/>
      <c r="AT163" s="121"/>
      <c r="AU163" s="121"/>
      <c r="AY163" s="115"/>
      <c r="BK163" s="122"/>
    </row>
    <row r="164" spans="2:63" s="11" customFormat="1" ht="22.65" customHeight="1">
      <c r="B164" s="114"/>
      <c r="D164" s="169" t="s">
        <v>191</v>
      </c>
      <c r="E164" s="170" t="s">
        <v>1</v>
      </c>
      <c r="F164" s="171" t="s">
        <v>201</v>
      </c>
      <c r="G164" s="167"/>
      <c r="H164" s="170" t="s">
        <v>1</v>
      </c>
      <c r="I164" s="167"/>
      <c r="J164" s="167"/>
      <c r="L164" s="114"/>
      <c r="M164" s="118"/>
      <c r="P164" s="119"/>
      <c r="R164" s="119"/>
      <c r="T164" s="120"/>
      <c r="AR164" s="115"/>
      <c r="AT164" s="121"/>
      <c r="AU164" s="121"/>
      <c r="AY164" s="115"/>
      <c r="BK164" s="122"/>
    </row>
    <row r="165" spans="2:63" s="11" customFormat="1" ht="22.65" customHeight="1">
      <c r="B165" s="114"/>
      <c r="D165" s="169"/>
      <c r="E165" s="170"/>
      <c r="F165" s="173" t="s">
        <v>205</v>
      </c>
      <c r="G165" s="167"/>
      <c r="H165" s="174">
        <v>25.6</v>
      </c>
      <c r="I165" s="167"/>
      <c r="J165" s="167"/>
      <c r="L165" s="114"/>
      <c r="M165" s="118"/>
      <c r="P165" s="119"/>
      <c r="R165" s="119"/>
      <c r="T165" s="120"/>
      <c r="AR165" s="115"/>
      <c r="AT165" s="121"/>
      <c r="AU165" s="121"/>
      <c r="AY165" s="115"/>
      <c r="BK165" s="122"/>
    </row>
    <row r="166" spans="2:63" s="11" customFormat="1" ht="22.65" customHeight="1">
      <c r="B166" s="114"/>
      <c r="C166" s="175"/>
      <c r="D166" s="126" t="s">
        <v>130</v>
      </c>
      <c r="E166" s="127" t="s">
        <v>213</v>
      </c>
      <c r="F166" s="128" t="s">
        <v>214</v>
      </c>
      <c r="G166" s="129" t="s">
        <v>131</v>
      </c>
      <c r="H166" s="130">
        <v>59.08</v>
      </c>
      <c r="I166" s="131"/>
      <c r="J166" s="131">
        <f>H166*I166</f>
        <v>0</v>
      </c>
      <c r="L166" s="114"/>
      <c r="M166" s="118"/>
      <c r="P166" s="119"/>
      <c r="R166" s="119"/>
      <c r="T166" s="120"/>
      <c r="AR166" s="115"/>
      <c r="AT166" s="121"/>
      <c r="AU166" s="121"/>
      <c r="AY166" s="115"/>
      <c r="BK166" s="122"/>
    </row>
    <row r="167" spans="2:63" s="11" customFormat="1" ht="22.65" customHeight="1">
      <c r="B167" s="114"/>
      <c r="D167" s="169" t="s">
        <v>191</v>
      </c>
      <c r="E167" s="170" t="s">
        <v>1</v>
      </c>
      <c r="F167" s="171" t="s">
        <v>201</v>
      </c>
      <c r="G167" s="167"/>
      <c r="H167" s="170" t="s">
        <v>1</v>
      </c>
      <c r="I167" s="167"/>
      <c r="J167" s="167"/>
      <c r="L167" s="114"/>
      <c r="M167" s="118"/>
      <c r="P167" s="119"/>
      <c r="R167" s="119"/>
      <c r="T167" s="120"/>
      <c r="AR167" s="115"/>
      <c r="AT167" s="121"/>
      <c r="AU167" s="121"/>
      <c r="AY167" s="115"/>
      <c r="BK167" s="122"/>
    </row>
    <row r="168" spans="2:63" s="11" customFormat="1" ht="22.65" customHeight="1">
      <c r="B168" s="114"/>
      <c r="D168" s="169" t="s">
        <v>191</v>
      </c>
      <c r="E168" s="172" t="s">
        <v>1</v>
      </c>
      <c r="F168" s="173" t="s">
        <v>202</v>
      </c>
      <c r="G168" s="168"/>
      <c r="H168" s="174">
        <v>59.08</v>
      </c>
      <c r="I168" s="168"/>
      <c r="J168" s="168"/>
      <c r="L168" s="114"/>
      <c r="M168" s="118"/>
      <c r="P168" s="119"/>
      <c r="R168" s="119"/>
      <c r="T168" s="120"/>
      <c r="AR168" s="115"/>
      <c r="AT168" s="121"/>
      <c r="AU168" s="121"/>
      <c r="AY168" s="115"/>
      <c r="BK168" s="122"/>
    </row>
    <row r="169" spans="2:63" s="11" customFormat="1" ht="22.65" customHeight="1">
      <c r="B169" s="114"/>
      <c r="C169" s="175"/>
      <c r="D169" s="126" t="s">
        <v>130</v>
      </c>
      <c r="E169" s="127" t="s">
        <v>215</v>
      </c>
      <c r="F169" s="128" t="s">
        <v>216</v>
      </c>
      <c r="G169" s="129" t="s">
        <v>131</v>
      </c>
      <c r="H169" s="130">
        <v>59.08</v>
      </c>
      <c r="I169" s="131"/>
      <c r="J169" s="131">
        <f>H169*I169</f>
        <v>0</v>
      </c>
      <c r="L169" s="114"/>
      <c r="M169" s="118"/>
      <c r="P169" s="119"/>
      <c r="R169" s="119"/>
      <c r="T169" s="120"/>
      <c r="AR169" s="115"/>
      <c r="AT169" s="121"/>
      <c r="AU169" s="121"/>
      <c r="AY169" s="115"/>
      <c r="BK169" s="122"/>
    </row>
    <row r="170" spans="2:63" s="11" customFormat="1" ht="22.65" customHeight="1">
      <c r="B170" s="114"/>
      <c r="D170" s="169" t="s">
        <v>191</v>
      </c>
      <c r="E170" s="170" t="s">
        <v>1</v>
      </c>
      <c r="F170" s="171" t="s">
        <v>201</v>
      </c>
      <c r="G170" s="167"/>
      <c r="H170" s="170" t="s">
        <v>1</v>
      </c>
      <c r="I170" s="167"/>
      <c r="J170" s="167"/>
      <c r="L170" s="114"/>
      <c r="M170" s="118"/>
      <c r="P170" s="119"/>
      <c r="R170" s="119"/>
      <c r="T170" s="120"/>
      <c r="AR170" s="115"/>
      <c r="AT170" s="121"/>
      <c r="AU170" s="121"/>
      <c r="AY170" s="115"/>
      <c r="BK170" s="122"/>
    </row>
    <row r="171" spans="2:63" s="11" customFormat="1" ht="22.65" customHeight="1">
      <c r="B171" s="114"/>
      <c r="D171" s="169" t="s">
        <v>191</v>
      </c>
      <c r="E171" s="172" t="s">
        <v>1</v>
      </c>
      <c r="F171" s="173" t="s">
        <v>202</v>
      </c>
      <c r="G171" s="168"/>
      <c r="H171" s="174">
        <v>59.08</v>
      </c>
      <c r="I171" s="168"/>
      <c r="J171" s="168"/>
      <c r="L171" s="114"/>
      <c r="M171" s="118"/>
      <c r="P171" s="119"/>
      <c r="R171" s="119"/>
      <c r="T171" s="120"/>
      <c r="AR171" s="115"/>
      <c r="AT171" s="121"/>
      <c r="AU171" s="121"/>
      <c r="AY171" s="115"/>
      <c r="BK171" s="122"/>
    </row>
    <row r="172" spans="2:63" s="11" customFormat="1" ht="22.65" customHeight="1">
      <c r="B172" s="114"/>
      <c r="C172" s="175"/>
      <c r="D172" s="126" t="s">
        <v>130</v>
      </c>
      <c r="E172" s="127" t="s">
        <v>217</v>
      </c>
      <c r="F172" s="128" t="s">
        <v>218</v>
      </c>
      <c r="G172" s="129" t="s">
        <v>131</v>
      </c>
      <c r="H172" s="130">
        <v>59.08</v>
      </c>
      <c r="I172" s="131"/>
      <c r="J172" s="131">
        <f>H172*I172</f>
        <v>0</v>
      </c>
      <c r="L172" s="114"/>
      <c r="M172" s="118"/>
      <c r="P172" s="119"/>
      <c r="R172" s="119"/>
      <c r="T172" s="120"/>
      <c r="AR172" s="115"/>
      <c r="AT172" s="121"/>
      <c r="AU172" s="121"/>
      <c r="AY172" s="115"/>
      <c r="BK172" s="122"/>
    </row>
    <row r="173" spans="2:63" s="11" customFormat="1" ht="22.65" customHeight="1">
      <c r="B173" s="114"/>
      <c r="D173" s="169" t="s">
        <v>191</v>
      </c>
      <c r="E173" s="170" t="s">
        <v>1</v>
      </c>
      <c r="F173" s="171" t="s">
        <v>201</v>
      </c>
      <c r="G173" s="167"/>
      <c r="H173" s="170" t="s">
        <v>1</v>
      </c>
      <c r="I173" s="167"/>
      <c r="J173" s="167"/>
      <c r="L173" s="114"/>
      <c r="M173" s="118"/>
      <c r="P173" s="119"/>
      <c r="R173" s="119"/>
      <c r="T173" s="120"/>
      <c r="AR173" s="115"/>
      <c r="AT173" s="121"/>
      <c r="AU173" s="121"/>
      <c r="AY173" s="115"/>
      <c r="BK173" s="122"/>
    </row>
    <row r="174" spans="2:63" s="11" customFormat="1" ht="22.65" customHeight="1">
      <c r="B174" s="114"/>
      <c r="D174" s="169" t="s">
        <v>191</v>
      </c>
      <c r="E174" s="172" t="s">
        <v>1</v>
      </c>
      <c r="F174" s="173" t="s">
        <v>202</v>
      </c>
      <c r="G174" s="168"/>
      <c r="H174" s="174">
        <v>59.08</v>
      </c>
      <c r="I174" s="168"/>
      <c r="J174" s="168"/>
      <c r="L174" s="114"/>
      <c r="M174" s="118"/>
      <c r="P174" s="119"/>
      <c r="R174" s="119"/>
      <c r="T174" s="120"/>
      <c r="AR174" s="115"/>
      <c r="AT174" s="121"/>
      <c r="AU174" s="121"/>
      <c r="AY174" s="115"/>
      <c r="BK174" s="122"/>
    </row>
    <row r="175" spans="2:63" s="11" customFormat="1" ht="22.65" customHeight="1">
      <c r="B175" s="114"/>
      <c r="C175" s="175"/>
      <c r="D175" s="126" t="s">
        <v>130</v>
      </c>
      <c r="E175" s="127" t="s">
        <v>219</v>
      </c>
      <c r="F175" s="128" t="s">
        <v>220</v>
      </c>
      <c r="G175" s="129" t="s">
        <v>131</v>
      </c>
      <c r="H175" s="130">
        <v>59.08</v>
      </c>
      <c r="I175" s="131"/>
      <c r="J175" s="131">
        <f>H175*I175</f>
        <v>0</v>
      </c>
      <c r="L175" s="114"/>
      <c r="M175" s="118"/>
      <c r="P175" s="119"/>
      <c r="R175" s="119"/>
      <c r="T175" s="120"/>
      <c r="AR175" s="115"/>
      <c r="AT175" s="121"/>
      <c r="AU175" s="121"/>
      <c r="AY175" s="115"/>
      <c r="BK175" s="122"/>
    </row>
    <row r="176" spans="2:63" s="11" customFormat="1" ht="22.65" customHeight="1">
      <c r="B176" s="114"/>
      <c r="D176" s="169" t="s">
        <v>191</v>
      </c>
      <c r="E176" s="170" t="s">
        <v>1</v>
      </c>
      <c r="F176" s="171" t="s">
        <v>201</v>
      </c>
      <c r="G176" s="167"/>
      <c r="H176" s="170" t="s">
        <v>1</v>
      </c>
      <c r="I176" s="167"/>
      <c r="J176" s="167"/>
      <c r="L176" s="114"/>
      <c r="M176" s="118"/>
      <c r="P176" s="119"/>
      <c r="R176" s="119"/>
      <c r="T176" s="120"/>
      <c r="AR176" s="115"/>
      <c r="AT176" s="121"/>
      <c r="AU176" s="121"/>
      <c r="AY176" s="115"/>
      <c r="BK176" s="122"/>
    </row>
    <row r="177" spans="2:63" s="11" customFormat="1" ht="22.65" customHeight="1">
      <c r="B177" s="114"/>
      <c r="D177" s="169" t="s">
        <v>191</v>
      </c>
      <c r="E177" s="172" t="s">
        <v>1</v>
      </c>
      <c r="F177" s="173" t="s">
        <v>202</v>
      </c>
      <c r="G177" s="168"/>
      <c r="H177" s="174">
        <v>59.08</v>
      </c>
      <c r="I177" s="168"/>
      <c r="J177" s="168"/>
      <c r="L177" s="114"/>
      <c r="M177" s="118"/>
      <c r="P177" s="119"/>
      <c r="R177" s="119"/>
      <c r="T177" s="120"/>
      <c r="AR177" s="115"/>
      <c r="AT177" s="121"/>
      <c r="AU177" s="121"/>
      <c r="AY177" s="115"/>
      <c r="BK177" s="122"/>
    </row>
    <row r="178" spans="2:63" s="11" customFormat="1" ht="22.65" customHeight="1">
      <c r="B178" s="114"/>
      <c r="C178" s="175"/>
      <c r="D178" s="126" t="s">
        <v>130</v>
      </c>
      <c r="E178" s="127" t="s">
        <v>221</v>
      </c>
      <c r="F178" s="128" t="s">
        <v>222</v>
      </c>
      <c r="G178" s="129" t="s">
        <v>174</v>
      </c>
      <c r="H178" s="130">
        <v>25.6</v>
      </c>
      <c r="I178" s="131"/>
      <c r="J178" s="131">
        <f>H178*I178</f>
        <v>0</v>
      </c>
      <c r="L178" s="114"/>
      <c r="M178" s="118"/>
      <c r="P178" s="119"/>
      <c r="R178" s="119"/>
      <c r="T178" s="120"/>
      <c r="AR178" s="115"/>
      <c r="AT178" s="121"/>
      <c r="AU178" s="121"/>
      <c r="AY178" s="115"/>
      <c r="BK178" s="122"/>
    </row>
    <row r="179" spans="2:63" s="11" customFormat="1" ht="22.65" customHeight="1">
      <c r="B179" s="114"/>
      <c r="D179" s="169" t="s">
        <v>191</v>
      </c>
      <c r="E179" s="170" t="s">
        <v>1</v>
      </c>
      <c r="F179" s="171" t="s">
        <v>201</v>
      </c>
      <c r="G179" s="167"/>
      <c r="H179" s="170" t="s">
        <v>1</v>
      </c>
      <c r="I179" s="167"/>
      <c r="J179" s="167"/>
      <c r="L179" s="114"/>
      <c r="M179" s="118"/>
      <c r="P179" s="119"/>
      <c r="R179" s="119"/>
      <c r="T179" s="120"/>
      <c r="AR179" s="115"/>
      <c r="AT179" s="121"/>
      <c r="AU179" s="121"/>
      <c r="AY179" s="115"/>
      <c r="BK179" s="122"/>
    </row>
    <row r="180" spans="2:63" s="11" customFormat="1" ht="22.65" customHeight="1">
      <c r="B180" s="114"/>
      <c r="D180" s="169" t="s">
        <v>191</v>
      </c>
      <c r="E180" s="172" t="s">
        <v>1</v>
      </c>
      <c r="F180" s="173" t="s">
        <v>205</v>
      </c>
      <c r="G180" s="168"/>
      <c r="H180" s="174">
        <v>25.6</v>
      </c>
      <c r="I180" s="168"/>
      <c r="J180" s="168"/>
      <c r="L180" s="114"/>
      <c r="M180" s="118"/>
      <c r="P180" s="119"/>
      <c r="R180" s="119"/>
      <c r="T180" s="120"/>
      <c r="AR180" s="115"/>
      <c r="AT180" s="121"/>
      <c r="AU180" s="121"/>
      <c r="AY180" s="115"/>
      <c r="BK180" s="122"/>
    </row>
    <row r="181" spans="2:63" s="11" customFormat="1" ht="22.65" customHeight="1">
      <c r="B181" s="114"/>
      <c r="C181" s="175"/>
      <c r="D181" s="126" t="s">
        <v>130</v>
      </c>
      <c r="E181" s="139" t="s">
        <v>223</v>
      </c>
      <c r="F181" s="140" t="s">
        <v>224</v>
      </c>
      <c r="G181" s="141" t="s">
        <v>174</v>
      </c>
      <c r="H181" s="130">
        <v>28.16</v>
      </c>
      <c r="I181" s="142"/>
      <c r="J181" s="131">
        <f>H181*I181</f>
        <v>0</v>
      </c>
      <c r="L181" s="114"/>
      <c r="M181" s="118"/>
      <c r="P181" s="119"/>
      <c r="R181" s="119"/>
      <c r="T181" s="120"/>
      <c r="AR181" s="115"/>
      <c r="AT181" s="121"/>
      <c r="AU181" s="121"/>
      <c r="AY181" s="115"/>
      <c r="BK181" s="122"/>
    </row>
    <row r="182" spans="2:63" s="11" customFormat="1" ht="22.65" customHeight="1">
      <c r="B182" s="114"/>
      <c r="D182" s="115" t="s">
        <v>76</v>
      </c>
      <c r="E182" s="123"/>
      <c r="F182" s="123"/>
      <c r="J182" s="124"/>
      <c r="L182" s="114"/>
      <c r="M182" s="118"/>
      <c r="P182" s="119"/>
      <c r="R182" s="119"/>
      <c r="T182" s="120"/>
      <c r="AR182" s="115"/>
      <c r="AT182" s="121"/>
      <c r="AU182" s="121"/>
      <c r="AY182" s="115"/>
      <c r="BK182" s="122"/>
    </row>
    <row r="183" spans="2:63" s="11" customFormat="1" ht="22.65" customHeight="1">
      <c r="B183" s="114"/>
      <c r="C183" s="175"/>
      <c r="D183" s="126" t="s">
        <v>130</v>
      </c>
      <c r="E183" s="127" t="s">
        <v>225</v>
      </c>
      <c r="F183" s="128" t="s">
        <v>226</v>
      </c>
      <c r="G183" s="129" t="s">
        <v>131</v>
      </c>
      <c r="H183" s="130">
        <v>59.08</v>
      </c>
      <c r="I183" s="131"/>
      <c r="J183" s="131">
        <f>H183*I183</f>
        <v>0</v>
      </c>
      <c r="L183" s="114"/>
      <c r="M183" s="118"/>
      <c r="P183" s="119"/>
      <c r="R183" s="119"/>
      <c r="T183" s="120"/>
      <c r="AR183" s="115"/>
      <c r="AT183" s="121"/>
      <c r="AU183" s="121"/>
      <c r="AY183" s="115"/>
      <c r="BK183" s="122"/>
    </row>
    <row r="184" spans="2:63" s="11" customFormat="1" ht="22.65" customHeight="1">
      <c r="B184" s="114"/>
      <c r="D184" s="169" t="s">
        <v>191</v>
      </c>
      <c r="E184" s="170" t="s">
        <v>1</v>
      </c>
      <c r="F184" s="171" t="s">
        <v>201</v>
      </c>
      <c r="G184" s="167"/>
      <c r="H184" s="170" t="s">
        <v>1</v>
      </c>
      <c r="I184" s="167"/>
      <c r="J184" s="167"/>
      <c r="L184" s="114"/>
      <c r="M184" s="118"/>
      <c r="P184" s="119"/>
      <c r="R184" s="119"/>
      <c r="T184" s="120"/>
      <c r="AR184" s="115"/>
      <c r="AT184" s="121"/>
      <c r="AU184" s="121"/>
      <c r="AY184" s="115"/>
      <c r="BK184" s="122"/>
    </row>
    <row r="185" spans="2:63" s="11" customFormat="1" ht="22.65" customHeight="1">
      <c r="B185" s="114"/>
      <c r="D185" s="169" t="s">
        <v>191</v>
      </c>
      <c r="E185" s="172" t="s">
        <v>1</v>
      </c>
      <c r="F185" s="173">
        <v>59.08</v>
      </c>
      <c r="G185" s="168"/>
      <c r="H185" s="174">
        <v>59.08</v>
      </c>
      <c r="I185" s="168"/>
      <c r="J185" s="168"/>
      <c r="L185" s="114"/>
      <c r="M185" s="118"/>
      <c r="P185" s="119"/>
      <c r="R185" s="119"/>
      <c r="T185" s="120"/>
      <c r="AR185" s="115"/>
      <c r="AT185" s="121"/>
      <c r="AU185" s="121"/>
      <c r="AY185" s="115"/>
      <c r="BK185" s="122"/>
    </row>
    <row r="186" spans="2:63" s="11" customFormat="1" ht="22.65" customHeight="1">
      <c r="B186" s="114"/>
      <c r="C186" s="175"/>
      <c r="D186" s="126" t="s">
        <v>130</v>
      </c>
      <c r="E186" s="139" t="s">
        <v>227</v>
      </c>
      <c r="F186" s="140" t="s">
        <v>228</v>
      </c>
      <c r="G186" s="141" t="s">
        <v>131</v>
      </c>
      <c r="H186" s="130">
        <v>65</v>
      </c>
      <c r="I186" s="131"/>
      <c r="J186" s="131">
        <f>H186*I186</f>
        <v>0</v>
      </c>
      <c r="L186" s="114"/>
      <c r="M186" s="118"/>
      <c r="P186" s="119"/>
      <c r="R186" s="119"/>
      <c r="T186" s="120"/>
      <c r="AR186" s="115"/>
      <c r="AT186" s="121"/>
      <c r="AU186" s="121"/>
      <c r="AY186" s="115"/>
      <c r="BK186" s="122"/>
    </row>
    <row r="187" spans="2:63" s="11" customFormat="1" ht="22.65" customHeight="1">
      <c r="B187" s="114"/>
      <c r="D187" s="169" t="s">
        <v>191</v>
      </c>
      <c r="E187" s="170" t="s">
        <v>1</v>
      </c>
      <c r="F187" s="171" t="s">
        <v>201</v>
      </c>
      <c r="G187" s="167"/>
      <c r="H187" s="170" t="s">
        <v>1</v>
      </c>
      <c r="I187" s="167"/>
      <c r="J187" s="167"/>
      <c r="L187" s="114"/>
      <c r="M187" s="118"/>
      <c r="P187" s="119"/>
      <c r="R187" s="119"/>
      <c r="T187" s="120"/>
      <c r="AR187" s="115"/>
      <c r="AT187" s="121"/>
      <c r="AU187" s="121"/>
      <c r="AY187" s="115"/>
      <c r="BK187" s="122"/>
    </row>
    <row r="188" spans="2:63" s="11" customFormat="1" ht="22.65" customHeight="1">
      <c r="B188" s="114"/>
      <c r="D188" s="169" t="s">
        <v>191</v>
      </c>
      <c r="E188" s="172" t="s">
        <v>1</v>
      </c>
      <c r="F188" s="173" t="s">
        <v>229</v>
      </c>
      <c r="G188" s="168"/>
      <c r="H188" s="174">
        <v>65</v>
      </c>
      <c r="I188" s="168"/>
      <c r="J188" s="168"/>
      <c r="L188" s="114"/>
      <c r="M188" s="118"/>
      <c r="P188" s="119"/>
      <c r="R188" s="119"/>
      <c r="T188" s="120"/>
      <c r="AR188" s="115"/>
      <c r="AT188" s="121"/>
      <c r="AU188" s="121"/>
      <c r="AY188" s="115"/>
      <c r="BK188" s="122"/>
    </row>
    <row r="189" spans="2:63" s="11" customFormat="1" ht="22.65" customHeight="1">
      <c r="B189" s="114"/>
      <c r="C189" s="175"/>
      <c r="D189" s="176" t="s">
        <v>130</v>
      </c>
      <c r="E189" s="127" t="s">
        <v>230</v>
      </c>
      <c r="F189" s="128" t="s">
        <v>231</v>
      </c>
      <c r="G189" s="129" t="s">
        <v>155</v>
      </c>
      <c r="H189" s="177"/>
      <c r="I189" s="178"/>
      <c r="J189" s="178"/>
      <c r="L189" s="114"/>
      <c r="M189" s="118"/>
      <c r="P189" s="119"/>
      <c r="R189" s="119"/>
      <c r="T189" s="120"/>
      <c r="AR189" s="115"/>
      <c r="AT189" s="121"/>
      <c r="AU189" s="121"/>
      <c r="AY189" s="115"/>
      <c r="BK189" s="122"/>
    </row>
    <row r="190" spans="2:63" s="11" customFormat="1" ht="22.65" customHeight="1">
      <c r="B190" s="114"/>
      <c r="D190" s="160"/>
      <c r="E190" s="161"/>
      <c r="F190" s="162"/>
      <c r="G190" s="163"/>
      <c r="H190" s="164"/>
      <c r="I190" s="165"/>
      <c r="J190" s="165"/>
      <c r="L190" s="114"/>
      <c r="M190" s="118"/>
      <c r="P190" s="119"/>
      <c r="R190" s="119"/>
      <c r="T190" s="120"/>
      <c r="AR190" s="115"/>
      <c r="AT190" s="121"/>
      <c r="AU190" s="121"/>
      <c r="AY190" s="115"/>
      <c r="BK190" s="122"/>
    </row>
    <row r="191" spans="2:63" s="11" customFormat="1" ht="22.65" customHeight="1">
      <c r="B191" s="114"/>
      <c r="D191" s="160"/>
      <c r="E191" s="161"/>
      <c r="F191" s="162"/>
      <c r="G191" s="163"/>
      <c r="H191" s="164"/>
      <c r="I191" s="165"/>
      <c r="J191" s="165"/>
      <c r="L191" s="114"/>
      <c r="M191" s="118"/>
      <c r="P191" s="119"/>
      <c r="R191" s="119"/>
      <c r="T191" s="120"/>
      <c r="AR191" s="115"/>
      <c r="AT191" s="121"/>
      <c r="AU191" s="121"/>
      <c r="AY191" s="115"/>
      <c r="BK191" s="122"/>
    </row>
    <row r="192" spans="2:63" s="11" customFormat="1" ht="22.65" customHeight="1">
      <c r="B192" s="114"/>
      <c r="D192" s="115"/>
      <c r="E192" s="123"/>
      <c r="F192" s="123"/>
      <c r="J192" s="124"/>
      <c r="L192" s="114"/>
      <c r="M192" s="118"/>
      <c r="P192" s="119"/>
      <c r="R192" s="119"/>
      <c r="T192" s="120"/>
      <c r="AR192" s="115"/>
      <c r="AT192" s="121"/>
      <c r="AU192" s="121"/>
      <c r="AY192" s="115"/>
      <c r="BK192" s="122"/>
    </row>
    <row r="193" spans="2:65" s="11" customFormat="1" ht="22.65" customHeight="1">
      <c r="B193" s="114"/>
      <c r="D193" s="115" t="s">
        <v>76</v>
      </c>
      <c r="E193" s="123" t="s">
        <v>175</v>
      </c>
      <c r="F193" s="123" t="s">
        <v>176</v>
      </c>
      <c r="J193" s="124">
        <f>BK193</f>
        <v>0</v>
      </c>
      <c r="L193" s="114"/>
      <c r="M193" s="118"/>
      <c r="P193" s="119">
        <f>SUM(P194:P195)</f>
        <v>6.4550000000000001</v>
      </c>
      <c r="R193" s="119">
        <f>SUM(R194:R195)</f>
        <v>0</v>
      </c>
      <c r="T193" s="120">
        <f>SUM(T194:T195)</f>
        <v>0.45184999999999997</v>
      </c>
      <c r="AR193" s="115" t="s">
        <v>87</v>
      </c>
      <c r="AT193" s="121" t="s">
        <v>76</v>
      </c>
      <c r="AU193" s="121" t="s">
        <v>85</v>
      </c>
      <c r="AY193" s="115" t="s">
        <v>128</v>
      </c>
      <c r="BK193" s="122">
        <f>SUM(BK194:BK195)</f>
        <v>0</v>
      </c>
    </row>
    <row r="194" spans="2:65" s="1" customFormat="1" ht="50.25" customHeight="1">
      <c r="B194" s="125"/>
      <c r="C194" s="148">
        <v>92</v>
      </c>
      <c r="D194" s="148" t="s">
        <v>130</v>
      </c>
      <c r="E194" s="149" t="s">
        <v>177</v>
      </c>
      <c r="F194" s="150" t="s">
        <v>210</v>
      </c>
      <c r="G194" s="151" t="s">
        <v>131</v>
      </c>
      <c r="H194" s="152">
        <v>32.274999999999999</v>
      </c>
      <c r="I194" s="153"/>
      <c r="J194" s="153">
        <f>ROUND(I194*H194,2)</f>
        <v>0</v>
      </c>
      <c r="K194" s="132"/>
      <c r="L194" s="25"/>
      <c r="M194" s="133" t="s">
        <v>1</v>
      </c>
      <c r="N194" s="134" t="s">
        <v>42</v>
      </c>
      <c r="O194" s="135">
        <v>0.2</v>
      </c>
      <c r="P194" s="135">
        <f>O194*H194</f>
        <v>6.4550000000000001</v>
      </c>
      <c r="Q194" s="135">
        <v>0</v>
      </c>
      <c r="R194" s="135">
        <f>Q194*H194</f>
        <v>0</v>
      </c>
      <c r="S194" s="135">
        <v>1.4E-2</v>
      </c>
      <c r="T194" s="136">
        <f>S194*H194</f>
        <v>0.45184999999999997</v>
      </c>
      <c r="AR194" s="137" t="s">
        <v>156</v>
      </c>
      <c r="AT194" s="137" t="s">
        <v>130</v>
      </c>
      <c r="AU194" s="137" t="s">
        <v>87</v>
      </c>
      <c r="AY194" s="13" t="s">
        <v>128</v>
      </c>
      <c r="BE194" s="138">
        <f>IF(N194="základní",J194,0)</f>
        <v>0</v>
      </c>
      <c r="BF194" s="138">
        <f>IF(N194="snížená",J194,0)</f>
        <v>0</v>
      </c>
      <c r="BG194" s="138">
        <f>IF(N194="zákl. přenesená",J194,0)</f>
        <v>0</v>
      </c>
      <c r="BH194" s="138">
        <f>IF(N194="sníž. přenesená",J194,0)</f>
        <v>0</v>
      </c>
      <c r="BI194" s="138">
        <f>IF(N194="nulová",J194,0)</f>
        <v>0</v>
      </c>
      <c r="BJ194" s="13" t="s">
        <v>85</v>
      </c>
      <c r="BK194" s="138">
        <f>ROUND(I194*H194,2)</f>
        <v>0</v>
      </c>
      <c r="BL194" s="13" t="s">
        <v>156</v>
      </c>
      <c r="BM194" s="137" t="s">
        <v>178</v>
      </c>
    </row>
    <row r="195" spans="2:65" s="1" customFormat="1" ht="33" customHeight="1">
      <c r="B195" s="125"/>
      <c r="C195" s="126">
        <v>93</v>
      </c>
      <c r="D195" s="126" t="s">
        <v>130</v>
      </c>
      <c r="E195" s="127" t="s">
        <v>179</v>
      </c>
      <c r="F195" s="128" t="s">
        <v>180</v>
      </c>
      <c r="G195" s="129" t="s">
        <v>155</v>
      </c>
      <c r="H195" s="130">
        <v>752.98400000000004</v>
      </c>
      <c r="I195" s="131"/>
      <c r="J195" s="131">
        <f>ROUND(I195*H195,2)</f>
        <v>0</v>
      </c>
      <c r="K195" s="132"/>
      <c r="L195" s="25"/>
      <c r="M195" s="133" t="s">
        <v>1</v>
      </c>
      <c r="N195" s="134" t="s">
        <v>42</v>
      </c>
      <c r="O195" s="135">
        <v>0</v>
      </c>
      <c r="P195" s="135">
        <f>O195*H195</f>
        <v>0</v>
      </c>
      <c r="Q195" s="135">
        <v>0</v>
      </c>
      <c r="R195" s="135">
        <f>Q195*H195</f>
        <v>0</v>
      </c>
      <c r="S195" s="135">
        <v>0</v>
      </c>
      <c r="T195" s="136">
        <f>S195*H195</f>
        <v>0</v>
      </c>
      <c r="AR195" s="137" t="s">
        <v>156</v>
      </c>
      <c r="AT195" s="137" t="s">
        <v>130</v>
      </c>
      <c r="AU195" s="137" t="s">
        <v>87</v>
      </c>
      <c r="AY195" s="13" t="s">
        <v>128</v>
      </c>
      <c r="BE195" s="138">
        <f>IF(N195="základní",J195,0)</f>
        <v>0</v>
      </c>
      <c r="BF195" s="138">
        <f>IF(N195="snížená",J195,0)</f>
        <v>0</v>
      </c>
      <c r="BG195" s="138">
        <f>IF(N195="zákl. přenesená",J195,0)</f>
        <v>0</v>
      </c>
      <c r="BH195" s="138">
        <f>IF(N195="sníž. přenesená",J195,0)</f>
        <v>0</v>
      </c>
      <c r="BI195" s="138">
        <f>IF(N195="nulová",J195,0)</f>
        <v>0</v>
      </c>
      <c r="BJ195" s="13" t="s">
        <v>85</v>
      </c>
      <c r="BK195" s="138">
        <f>ROUND(I195*H195,2)</f>
        <v>0</v>
      </c>
      <c r="BL195" s="13" t="s">
        <v>156</v>
      </c>
      <c r="BM195" s="137" t="s">
        <v>181</v>
      </c>
    </row>
    <row r="196" spans="2:65" s="1" customFormat="1" ht="24.15" customHeight="1">
      <c r="B196" s="125"/>
      <c r="C196" s="148"/>
      <c r="D196" s="148"/>
      <c r="E196" s="149"/>
      <c r="F196" s="150"/>
      <c r="G196" s="151"/>
      <c r="H196" s="152"/>
      <c r="I196" s="153"/>
      <c r="J196" s="153"/>
      <c r="K196" s="132"/>
      <c r="L196" s="25"/>
      <c r="M196" s="133" t="s">
        <v>1</v>
      </c>
      <c r="N196" s="134" t="s">
        <v>42</v>
      </c>
      <c r="O196" s="135">
        <v>0</v>
      </c>
      <c r="P196" s="135">
        <f>O196*H196</f>
        <v>0</v>
      </c>
      <c r="Q196" s="135">
        <v>0</v>
      </c>
      <c r="R196" s="135">
        <f>Q196*H196</f>
        <v>0</v>
      </c>
      <c r="S196" s="135">
        <v>0</v>
      </c>
      <c r="T196" s="136">
        <f>S196*H196</f>
        <v>0</v>
      </c>
      <c r="AR196" s="137" t="s">
        <v>156</v>
      </c>
      <c r="AT196" s="137" t="s">
        <v>130</v>
      </c>
      <c r="AU196" s="137" t="s">
        <v>87</v>
      </c>
      <c r="AY196" s="13" t="s">
        <v>128</v>
      </c>
      <c r="BE196" s="138">
        <f>IF(N196="základní",J196,0)</f>
        <v>0</v>
      </c>
      <c r="BF196" s="138">
        <f>IF(N196="snížená",J196,0)</f>
        <v>0</v>
      </c>
      <c r="BG196" s="138">
        <f>IF(N196="zákl. přenesená",J196,0)</f>
        <v>0</v>
      </c>
      <c r="BH196" s="138">
        <f>IF(N196="sníž. přenesená",J196,0)</f>
        <v>0</v>
      </c>
      <c r="BI196" s="138">
        <f>IF(N196="nulová",J196,0)</f>
        <v>0</v>
      </c>
      <c r="BJ196" s="13" t="s">
        <v>85</v>
      </c>
      <c r="BK196" s="138">
        <f>ROUND(I196*H196,2)</f>
        <v>0</v>
      </c>
      <c r="BL196" s="13" t="s">
        <v>156</v>
      </c>
      <c r="BM196" s="137" t="s">
        <v>182</v>
      </c>
    </row>
    <row r="197" spans="2:65" s="11" customFormat="1" ht="25.95" customHeight="1">
      <c r="B197" s="114"/>
      <c r="D197" s="115"/>
      <c r="E197" s="116"/>
      <c r="F197" s="116"/>
      <c r="J197" s="117"/>
      <c r="L197" s="114"/>
      <c r="M197" s="118"/>
      <c r="P197" s="119" t="e">
        <f>#REF!+#REF!+#REF!+#REF!+#REF!</f>
        <v>#REF!</v>
      </c>
      <c r="R197" s="119" t="e">
        <f>#REF!+#REF!+#REF!+#REF!+#REF!</f>
        <v>#REF!</v>
      </c>
      <c r="T197" s="120" t="e">
        <f>#REF!+#REF!+#REF!+#REF!+#REF!</f>
        <v>#REF!</v>
      </c>
      <c r="AR197" s="115" t="s">
        <v>183</v>
      </c>
      <c r="AT197" s="121" t="s">
        <v>76</v>
      </c>
      <c r="AU197" s="121" t="s">
        <v>77</v>
      </c>
      <c r="AY197" s="115" t="s">
        <v>128</v>
      </c>
      <c r="BK197" s="122" t="e">
        <f>#REF!+#REF!+#REF!+#REF!+#REF!</f>
        <v>#REF!</v>
      </c>
    </row>
    <row r="198" spans="2:65" s="1" customFormat="1" ht="6.9" customHeight="1">
      <c r="B198" s="37"/>
      <c r="C198" s="38"/>
      <c r="D198" s="38"/>
      <c r="E198" s="38"/>
      <c r="F198" s="38"/>
      <c r="G198" s="38"/>
      <c r="H198" s="38"/>
      <c r="I198" s="38"/>
      <c r="J198" s="38"/>
      <c r="K198" s="38"/>
      <c r="L198" s="25"/>
    </row>
  </sheetData>
  <autoFilter ref="C125:K197" xr:uid="{00000000-0009-0000-0000-000001000000}"/>
  <mergeCells count="8">
    <mergeCell ref="E116:H116"/>
    <mergeCell ref="E118:H118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scale="91" fitToHeight="100" orientation="portrait" blackAndWhite="1" horizontalDpi="300" verticalDpi="300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012 - 1. ETEPA NOVÁ</vt:lpstr>
      <vt:lpstr>'012 - 1. ETEPA NOVÁ'!Názvy_tisku</vt:lpstr>
      <vt:lpstr>'Rekapitulace stavby'!Názvy_tisku</vt:lpstr>
      <vt:lpstr>'012 - 1. ETEPA NOVÁ'!Oblast_tisku</vt:lpstr>
      <vt:lpstr>'Rekapitulace stavby'!Oblast_tisku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Vladimír Rakyta</dc:creator>
  <cp:keywords/>
  <dc:description/>
  <cp:lastModifiedBy>Löfflerová Marta</cp:lastModifiedBy>
  <cp:revision/>
  <cp:lastPrinted>2025-05-09T12:09:38Z</cp:lastPrinted>
  <dcterms:created xsi:type="dcterms:W3CDTF">2024-12-02T15:12:14Z</dcterms:created>
  <dcterms:modified xsi:type="dcterms:W3CDTF">2025-08-01T05:42:11Z</dcterms:modified>
  <cp:category/>
  <cp:contentStatus/>
</cp:coreProperties>
</file>