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j.albrecht/Library/CloudStorage/GoogleDrive-ja@re-al.cz/Sdílené disky/ReAl/_Práce/2024_06_Mariánské lázně_Městské muzeum/02_NÁVRH_DVZ/01_DOKUMENTACE/_DVZ/_DVZ_úprava 2026/"/>
    </mc:Choice>
  </mc:AlternateContent>
  <xr:revisionPtr revIDLastSave="0" documentId="8_{3D434812-0A93-E842-8F1B-E14D81131034}" xr6:coauthVersionLast="47" xr6:coauthVersionMax="47" xr10:uidLastSave="{00000000-0000-0000-0000-000000000000}"/>
  <workbookProtection workbookAlgorithmName="SHA-512" workbookHashValue="FXscjIx6FzLI/vG2Jk6MvDK89hvIk8ZXXTUlL/LjcliCA/PziCX53R4C+QAYH2cjyGqM2IAuyZPtHXCBTS6R+Q==" workbookSaltValue="9QUlOUL81uC9Mbk3FdDgiA==" workbookSpinCount="100000" lockStructure="1"/>
  <bookViews>
    <workbookView xWindow="0" yWindow="600" windowWidth="45900" windowHeight="26960" activeTab="3" xr2:uid="{00000000-000D-0000-FFFF-FFFF00000000}"/>
  </bookViews>
  <sheets>
    <sheet name="Rekapitulace stavby" sheetId="1" r:id="rId1"/>
    <sheet name="011 - STAVEBNÍ ÚPRAVY" sheetId="2" r:id="rId2"/>
    <sheet name="022 - VZT a chlazení" sheetId="3" r:id="rId3"/>
    <sheet name="023 - ÚT" sheetId="4" r:id="rId4"/>
    <sheet name="024 - ELEKTROINSTALACE" sheetId="8" r:id="rId5"/>
    <sheet name="025 - OSVĚTLENÍ" sheetId="6" r:id="rId6"/>
  </sheets>
  <definedNames>
    <definedName name="_xlnm._FilterDatabase" localSheetId="1" hidden="1">'011 - STAVEBNÍ ÚPRAVY'!$C$141:$K$465</definedName>
    <definedName name="_xlnm._FilterDatabase" localSheetId="2" hidden="1">'022 - VZT a chlazení'!$C$116:$K$156</definedName>
    <definedName name="_xlnm._FilterDatabase" localSheetId="3" hidden="1">'023 - ÚT'!$C$117:$K$140</definedName>
    <definedName name="_xlnm._FilterDatabase" localSheetId="4" hidden="1">'024 - ELEKTROINSTALACE'!$C$117:$K$157</definedName>
    <definedName name="_xlnm._FilterDatabase" localSheetId="5" hidden="1">'025 - OSVĚTLENÍ'!$C$117:$K$134</definedName>
    <definedName name="_xlnm.Print_Titles" localSheetId="1">'011 - STAVEBNÍ ÚPRAVY'!$141:$141</definedName>
    <definedName name="_xlnm.Print_Titles" localSheetId="2">'022 - VZT a chlazení'!$116:$116</definedName>
    <definedName name="_xlnm.Print_Titles" localSheetId="3">'023 - ÚT'!$117:$117</definedName>
    <definedName name="_xlnm.Print_Titles" localSheetId="4">'024 - ELEKTROINSTALACE'!$117:$117</definedName>
    <definedName name="_xlnm.Print_Titles" localSheetId="5">'025 - OSVĚTLENÍ'!$117:$117</definedName>
    <definedName name="_xlnm.Print_Titles" localSheetId="0">'Rekapitulace stavby'!$92:$92</definedName>
    <definedName name="_xlnm.Print_Area" localSheetId="1">'011 - STAVEBNÍ ÚPRAVY'!$C$4:$J$76,'011 - STAVEBNÍ ÚPRAVY'!$C$82:$J$123,'011 - STAVEBNÍ ÚPRAVY'!$C$129:$J$465</definedName>
    <definedName name="_xlnm.Print_Area" localSheetId="2">'022 - VZT a chlazení'!$C$4:$J$76,'022 - VZT a chlazení'!$C$82:$J$98,'022 - VZT a chlazení'!$C$104:$J$156</definedName>
    <definedName name="_xlnm.Print_Area" localSheetId="3">'023 - ÚT'!$C$4:$J$76,'023 - ÚT'!$C$82:$J$99,'023 - ÚT'!$C$105:$J$140</definedName>
    <definedName name="_xlnm.Print_Area" localSheetId="4">'024 - ELEKTROINSTALACE'!$C$4:$J$76,'024 - ELEKTROINSTALACE'!$C$82:$J$99,'024 - ELEKTROINSTALACE'!$C$105:$J$157</definedName>
    <definedName name="_xlnm.Print_Area" localSheetId="5">'025 - OSVĚTLENÍ'!$C$4:$J$76,'025 - OSVĚTLENÍ'!$C$82:$J$99,'025 - OSVĚTLENÍ'!$C$105:$J$134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2" i="2" l="1"/>
  <c r="BJ448" i="2"/>
  <c r="BH448" i="2"/>
  <c r="BG448" i="2"/>
  <c r="BF448" i="2"/>
  <c r="BE448" i="2"/>
  <c r="T448" i="2"/>
  <c r="R448" i="2"/>
  <c r="P448" i="2"/>
  <c r="J448" i="2"/>
  <c r="BD448" i="2" s="1"/>
  <c r="BJ454" i="2"/>
  <c r="BH454" i="2"/>
  <c r="BG454" i="2"/>
  <c r="BF454" i="2"/>
  <c r="BE454" i="2"/>
  <c r="T454" i="2"/>
  <c r="R454" i="2"/>
  <c r="P454" i="2"/>
  <c r="J454" i="2"/>
  <c r="BD454" i="2" s="1"/>
  <c r="BJ456" i="2"/>
  <c r="BH456" i="2"/>
  <c r="BG456" i="2"/>
  <c r="BF456" i="2"/>
  <c r="BE456" i="2"/>
  <c r="T456" i="2"/>
  <c r="R456" i="2"/>
  <c r="P456" i="2"/>
  <c r="J456" i="2"/>
  <c r="BD456" i="2" s="1"/>
  <c r="BJ451" i="2"/>
  <c r="BH451" i="2"/>
  <c r="BG451" i="2"/>
  <c r="BF451" i="2"/>
  <c r="BE451" i="2"/>
  <c r="T451" i="2"/>
  <c r="R451" i="2"/>
  <c r="P451" i="2"/>
  <c r="J451" i="2"/>
  <c r="BD451" i="2" s="1"/>
  <c r="BJ463" i="2"/>
  <c r="BH463" i="2"/>
  <c r="BG463" i="2"/>
  <c r="BF463" i="2"/>
  <c r="BE463" i="2"/>
  <c r="T463" i="2"/>
  <c r="T462" i="2" s="1"/>
  <c r="R463" i="2"/>
  <c r="R462" i="2" s="1"/>
  <c r="P463" i="2"/>
  <c r="J463" i="2"/>
  <c r="BD463" i="2" s="1"/>
  <c r="BJ465" i="2"/>
  <c r="BJ464" i="2" s="1"/>
  <c r="J464" i="2" s="1"/>
  <c r="J122" i="2" s="1"/>
  <c r="BH465" i="2"/>
  <c r="BG465" i="2"/>
  <c r="BF465" i="2"/>
  <c r="BE465" i="2"/>
  <c r="T465" i="2"/>
  <c r="T464" i="2" s="1"/>
  <c r="R465" i="2"/>
  <c r="R464" i="2" s="1"/>
  <c r="P465" i="2"/>
  <c r="P464" i="2" s="1"/>
  <c r="J465" i="2"/>
  <c r="BJ462" i="2" l="1"/>
  <c r="J462" i="2" s="1"/>
  <c r="J121" i="2" s="1"/>
  <c r="BD465" i="2"/>
  <c r="BJ442" i="2" l="1"/>
  <c r="BH442" i="2"/>
  <c r="BG442" i="2"/>
  <c r="BF442" i="2"/>
  <c r="BE442" i="2"/>
  <c r="T442" i="2"/>
  <c r="R442" i="2"/>
  <c r="P442" i="2"/>
  <c r="J442" i="2"/>
  <c r="BD442" i="2" s="1"/>
  <c r="BJ441" i="2"/>
  <c r="BH441" i="2"/>
  <c r="BG441" i="2"/>
  <c r="BF441" i="2"/>
  <c r="BE441" i="2"/>
  <c r="T441" i="2"/>
  <c r="R441" i="2"/>
  <c r="P441" i="2"/>
  <c r="J441" i="2"/>
  <c r="BD441" i="2" s="1"/>
  <c r="BJ287" i="2"/>
  <c r="BH287" i="2"/>
  <c r="BG287" i="2"/>
  <c r="BF287" i="2"/>
  <c r="BE287" i="2"/>
  <c r="T287" i="2"/>
  <c r="R287" i="2"/>
  <c r="P287" i="2"/>
  <c r="J287" i="2"/>
  <c r="BD287" i="2" s="1"/>
  <c r="BJ284" i="2"/>
  <c r="BH284" i="2"/>
  <c r="BG284" i="2"/>
  <c r="BF284" i="2"/>
  <c r="BE284" i="2"/>
  <c r="T284" i="2"/>
  <c r="R284" i="2"/>
  <c r="P284" i="2"/>
  <c r="J284" i="2"/>
  <c r="BD284" i="2" s="1"/>
  <c r="BJ283" i="2"/>
  <c r="BH283" i="2"/>
  <c r="BG283" i="2"/>
  <c r="BF283" i="2"/>
  <c r="BE283" i="2"/>
  <c r="T283" i="2"/>
  <c r="R283" i="2"/>
  <c r="P283" i="2"/>
  <c r="J283" i="2"/>
  <c r="BD283" i="2" s="1"/>
  <c r="BJ280" i="2"/>
  <c r="BH280" i="2"/>
  <c r="BG280" i="2"/>
  <c r="BF280" i="2"/>
  <c r="BE280" i="2"/>
  <c r="T280" i="2"/>
  <c r="R280" i="2"/>
  <c r="P280" i="2"/>
  <c r="J280" i="2"/>
  <c r="BD280" i="2" s="1"/>
  <c r="BJ277" i="2"/>
  <c r="BH277" i="2"/>
  <c r="BG277" i="2"/>
  <c r="BF277" i="2"/>
  <c r="BE277" i="2"/>
  <c r="T277" i="2"/>
  <c r="R277" i="2"/>
  <c r="P277" i="2"/>
  <c r="J277" i="2"/>
  <c r="BD277" i="2" s="1"/>
  <c r="BJ274" i="2"/>
  <c r="BH274" i="2"/>
  <c r="BG274" i="2"/>
  <c r="BF274" i="2"/>
  <c r="BE274" i="2"/>
  <c r="T274" i="2"/>
  <c r="R274" i="2"/>
  <c r="P274" i="2"/>
  <c r="J274" i="2"/>
  <c r="BD274" i="2" s="1"/>
  <c r="BJ271" i="2"/>
  <c r="BH271" i="2"/>
  <c r="BG271" i="2"/>
  <c r="BF271" i="2"/>
  <c r="BE271" i="2"/>
  <c r="T271" i="2"/>
  <c r="R271" i="2"/>
  <c r="P271" i="2"/>
  <c r="J271" i="2"/>
  <c r="BD271" i="2" s="1"/>
  <c r="BJ268" i="2"/>
  <c r="BH268" i="2"/>
  <c r="BG268" i="2"/>
  <c r="BF268" i="2"/>
  <c r="BE268" i="2"/>
  <c r="T268" i="2"/>
  <c r="R268" i="2"/>
  <c r="P268" i="2"/>
  <c r="J268" i="2"/>
  <c r="BD268" i="2" s="1"/>
  <c r="BJ265" i="2"/>
  <c r="BH265" i="2"/>
  <c r="BG265" i="2"/>
  <c r="BF265" i="2"/>
  <c r="BE265" i="2"/>
  <c r="T265" i="2"/>
  <c r="R265" i="2"/>
  <c r="P265" i="2"/>
  <c r="J265" i="2"/>
  <c r="BD265" i="2" s="1"/>
  <c r="BJ262" i="2"/>
  <c r="BH262" i="2"/>
  <c r="BG262" i="2"/>
  <c r="BF262" i="2"/>
  <c r="BE262" i="2"/>
  <c r="T262" i="2"/>
  <c r="R262" i="2"/>
  <c r="P262" i="2"/>
  <c r="J262" i="2"/>
  <c r="BD262" i="2" s="1"/>
  <c r="BJ259" i="2"/>
  <c r="BH259" i="2"/>
  <c r="BG259" i="2"/>
  <c r="BF259" i="2"/>
  <c r="BE259" i="2"/>
  <c r="T259" i="2"/>
  <c r="R259" i="2"/>
  <c r="P259" i="2"/>
  <c r="J259" i="2"/>
  <c r="BD259" i="2" s="1"/>
  <c r="BJ290" i="2"/>
  <c r="BH290" i="2"/>
  <c r="BG290" i="2"/>
  <c r="BF290" i="2"/>
  <c r="BE290" i="2"/>
  <c r="T290" i="2"/>
  <c r="R290" i="2"/>
  <c r="P290" i="2"/>
  <c r="J290" i="2"/>
  <c r="BD290" i="2" s="1"/>
  <c r="BJ256" i="2"/>
  <c r="BH256" i="2"/>
  <c r="BG256" i="2"/>
  <c r="BF256" i="2"/>
  <c r="BE256" i="2"/>
  <c r="T256" i="2"/>
  <c r="R256" i="2"/>
  <c r="P256" i="2"/>
  <c r="J256" i="2"/>
  <c r="BD256" i="2" s="1"/>
  <c r="BJ253" i="2"/>
  <c r="BH253" i="2"/>
  <c r="BG253" i="2"/>
  <c r="BF253" i="2"/>
  <c r="BE253" i="2"/>
  <c r="T253" i="2"/>
  <c r="R253" i="2"/>
  <c r="P253" i="2"/>
  <c r="J253" i="2"/>
  <c r="BD253" i="2" s="1"/>
  <c r="BJ250" i="2"/>
  <c r="BH250" i="2"/>
  <c r="BG250" i="2"/>
  <c r="BF250" i="2"/>
  <c r="BE250" i="2"/>
  <c r="T250" i="2"/>
  <c r="R250" i="2"/>
  <c r="P250" i="2"/>
  <c r="J250" i="2"/>
  <c r="BD250" i="2" s="1"/>
  <c r="BJ245" i="2"/>
  <c r="BH245" i="2"/>
  <c r="BG245" i="2"/>
  <c r="BF245" i="2"/>
  <c r="BE245" i="2"/>
  <c r="T245" i="2"/>
  <c r="R245" i="2"/>
  <c r="P245" i="2"/>
  <c r="J245" i="2"/>
  <c r="BD245" i="2" s="1"/>
  <c r="BJ225" i="2"/>
  <c r="BH225" i="2"/>
  <c r="BG225" i="2"/>
  <c r="BF225" i="2"/>
  <c r="BE225" i="2"/>
  <c r="R225" i="2"/>
  <c r="J225" i="2"/>
  <c r="BD225" i="2" s="1"/>
  <c r="BJ216" i="2"/>
  <c r="BH216" i="2"/>
  <c r="BG216" i="2"/>
  <c r="BF216" i="2"/>
  <c r="BE216" i="2"/>
  <c r="T216" i="2"/>
  <c r="R216" i="2"/>
  <c r="P216" i="2"/>
  <c r="J216" i="2"/>
  <c r="BD216" i="2" s="1"/>
  <c r="BJ247" i="2"/>
  <c r="BH247" i="2"/>
  <c r="BG247" i="2"/>
  <c r="BF247" i="2"/>
  <c r="BE247" i="2"/>
  <c r="BJ246" i="2"/>
  <c r="BH246" i="2"/>
  <c r="BG246" i="2"/>
  <c r="BF246" i="2"/>
  <c r="BE246" i="2"/>
  <c r="BJ244" i="2"/>
  <c r="BH244" i="2"/>
  <c r="BG244" i="2"/>
  <c r="BF244" i="2"/>
  <c r="BE244" i="2"/>
  <c r="P244" i="2"/>
  <c r="R244" i="2"/>
  <c r="T244" i="2"/>
  <c r="P246" i="2"/>
  <c r="R246" i="2"/>
  <c r="T246" i="2"/>
  <c r="P247" i="2"/>
  <c r="R247" i="2"/>
  <c r="T247" i="2"/>
  <c r="P440" i="2" l="1"/>
  <c r="R440" i="2"/>
  <c r="T440" i="2"/>
  <c r="BJ440" i="2"/>
  <c r="T249" i="2"/>
  <c r="P249" i="2"/>
  <c r="BJ249" i="2"/>
  <c r="J249" i="2" s="1"/>
  <c r="J111" i="2" s="1"/>
  <c r="R249" i="2"/>
  <c r="J247" i="2" l="1"/>
  <c r="BD247" i="2" s="1"/>
  <c r="J246" i="2"/>
  <c r="BD246" i="2" s="1"/>
  <c r="J244" i="2"/>
  <c r="BD244" i="2" s="1"/>
  <c r="BJ164" i="2" l="1"/>
  <c r="BH164" i="2"/>
  <c r="BG164" i="2"/>
  <c r="BF164" i="2"/>
  <c r="BE164" i="2"/>
  <c r="T164" i="2"/>
  <c r="R164" i="2"/>
  <c r="P164" i="2"/>
  <c r="J164" i="2"/>
  <c r="BD164" i="2" s="1"/>
  <c r="BD98" i="1"/>
  <c r="AY98" i="1"/>
  <c r="AX98" i="1"/>
  <c r="AW98" i="1"/>
  <c r="AU98" i="1"/>
  <c r="BJ222" i="2"/>
  <c r="BH222" i="2"/>
  <c r="BG222" i="2"/>
  <c r="BF222" i="2"/>
  <c r="BE222" i="2"/>
  <c r="BK155" i="8"/>
  <c r="BI155" i="8"/>
  <c r="BH155" i="8"/>
  <c r="BG155" i="8"/>
  <c r="BF155" i="8"/>
  <c r="T155" i="8"/>
  <c r="R155" i="8"/>
  <c r="P155" i="8"/>
  <c r="J155" i="8"/>
  <c r="BE155" i="8" s="1"/>
  <c r="BK154" i="8"/>
  <c r="BI154" i="8"/>
  <c r="BH154" i="8"/>
  <c r="BG154" i="8"/>
  <c r="BF154" i="8"/>
  <c r="T154" i="8"/>
  <c r="R154" i="8"/>
  <c r="P154" i="8"/>
  <c r="J154" i="8"/>
  <c r="BE154" i="8" s="1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T151" i="8"/>
  <c r="R151" i="8"/>
  <c r="P151" i="8"/>
  <c r="J151" i="8"/>
  <c r="BE151" i="8" s="1"/>
  <c r="BK150" i="8"/>
  <c r="BI150" i="8"/>
  <c r="BH150" i="8"/>
  <c r="BG150" i="8"/>
  <c r="BF150" i="8"/>
  <c r="T150" i="8"/>
  <c r="R150" i="8"/>
  <c r="P150" i="8"/>
  <c r="J150" i="8"/>
  <c r="BE150" i="8" s="1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I147" i="8"/>
  <c r="BH147" i="8"/>
  <c r="BG147" i="8"/>
  <c r="BF147" i="8"/>
  <c r="T147" i="8"/>
  <c r="R147" i="8"/>
  <c r="P147" i="8"/>
  <c r="J147" i="8"/>
  <c r="BE147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1" i="8"/>
  <c r="BI141" i="8"/>
  <c r="BH141" i="8"/>
  <c r="BG141" i="8"/>
  <c r="BF141" i="8"/>
  <c r="T141" i="8"/>
  <c r="R141" i="8"/>
  <c r="P141" i="8"/>
  <c r="J141" i="8"/>
  <c r="BE141" i="8" s="1"/>
  <c r="BK140" i="8"/>
  <c r="BI140" i="8"/>
  <c r="BH140" i="8"/>
  <c r="BG140" i="8"/>
  <c r="BF140" i="8"/>
  <c r="T140" i="8"/>
  <c r="R140" i="8"/>
  <c r="P140" i="8"/>
  <c r="J140" i="8"/>
  <c r="BE140" i="8" s="1"/>
  <c r="BK139" i="8"/>
  <c r="BI139" i="8"/>
  <c r="BH139" i="8"/>
  <c r="BG139" i="8"/>
  <c r="BF139" i="8"/>
  <c r="T139" i="8"/>
  <c r="R139" i="8"/>
  <c r="P139" i="8"/>
  <c r="J139" i="8"/>
  <c r="BE139" i="8" s="1"/>
  <c r="BF130" i="6"/>
  <c r="BG130" i="6"/>
  <c r="BH130" i="6"/>
  <c r="BI130" i="6"/>
  <c r="BK130" i="6"/>
  <c r="T130" i="6"/>
  <c r="R130" i="6"/>
  <c r="P130" i="6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38" i="8"/>
  <c r="BI138" i="8"/>
  <c r="BH138" i="8"/>
  <c r="BG138" i="8"/>
  <c r="BF138" i="8"/>
  <c r="T138" i="8"/>
  <c r="R138" i="8"/>
  <c r="P138" i="8"/>
  <c r="J138" i="8"/>
  <c r="BE138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J136" i="8"/>
  <c r="BE136" i="8" s="1"/>
  <c r="BK135" i="8"/>
  <c r="BI135" i="8"/>
  <c r="BH135" i="8"/>
  <c r="BG135" i="8"/>
  <c r="BF135" i="8"/>
  <c r="T135" i="8"/>
  <c r="R135" i="8"/>
  <c r="P135" i="8"/>
  <c r="J135" i="8"/>
  <c r="BE135" i="8" s="1"/>
  <c r="BK134" i="8"/>
  <c r="BI134" i="8"/>
  <c r="BH134" i="8"/>
  <c r="BG134" i="8"/>
  <c r="BF134" i="8"/>
  <c r="T134" i="8"/>
  <c r="R134" i="8"/>
  <c r="P134" i="8"/>
  <c r="J134" i="8"/>
  <c r="BE134" i="8" s="1"/>
  <c r="BK133" i="8"/>
  <c r="BI133" i="8"/>
  <c r="BH133" i="8"/>
  <c r="BG133" i="8"/>
  <c r="BF133" i="8"/>
  <c r="T133" i="8"/>
  <c r="R133" i="8"/>
  <c r="P133" i="8"/>
  <c r="J133" i="8"/>
  <c r="BE133" i="8" s="1"/>
  <c r="BK132" i="8"/>
  <c r="BI132" i="8"/>
  <c r="BH132" i="8"/>
  <c r="BG132" i="8"/>
  <c r="BF132" i="8"/>
  <c r="T132" i="8"/>
  <c r="R132" i="8"/>
  <c r="P132" i="8"/>
  <c r="J132" i="8"/>
  <c r="BE132" i="8" s="1"/>
  <c r="BK131" i="8"/>
  <c r="BI131" i="8"/>
  <c r="BH131" i="8"/>
  <c r="BG131" i="8"/>
  <c r="BF131" i="8"/>
  <c r="T131" i="8"/>
  <c r="R131" i="8"/>
  <c r="P131" i="8"/>
  <c r="J131" i="8"/>
  <c r="BE131" i="8" s="1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K128" i="8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T127" i="8"/>
  <c r="R127" i="8"/>
  <c r="P127" i="8"/>
  <c r="J127" i="8"/>
  <c r="BE127" i="8" s="1"/>
  <c r="BK126" i="8"/>
  <c r="BI126" i="8"/>
  <c r="BH126" i="8"/>
  <c r="BG126" i="8"/>
  <c r="BF126" i="8"/>
  <c r="T126" i="8"/>
  <c r="R126" i="8"/>
  <c r="P126" i="8"/>
  <c r="J126" i="8"/>
  <c r="BE126" i="8" s="1"/>
  <c r="BK125" i="8"/>
  <c r="BI125" i="8"/>
  <c r="BH125" i="8"/>
  <c r="BG125" i="8"/>
  <c r="BF125" i="8"/>
  <c r="T125" i="8"/>
  <c r="R125" i="8"/>
  <c r="P125" i="8"/>
  <c r="J125" i="8"/>
  <c r="BE125" i="8" s="1"/>
  <c r="BK124" i="8"/>
  <c r="BI124" i="8"/>
  <c r="BH124" i="8"/>
  <c r="BG124" i="8"/>
  <c r="BF124" i="8"/>
  <c r="T124" i="8"/>
  <c r="R124" i="8"/>
  <c r="P124" i="8"/>
  <c r="J124" i="8"/>
  <c r="BE124" i="8" s="1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G121" i="8"/>
  <c r="BF121" i="8"/>
  <c r="T121" i="8"/>
  <c r="R121" i="8"/>
  <c r="P121" i="8"/>
  <c r="J121" i="8"/>
  <c r="J119" i="8"/>
  <c r="J97" i="8" s="1"/>
  <c r="J115" i="8"/>
  <c r="F115" i="8"/>
  <c r="J114" i="8"/>
  <c r="F114" i="8"/>
  <c r="F112" i="8"/>
  <c r="E110" i="8"/>
  <c r="J92" i="8"/>
  <c r="F92" i="8"/>
  <c r="J91" i="8"/>
  <c r="F91" i="8"/>
  <c r="F89" i="8"/>
  <c r="E87" i="8"/>
  <c r="J37" i="8"/>
  <c r="J36" i="8"/>
  <c r="J35" i="8"/>
  <c r="J12" i="8"/>
  <c r="J89" i="8" s="1"/>
  <c r="E7" i="8"/>
  <c r="E108" i="8" s="1"/>
  <c r="AS94" i="1"/>
  <c r="J112" i="8" l="1"/>
  <c r="BK120" i="8"/>
  <c r="J120" i="8" s="1"/>
  <c r="J98" i="8" s="1"/>
  <c r="P120" i="8"/>
  <c r="P118" i="8" s="1"/>
  <c r="R120" i="8"/>
  <c r="R118" i="8" s="1"/>
  <c r="T120" i="8"/>
  <c r="T118" i="8" s="1"/>
  <c r="F36" i="8"/>
  <c r="F35" i="8"/>
  <c r="F37" i="8"/>
  <c r="F34" i="8"/>
  <c r="J34" i="8"/>
  <c r="E85" i="8"/>
  <c r="BE121" i="8"/>
  <c r="J130" i="6"/>
  <c r="BE130" i="6" s="1"/>
  <c r="J129" i="6"/>
  <c r="J128" i="6"/>
  <c r="BK118" i="8" l="1"/>
  <c r="J118" i="8" s="1"/>
  <c r="J30" i="8" s="1"/>
  <c r="AG98" i="1" s="1"/>
  <c r="J33" i="8"/>
  <c r="AV98" i="1" s="1"/>
  <c r="AT98" i="1" s="1"/>
  <c r="F33" i="8"/>
  <c r="AZ98" i="1" s="1"/>
  <c r="BK134" i="6"/>
  <c r="BI134" i="6"/>
  <c r="BH134" i="6"/>
  <c r="BG134" i="6"/>
  <c r="BF134" i="6"/>
  <c r="T134" i="6"/>
  <c r="R134" i="6"/>
  <c r="P134" i="6"/>
  <c r="J134" i="6"/>
  <c r="BE134" i="6" s="1"/>
  <c r="BK133" i="6"/>
  <c r="BI133" i="6"/>
  <c r="BH133" i="6"/>
  <c r="BG133" i="6"/>
  <c r="BF133" i="6"/>
  <c r="T133" i="6"/>
  <c r="R133" i="6"/>
  <c r="P133" i="6"/>
  <c r="J133" i="6"/>
  <c r="BE133" i="6" s="1"/>
  <c r="BK132" i="6"/>
  <c r="BI132" i="6"/>
  <c r="BH132" i="6"/>
  <c r="BG132" i="6"/>
  <c r="BF132" i="6"/>
  <c r="T132" i="6"/>
  <c r="R132" i="6"/>
  <c r="P132" i="6"/>
  <c r="J132" i="6"/>
  <c r="BE132" i="6" s="1"/>
  <c r="BK131" i="6"/>
  <c r="BI131" i="6"/>
  <c r="BH131" i="6"/>
  <c r="BG131" i="6"/>
  <c r="BF131" i="6"/>
  <c r="T131" i="6"/>
  <c r="R131" i="6"/>
  <c r="P131" i="6"/>
  <c r="J131" i="6"/>
  <c r="BE131" i="6" s="1"/>
  <c r="BK129" i="6"/>
  <c r="BI129" i="6"/>
  <c r="BH129" i="6"/>
  <c r="BG129" i="6"/>
  <c r="BF129" i="6"/>
  <c r="BE129" i="6"/>
  <c r="T129" i="6"/>
  <c r="R129" i="6"/>
  <c r="P129" i="6"/>
  <c r="BK128" i="6"/>
  <c r="BI128" i="6"/>
  <c r="BH128" i="6"/>
  <c r="BG128" i="6"/>
  <c r="BF128" i="6"/>
  <c r="BE128" i="6"/>
  <c r="T128" i="6"/>
  <c r="R128" i="6"/>
  <c r="P128" i="6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T126" i="6"/>
  <c r="R126" i="6"/>
  <c r="P126" i="6"/>
  <c r="J126" i="6"/>
  <c r="BE126" i="6" s="1"/>
  <c r="BK125" i="6"/>
  <c r="BI125" i="6"/>
  <c r="BH125" i="6"/>
  <c r="BG125" i="6"/>
  <c r="BF125" i="6"/>
  <c r="T125" i="6"/>
  <c r="R125" i="6"/>
  <c r="P125" i="6"/>
  <c r="J125" i="6"/>
  <c r="BE125" i="6" s="1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T122" i="6"/>
  <c r="R122" i="6"/>
  <c r="P122" i="6"/>
  <c r="J122" i="6"/>
  <c r="BE122" i="6" s="1"/>
  <c r="BK121" i="6"/>
  <c r="BI121" i="6"/>
  <c r="BH121" i="6"/>
  <c r="BG121" i="6"/>
  <c r="BF121" i="6"/>
  <c r="T121" i="6"/>
  <c r="R121" i="6"/>
  <c r="P121" i="6"/>
  <c r="J121" i="6"/>
  <c r="BE121" i="6" s="1"/>
  <c r="J119" i="6"/>
  <c r="J97" i="6" s="1"/>
  <c r="J115" i="6"/>
  <c r="F115" i="6"/>
  <c r="J114" i="6"/>
  <c r="F114" i="6"/>
  <c r="F112" i="6"/>
  <c r="E110" i="6"/>
  <c r="J92" i="6"/>
  <c r="F92" i="6"/>
  <c r="J91" i="6"/>
  <c r="F91" i="6"/>
  <c r="F89" i="6"/>
  <c r="E87" i="6"/>
  <c r="J37" i="6"/>
  <c r="J36" i="6"/>
  <c r="AY99" i="1" s="1"/>
  <c r="J35" i="6"/>
  <c r="J12" i="6"/>
  <c r="J112" i="6" s="1"/>
  <c r="E7" i="6"/>
  <c r="E108" i="6" s="1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T154" i="3"/>
  <c r="R154" i="3"/>
  <c r="P154" i="3"/>
  <c r="J154" i="3"/>
  <c r="BE154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T147" i="3"/>
  <c r="R147" i="3"/>
  <c r="P147" i="3"/>
  <c r="J147" i="3"/>
  <c r="BE147" i="3" s="1"/>
  <c r="BK146" i="3"/>
  <c r="BI146" i="3"/>
  <c r="BH146" i="3"/>
  <c r="BG146" i="3"/>
  <c r="BF146" i="3"/>
  <c r="T146" i="3"/>
  <c r="R146" i="3"/>
  <c r="P146" i="3"/>
  <c r="J146" i="3"/>
  <c r="BE146" i="3" s="1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35" i="3"/>
  <c r="BI135" i="3"/>
  <c r="BH135" i="3"/>
  <c r="BG135" i="3"/>
  <c r="BF135" i="3"/>
  <c r="T135" i="3"/>
  <c r="R135" i="3"/>
  <c r="P135" i="3"/>
  <c r="J135" i="3"/>
  <c r="BE135" i="3" s="1"/>
  <c r="BK134" i="3"/>
  <c r="BI134" i="3"/>
  <c r="BH134" i="3"/>
  <c r="BG134" i="3"/>
  <c r="BF134" i="3"/>
  <c r="T134" i="3"/>
  <c r="R134" i="3"/>
  <c r="P134" i="3"/>
  <c r="J134" i="3"/>
  <c r="BE134" i="3" s="1"/>
  <c r="BK133" i="3"/>
  <c r="BI133" i="3"/>
  <c r="BH133" i="3"/>
  <c r="BG133" i="3"/>
  <c r="BF133" i="3"/>
  <c r="T133" i="3"/>
  <c r="R133" i="3"/>
  <c r="P133" i="3"/>
  <c r="J133" i="3"/>
  <c r="BE133" i="3" s="1"/>
  <c r="BK132" i="3"/>
  <c r="BI132" i="3"/>
  <c r="BH132" i="3"/>
  <c r="BG132" i="3"/>
  <c r="BF132" i="3"/>
  <c r="T132" i="3"/>
  <c r="R132" i="3"/>
  <c r="P132" i="3"/>
  <c r="J132" i="3"/>
  <c r="BE132" i="3" s="1"/>
  <c r="BK131" i="3"/>
  <c r="BI131" i="3"/>
  <c r="BH131" i="3"/>
  <c r="BG131" i="3"/>
  <c r="BF131" i="3"/>
  <c r="T131" i="3"/>
  <c r="R131" i="3"/>
  <c r="P131" i="3"/>
  <c r="J131" i="3"/>
  <c r="BE131" i="3" s="1"/>
  <c r="AN98" i="1" l="1"/>
  <c r="J96" i="8"/>
  <c r="J39" i="8"/>
  <c r="E85" i="6"/>
  <c r="T120" i="6"/>
  <c r="T118" i="6" s="1"/>
  <c r="P120" i="6"/>
  <c r="P118" i="6" s="1"/>
  <c r="AU99" i="1" s="1"/>
  <c r="R120" i="6"/>
  <c r="R118" i="6" s="1"/>
  <c r="BK120" i="6"/>
  <c r="BK118" i="6" s="1"/>
  <c r="J118" i="6" s="1"/>
  <c r="J33" i="6"/>
  <c r="AV99" i="1" s="1"/>
  <c r="J34" i="6"/>
  <c r="AW99" i="1" s="1"/>
  <c r="F35" i="6"/>
  <c r="BB99" i="1" s="1"/>
  <c r="F34" i="6"/>
  <c r="BA99" i="1" s="1"/>
  <c r="F36" i="6"/>
  <c r="BC99" i="1" s="1"/>
  <c r="F37" i="6"/>
  <c r="BD99" i="1" s="1"/>
  <c r="J89" i="6"/>
  <c r="F33" i="6"/>
  <c r="AZ99" i="1" s="1"/>
  <c r="BK139" i="4"/>
  <c r="BI139" i="4"/>
  <c r="BH139" i="4"/>
  <c r="BG139" i="4"/>
  <c r="BF139" i="4"/>
  <c r="T139" i="4"/>
  <c r="R139" i="4"/>
  <c r="P139" i="4"/>
  <c r="J139" i="4"/>
  <c r="BE139" i="4" s="1"/>
  <c r="BK128" i="4"/>
  <c r="BI128" i="4"/>
  <c r="BH128" i="4"/>
  <c r="BG128" i="4"/>
  <c r="BF128" i="4"/>
  <c r="T128" i="4"/>
  <c r="R128" i="4"/>
  <c r="P128" i="4"/>
  <c r="J128" i="4"/>
  <c r="BE128" i="4" s="1"/>
  <c r="BK127" i="4"/>
  <c r="BI127" i="4"/>
  <c r="BH127" i="4"/>
  <c r="BG127" i="4"/>
  <c r="BF127" i="4"/>
  <c r="T127" i="4"/>
  <c r="R127" i="4"/>
  <c r="P127" i="4"/>
  <c r="J127" i="4"/>
  <c r="BE127" i="4" s="1"/>
  <c r="BK126" i="4"/>
  <c r="BI126" i="4"/>
  <c r="BH126" i="4"/>
  <c r="BG126" i="4"/>
  <c r="BF126" i="4"/>
  <c r="T126" i="4"/>
  <c r="R126" i="4"/>
  <c r="P126" i="4"/>
  <c r="J126" i="4"/>
  <c r="J137" i="4"/>
  <c r="J138" i="4"/>
  <c r="J140" i="4"/>
  <c r="J136" i="4"/>
  <c r="J135" i="4"/>
  <c r="J134" i="4"/>
  <c r="J133" i="4"/>
  <c r="J132" i="4"/>
  <c r="J131" i="4"/>
  <c r="AT99" i="1" l="1"/>
  <c r="J120" i="6"/>
  <c r="J98" i="6" s="1"/>
  <c r="J96" i="6"/>
  <c r="J30" i="6"/>
  <c r="BE126" i="4"/>
  <c r="J39" i="6" l="1"/>
  <c r="AG99" i="1"/>
  <c r="AN99" i="1" s="1"/>
  <c r="BJ174" i="2"/>
  <c r="BH174" i="2"/>
  <c r="BG174" i="2"/>
  <c r="BF174" i="2"/>
  <c r="BE174" i="2"/>
  <c r="T174" i="2"/>
  <c r="R174" i="2"/>
  <c r="P174" i="2"/>
  <c r="J174" i="2"/>
  <c r="BD174" i="2" s="1"/>
  <c r="BJ173" i="2"/>
  <c r="BH173" i="2"/>
  <c r="BG173" i="2"/>
  <c r="BF173" i="2"/>
  <c r="BE173" i="2"/>
  <c r="T173" i="2"/>
  <c r="R173" i="2"/>
  <c r="P173" i="2"/>
  <c r="J173" i="2"/>
  <c r="BD173" i="2" s="1"/>
  <c r="BJ172" i="2"/>
  <c r="BH172" i="2"/>
  <c r="BG172" i="2"/>
  <c r="BF172" i="2"/>
  <c r="BE172" i="2"/>
  <c r="T172" i="2"/>
  <c r="R172" i="2"/>
  <c r="P172" i="2"/>
  <c r="J172" i="2"/>
  <c r="BD172" i="2" s="1"/>
  <c r="BJ171" i="2"/>
  <c r="BH171" i="2"/>
  <c r="BG171" i="2"/>
  <c r="BF171" i="2"/>
  <c r="BE171" i="2"/>
  <c r="T171" i="2"/>
  <c r="R171" i="2"/>
  <c r="P171" i="2"/>
  <c r="J171" i="2"/>
  <c r="BD171" i="2" s="1"/>
  <c r="BJ352" i="2"/>
  <c r="BH352" i="2"/>
  <c r="BG352" i="2"/>
  <c r="BF352" i="2"/>
  <c r="BE352" i="2"/>
  <c r="T352" i="2"/>
  <c r="R352" i="2"/>
  <c r="P352" i="2"/>
  <c r="J352" i="2"/>
  <c r="BD352" i="2" s="1"/>
  <c r="BJ322" i="2"/>
  <c r="BH322" i="2"/>
  <c r="BG322" i="2"/>
  <c r="BF322" i="2"/>
  <c r="BE322" i="2"/>
  <c r="T322" i="2"/>
  <c r="R322" i="2"/>
  <c r="P322" i="2"/>
  <c r="J322" i="2"/>
  <c r="BD322" i="2" s="1"/>
  <c r="J328" i="2"/>
  <c r="BD328" i="2" s="1"/>
  <c r="P328" i="2"/>
  <c r="R328" i="2"/>
  <c r="T328" i="2"/>
  <c r="BE328" i="2"/>
  <c r="BF328" i="2"/>
  <c r="BG328" i="2"/>
  <c r="BH328" i="2"/>
  <c r="BJ328" i="2"/>
  <c r="BJ371" i="2"/>
  <c r="BH371" i="2"/>
  <c r="BG371" i="2"/>
  <c r="BF371" i="2"/>
  <c r="BE371" i="2"/>
  <c r="T371" i="2"/>
  <c r="R371" i="2"/>
  <c r="P371" i="2"/>
  <c r="J371" i="2"/>
  <c r="BD371" i="2" s="1"/>
  <c r="R369" i="2"/>
  <c r="BJ346" i="2"/>
  <c r="BH346" i="2"/>
  <c r="BG346" i="2"/>
  <c r="BF346" i="2"/>
  <c r="BE346" i="2"/>
  <c r="T346" i="2"/>
  <c r="R346" i="2"/>
  <c r="P346" i="2"/>
  <c r="J346" i="2"/>
  <c r="BD346" i="2" s="1"/>
  <c r="BJ340" i="2"/>
  <c r="BH340" i="2"/>
  <c r="BG340" i="2"/>
  <c r="BF340" i="2"/>
  <c r="BE340" i="2"/>
  <c r="T340" i="2"/>
  <c r="R340" i="2"/>
  <c r="P340" i="2"/>
  <c r="J340" i="2"/>
  <c r="BD340" i="2" s="1"/>
  <c r="BJ334" i="2"/>
  <c r="BH334" i="2"/>
  <c r="BG334" i="2"/>
  <c r="BF334" i="2"/>
  <c r="BE334" i="2"/>
  <c r="T334" i="2"/>
  <c r="R334" i="2"/>
  <c r="P334" i="2"/>
  <c r="J334" i="2"/>
  <c r="BD334" i="2" s="1"/>
  <c r="BJ316" i="2"/>
  <c r="BH316" i="2"/>
  <c r="BG316" i="2"/>
  <c r="BF316" i="2"/>
  <c r="BE316" i="2"/>
  <c r="T316" i="2"/>
  <c r="R316" i="2"/>
  <c r="P316" i="2"/>
  <c r="J316" i="2"/>
  <c r="BD316" i="2" s="1"/>
  <c r="BJ310" i="2"/>
  <c r="BH310" i="2"/>
  <c r="BG310" i="2"/>
  <c r="BF310" i="2"/>
  <c r="BE310" i="2"/>
  <c r="T310" i="2"/>
  <c r="R310" i="2"/>
  <c r="P310" i="2"/>
  <c r="J310" i="2"/>
  <c r="BD310" i="2" s="1"/>
  <c r="BJ304" i="2"/>
  <c r="BH304" i="2"/>
  <c r="BG304" i="2"/>
  <c r="BF304" i="2"/>
  <c r="BE304" i="2"/>
  <c r="T304" i="2"/>
  <c r="R304" i="2"/>
  <c r="P304" i="2"/>
  <c r="J304" i="2"/>
  <c r="BD304" i="2" s="1"/>
  <c r="BJ298" i="2"/>
  <c r="BH298" i="2"/>
  <c r="BG298" i="2"/>
  <c r="BF298" i="2"/>
  <c r="BE298" i="2"/>
  <c r="T298" i="2"/>
  <c r="R298" i="2"/>
  <c r="P298" i="2"/>
  <c r="J298" i="2"/>
  <c r="BD298" i="2" s="1"/>
  <c r="BJ292" i="2"/>
  <c r="BH292" i="2"/>
  <c r="BG292" i="2"/>
  <c r="BF292" i="2"/>
  <c r="BE292" i="2"/>
  <c r="T292" i="2"/>
  <c r="R292" i="2"/>
  <c r="P292" i="2"/>
  <c r="J292" i="2"/>
  <c r="BD292" i="2" s="1"/>
  <c r="J355" i="2"/>
  <c r="BD355" i="2" s="1"/>
  <c r="P355" i="2"/>
  <c r="R355" i="2"/>
  <c r="T355" i="2"/>
  <c r="BE355" i="2"/>
  <c r="BF355" i="2"/>
  <c r="BG355" i="2"/>
  <c r="BH355" i="2"/>
  <c r="BJ355" i="2"/>
  <c r="R222" i="2"/>
  <c r="BJ215" i="2"/>
  <c r="BH215" i="2"/>
  <c r="BG215" i="2"/>
  <c r="BF215" i="2"/>
  <c r="BE215" i="2"/>
  <c r="T215" i="2"/>
  <c r="R215" i="2"/>
  <c r="P215" i="2"/>
  <c r="J215" i="2"/>
  <c r="BD215" i="2" s="1"/>
  <c r="BJ214" i="2"/>
  <c r="BH214" i="2"/>
  <c r="BG214" i="2"/>
  <c r="BF214" i="2"/>
  <c r="BE214" i="2"/>
  <c r="T214" i="2"/>
  <c r="R214" i="2"/>
  <c r="P214" i="2"/>
  <c r="J214" i="2"/>
  <c r="BD214" i="2" s="1"/>
  <c r="BJ213" i="2"/>
  <c r="BH213" i="2"/>
  <c r="BG213" i="2"/>
  <c r="BF213" i="2"/>
  <c r="BE213" i="2"/>
  <c r="T213" i="2"/>
  <c r="R213" i="2"/>
  <c r="P213" i="2"/>
  <c r="J213" i="2"/>
  <c r="BD213" i="2" s="1"/>
  <c r="BJ212" i="2"/>
  <c r="BH212" i="2"/>
  <c r="BG212" i="2"/>
  <c r="BF212" i="2"/>
  <c r="BE212" i="2"/>
  <c r="T212" i="2"/>
  <c r="R212" i="2"/>
  <c r="P212" i="2"/>
  <c r="J212" i="2"/>
  <c r="BD212" i="2" s="1"/>
  <c r="BJ204" i="2" l="1"/>
  <c r="BH204" i="2"/>
  <c r="BG204" i="2"/>
  <c r="BF204" i="2"/>
  <c r="BE204" i="2"/>
  <c r="T204" i="2"/>
  <c r="R204" i="2"/>
  <c r="P204" i="2"/>
  <c r="J204" i="2"/>
  <c r="BD204" i="2" s="1"/>
  <c r="BJ151" i="2"/>
  <c r="BH151" i="2"/>
  <c r="BG151" i="2"/>
  <c r="BF151" i="2"/>
  <c r="BE151" i="2"/>
  <c r="T151" i="2"/>
  <c r="R151" i="2"/>
  <c r="P151" i="2"/>
  <c r="J151" i="2"/>
  <c r="BD151" i="2" s="1"/>
  <c r="BJ148" i="2"/>
  <c r="BH148" i="2"/>
  <c r="BG148" i="2"/>
  <c r="BF148" i="2"/>
  <c r="BE148" i="2"/>
  <c r="T148" i="2"/>
  <c r="R148" i="2"/>
  <c r="P148" i="2"/>
  <c r="J148" i="2"/>
  <c r="BD148" i="2" s="1"/>
  <c r="J403" i="2"/>
  <c r="BD403" i="2" s="1"/>
  <c r="P403" i="2"/>
  <c r="R403" i="2"/>
  <c r="T403" i="2"/>
  <c r="BE403" i="2"/>
  <c r="BF403" i="2"/>
  <c r="BG403" i="2"/>
  <c r="BH403" i="2"/>
  <c r="BJ403" i="2"/>
  <c r="J222" i="2"/>
  <c r="BD222" i="2" s="1"/>
  <c r="J219" i="2"/>
  <c r="R191" i="2"/>
  <c r="J119" i="4"/>
  <c r="J97" i="4" s="1"/>
  <c r="J37" i="4"/>
  <c r="J36" i="4"/>
  <c r="J35" i="4"/>
  <c r="AX97" i="1" s="1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5" i="4"/>
  <c r="F115" i="4"/>
  <c r="J114" i="4"/>
  <c r="F114" i="4"/>
  <c r="F112" i="4"/>
  <c r="E110" i="4"/>
  <c r="J92" i="4"/>
  <c r="F92" i="4"/>
  <c r="J91" i="4"/>
  <c r="F91" i="4"/>
  <c r="F89" i="4"/>
  <c r="E87" i="4"/>
  <c r="J12" i="4"/>
  <c r="J89" i="4" s="1"/>
  <c r="E7" i="4"/>
  <c r="E85" i="4" s="1"/>
  <c r="J37" i="3"/>
  <c r="J36" i="3"/>
  <c r="AY96" i="1" s="1"/>
  <c r="J35" i="3"/>
  <c r="AX96" i="1" s="1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J114" i="3"/>
  <c r="F114" i="3"/>
  <c r="J113" i="3"/>
  <c r="F113" i="3"/>
  <c r="F111" i="3"/>
  <c r="E109" i="3"/>
  <c r="J92" i="3"/>
  <c r="F92" i="3"/>
  <c r="J91" i="3"/>
  <c r="F91" i="3"/>
  <c r="F89" i="3"/>
  <c r="E87" i="3"/>
  <c r="J12" i="3"/>
  <c r="J111" i="3" s="1"/>
  <c r="E7" i="3"/>
  <c r="E107" i="3" s="1"/>
  <c r="J37" i="2"/>
  <c r="J36" i="2"/>
  <c r="AY95" i="1" s="1"/>
  <c r="J35" i="2"/>
  <c r="AX95" i="1" s="1"/>
  <c r="BH461" i="2"/>
  <c r="BG461" i="2"/>
  <c r="BF461" i="2"/>
  <c r="BE461" i="2"/>
  <c r="T461" i="2"/>
  <c r="T460" i="2" s="1"/>
  <c r="R461" i="2"/>
  <c r="R460" i="2" s="1"/>
  <c r="P461" i="2"/>
  <c r="P460" i="2" s="1"/>
  <c r="BH458" i="2"/>
  <c r="BG458" i="2"/>
  <c r="BF458" i="2"/>
  <c r="BE458" i="2"/>
  <c r="T458" i="2"/>
  <c r="T450" i="2" s="1"/>
  <c r="R458" i="2"/>
  <c r="R450" i="2" s="1"/>
  <c r="P458" i="2"/>
  <c r="P450" i="2" s="1"/>
  <c r="BH447" i="2"/>
  <c r="BG447" i="2"/>
  <c r="BF447" i="2"/>
  <c r="BE447" i="2"/>
  <c r="T447" i="2"/>
  <c r="T446" i="2" s="1"/>
  <c r="R447" i="2"/>
  <c r="R446" i="2" s="1"/>
  <c r="P447" i="2"/>
  <c r="P446" i="2" s="1"/>
  <c r="BH445" i="2"/>
  <c r="BG445" i="2"/>
  <c r="BF445" i="2"/>
  <c r="BE445" i="2"/>
  <c r="T445" i="2"/>
  <c r="T444" i="2" s="1"/>
  <c r="R445" i="2"/>
  <c r="R444" i="2" s="1"/>
  <c r="P445" i="2"/>
  <c r="P444" i="2" s="1"/>
  <c r="P443" i="2" s="1"/>
  <c r="BH432" i="2"/>
  <c r="BG432" i="2"/>
  <c r="BF432" i="2"/>
  <c r="BE432" i="2"/>
  <c r="T432" i="2"/>
  <c r="R432" i="2"/>
  <c r="P432" i="2"/>
  <c r="BH424" i="2"/>
  <c r="BG424" i="2"/>
  <c r="BF424" i="2"/>
  <c r="BE424" i="2"/>
  <c r="T424" i="2"/>
  <c r="R424" i="2"/>
  <c r="P424" i="2"/>
  <c r="BH421" i="2"/>
  <c r="BG421" i="2"/>
  <c r="BF421" i="2"/>
  <c r="BE421" i="2"/>
  <c r="T421" i="2"/>
  <c r="R421" i="2"/>
  <c r="P421" i="2"/>
  <c r="BH415" i="2"/>
  <c r="BG415" i="2"/>
  <c r="BF415" i="2"/>
  <c r="BE415" i="2"/>
  <c r="T415" i="2"/>
  <c r="R415" i="2"/>
  <c r="P415" i="2"/>
  <c r="BH409" i="2"/>
  <c r="BG409" i="2"/>
  <c r="BF409" i="2"/>
  <c r="BE409" i="2"/>
  <c r="T409" i="2"/>
  <c r="R409" i="2"/>
  <c r="P409" i="2"/>
  <c r="BH397" i="2"/>
  <c r="BG397" i="2"/>
  <c r="BF397" i="2"/>
  <c r="BE397" i="2"/>
  <c r="T397" i="2"/>
  <c r="R397" i="2"/>
  <c r="P397" i="2"/>
  <c r="BH391" i="2"/>
  <c r="BG391" i="2"/>
  <c r="BF391" i="2"/>
  <c r="BE391" i="2"/>
  <c r="T391" i="2"/>
  <c r="R391" i="2"/>
  <c r="P391" i="2"/>
  <c r="BH385" i="2"/>
  <c r="BG385" i="2"/>
  <c r="BF385" i="2"/>
  <c r="BE385" i="2"/>
  <c r="T385" i="2"/>
  <c r="R385" i="2"/>
  <c r="P385" i="2"/>
  <c r="BH379" i="2"/>
  <c r="BG379" i="2"/>
  <c r="BF379" i="2"/>
  <c r="BE379" i="2"/>
  <c r="T379" i="2"/>
  <c r="R379" i="2"/>
  <c r="P379" i="2"/>
  <c r="BH377" i="2"/>
  <c r="BG377" i="2"/>
  <c r="BF377" i="2"/>
  <c r="BE377" i="2"/>
  <c r="T377" i="2"/>
  <c r="R377" i="2"/>
  <c r="P377" i="2"/>
  <c r="BH369" i="2"/>
  <c r="BG369" i="2"/>
  <c r="BF369" i="2"/>
  <c r="BE369" i="2"/>
  <c r="T369" i="2"/>
  <c r="P369" i="2"/>
  <c r="BH363" i="2"/>
  <c r="BG363" i="2"/>
  <c r="BF363" i="2"/>
  <c r="BE363" i="2"/>
  <c r="T363" i="2"/>
  <c r="R363" i="2"/>
  <c r="P363" i="2"/>
  <c r="BH357" i="2"/>
  <c r="BG357" i="2"/>
  <c r="BF357" i="2"/>
  <c r="BE357" i="2"/>
  <c r="T357" i="2"/>
  <c r="R357" i="2"/>
  <c r="P357" i="2"/>
  <c r="BH248" i="2"/>
  <c r="BG248" i="2"/>
  <c r="BF248" i="2"/>
  <c r="BE248" i="2"/>
  <c r="T248" i="2"/>
  <c r="R248" i="2"/>
  <c r="P248" i="2"/>
  <c r="BH243" i="2"/>
  <c r="BG243" i="2"/>
  <c r="BF243" i="2"/>
  <c r="BE243" i="2"/>
  <c r="T243" i="2"/>
  <c r="R243" i="2"/>
  <c r="P243" i="2"/>
  <c r="BH240" i="2"/>
  <c r="BG240" i="2"/>
  <c r="BF240" i="2"/>
  <c r="BE240" i="2"/>
  <c r="T240" i="2"/>
  <c r="R240" i="2"/>
  <c r="P240" i="2"/>
  <c r="BH237" i="2"/>
  <c r="BG237" i="2"/>
  <c r="BF237" i="2"/>
  <c r="BE237" i="2"/>
  <c r="T237" i="2"/>
  <c r="R237" i="2"/>
  <c r="P237" i="2"/>
  <c r="BH234" i="2"/>
  <c r="BG234" i="2"/>
  <c r="BF234" i="2"/>
  <c r="BE234" i="2"/>
  <c r="T234" i="2"/>
  <c r="P234" i="2"/>
  <c r="BH231" i="2"/>
  <c r="BG231" i="2"/>
  <c r="BF231" i="2"/>
  <c r="BE231" i="2"/>
  <c r="T231" i="2"/>
  <c r="P231" i="2"/>
  <c r="BH229" i="2"/>
  <c r="BG229" i="2"/>
  <c r="BF229" i="2"/>
  <c r="BE229" i="2"/>
  <c r="T229" i="2"/>
  <c r="R229" i="2"/>
  <c r="P229" i="2"/>
  <c r="BH228" i="2"/>
  <c r="BG228" i="2"/>
  <c r="BF228" i="2"/>
  <c r="BE228" i="2"/>
  <c r="T228" i="2"/>
  <c r="R228" i="2"/>
  <c r="P228" i="2"/>
  <c r="BH226" i="2"/>
  <c r="BG226" i="2"/>
  <c r="BF226" i="2"/>
  <c r="BE226" i="2"/>
  <c r="T226" i="2"/>
  <c r="R226" i="2"/>
  <c r="P226" i="2"/>
  <c r="BH219" i="2"/>
  <c r="BG219" i="2"/>
  <c r="BF219" i="2"/>
  <c r="BE219" i="2"/>
  <c r="T219" i="2"/>
  <c r="R219" i="2"/>
  <c r="P219" i="2"/>
  <c r="BH217" i="2"/>
  <c r="BG217" i="2"/>
  <c r="BF217" i="2"/>
  <c r="BE217" i="2"/>
  <c r="T217" i="2"/>
  <c r="T211" i="2" s="1"/>
  <c r="R217" i="2"/>
  <c r="R211" i="2" s="1"/>
  <c r="P217" i="2"/>
  <c r="P211" i="2" s="1"/>
  <c r="BH210" i="2"/>
  <c r="BG210" i="2"/>
  <c r="BF210" i="2"/>
  <c r="BE210" i="2"/>
  <c r="T210" i="2"/>
  <c r="R210" i="2"/>
  <c r="P210" i="2"/>
  <c r="BH198" i="2"/>
  <c r="BG198" i="2"/>
  <c r="BF198" i="2"/>
  <c r="BE198" i="2"/>
  <c r="T198" i="2"/>
  <c r="R198" i="2"/>
  <c r="P198" i="2"/>
  <c r="BH196" i="2"/>
  <c r="BG196" i="2"/>
  <c r="BF196" i="2"/>
  <c r="BE196" i="2"/>
  <c r="T196" i="2"/>
  <c r="R196" i="2"/>
  <c r="P196" i="2"/>
  <c r="BH194" i="2"/>
  <c r="BG194" i="2"/>
  <c r="BF194" i="2"/>
  <c r="BE194" i="2"/>
  <c r="T194" i="2"/>
  <c r="R194" i="2"/>
  <c r="P194" i="2"/>
  <c r="BH191" i="2"/>
  <c r="BG191" i="2"/>
  <c r="BF191" i="2"/>
  <c r="BE191" i="2"/>
  <c r="T191" i="2"/>
  <c r="P191" i="2"/>
  <c r="BH188" i="2"/>
  <c r="BG188" i="2"/>
  <c r="BF188" i="2"/>
  <c r="BE188" i="2"/>
  <c r="T188" i="2"/>
  <c r="T187" i="2" s="1"/>
  <c r="R188" i="2"/>
  <c r="R187" i="2" s="1"/>
  <c r="P188" i="2"/>
  <c r="P187" i="2" s="1"/>
  <c r="BH186" i="2"/>
  <c r="BG186" i="2"/>
  <c r="BF186" i="2"/>
  <c r="BE186" i="2"/>
  <c r="T186" i="2"/>
  <c r="R186" i="2"/>
  <c r="P186" i="2"/>
  <c r="BH184" i="2"/>
  <c r="BG184" i="2"/>
  <c r="BF184" i="2"/>
  <c r="BE184" i="2"/>
  <c r="T184" i="2"/>
  <c r="R184" i="2"/>
  <c r="P184" i="2"/>
  <c r="BH183" i="2"/>
  <c r="BG183" i="2"/>
  <c r="BF183" i="2"/>
  <c r="BE183" i="2"/>
  <c r="T183" i="2"/>
  <c r="R183" i="2"/>
  <c r="P183" i="2"/>
  <c r="BH182" i="2"/>
  <c r="BG182" i="2"/>
  <c r="BF182" i="2"/>
  <c r="BE182" i="2"/>
  <c r="T182" i="2"/>
  <c r="R182" i="2"/>
  <c r="P182" i="2"/>
  <c r="BH175" i="2"/>
  <c r="BG175" i="2"/>
  <c r="BF175" i="2"/>
  <c r="BE175" i="2"/>
  <c r="T175" i="2"/>
  <c r="R175" i="2"/>
  <c r="P175" i="2"/>
  <c r="BH168" i="2"/>
  <c r="BG168" i="2"/>
  <c r="BF168" i="2"/>
  <c r="BE168" i="2"/>
  <c r="T168" i="2"/>
  <c r="R168" i="2"/>
  <c r="P168" i="2"/>
  <c r="BH158" i="2"/>
  <c r="BG158" i="2"/>
  <c r="BF158" i="2"/>
  <c r="BE158" i="2"/>
  <c r="T158" i="2"/>
  <c r="T157" i="2" s="1"/>
  <c r="R158" i="2"/>
  <c r="R157" i="2" s="1"/>
  <c r="P158" i="2"/>
  <c r="P157" i="2" s="1"/>
  <c r="BH154" i="2"/>
  <c r="BG154" i="2"/>
  <c r="BF154" i="2"/>
  <c r="BE154" i="2"/>
  <c r="T154" i="2"/>
  <c r="R154" i="2"/>
  <c r="P154" i="2"/>
  <c r="BH152" i="2"/>
  <c r="BG152" i="2"/>
  <c r="BF152" i="2"/>
  <c r="BE152" i="2"/>
  <c r="T152" i="2"/>
  <c r="R152" i="2"/>
  <c r="P152" i="2"/>
  <c r="BH145" i="2"/>
  <c r="BG145" i="2"/>
  <c r="BF145" i="2"/>
  <c r="BE145" i="2"/>
  <c r="T145" i="2"/>
  <c r="R145" i="2"/>
  <c r="P145" i="2"/>
  <c r="J139" i="2"/>
  <c r="F139" i="2"/>
  <c r="J138" i="2"/>
  <c r="F138" i="2"/>
  <c r="F136" i="2"/>
  <c r="E134" i="2"/>
  <c r="J92" i="2"/>
  <c r="F92" i="2"/>
  <c r="J91" i="2"/>
  <c r="F91" i="2"/>
  <c r="F89" i="2"/>
  <c r="E87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J461" i="2"/>
  <c r="J447" i="2"/>
  <c r="J432" i="2"/>
  <c r="J424" i="2"/>
  <c r="J421" i="2"/>
  <c r="J409" i="2"/>
  <c r="J377" i="2"/>
  <c r="BJ363" i="2"/>
  <c r="J240" i="2"/>
  <c r="J234" i="2"/>
  <c r="BJ229" i="2"/>
  <c r="J228" i="2"/>
  <c r="J226" i="2"/>
  <c r="BJ217" i="2"/>
  <c r="BJ211" i="2" s="1"/>
  <c r="J198" i="2"/>
  <c r="BJ191" i="2"/>
  <c r="BJ184" i="2"/>
  <c r="BJ168" i="2"/>
  <c r="BJ458" i="2"/>
  <c r="BJ450" i="2" s="1"/>
  <c r="BJ445" i="2"/>
  <c r="BJ415" i="2"/>
  <c r="J397" i="2"/>
  <c r="BJ391" i="2"/>
  <c r="BJ385" i="2"/>
  <c r="BJ377" i="2"/>
  <c r="J357" i="2"/>
  <c r="J248" i="2"/>
  <c r="J243" i="2"/>
  <c r="J237" i="2"/>
  <c r="J231" i="2"/>
  <c r="J210" i="2"/>
  <c r="BJ186" i="2"/>
  <c r="J183" i="2"/>
  <c r="J168" i="2"/>
  <c r="BK142" i="3"/>
  <c r="BK126" i="3"/>
  <c r="J152" i="3"/>
  <c r="J141" i="3"/>
  <c r="J122" i="3"/>
  <c r="BK138" i="3"/>
  <c r="BK153" i="3"/>
  <c r="J138" i="3"/>
  <c r="J150" i="3"/>
  <c r="J137" i="3"/>
  <c r="J151" i="3"/>
  <c r="J123" i="3"/>
  <c r="J129" i="4"/>
  <c r="BK133" i="4"/>
  <c r="BK124" i="4"/>
  <c r="J121" i="4"/>
  <c r="BJ210" i="2"/>
  <c r="BJ196" i="2"/>
  <c r="BJ194" i="2"/>
  <c r="J184" i="2"/>
  <c r="J175" i="2"/>
  <c r="J154" i="2"/>
  <c r="BK150" i="3"/>
  <c r="BK130" i="3"/>
  <c r="J120" i="3"/>
  <c r="BK129" i="3"/>
  <c r="BK141" i="3"/>
  <c r="BK152" i="3"/>
  <c r="BK125" i="3"/>
  <c r="BK138" i="4"/>
  <c r="BK135" i="4"/>
  <c r="BK134" i="4"/>
  <c r="BJ461" i="2"/>
  <c r="BJ447" i="2"/>
  <c r="BJ446" i="2" s="1"/>
  <c r="BJ432" i="2"/>
  <c r="BJ424" i="2"/>
  <c r="BJ421" i="2"/>
  <c r="BJ409" i="2"/>
  <c r="BJ397" i="2"/>
  <c r="BJ379" i="2"/>
  <c r="BJ369" i="2"/>
  <c r="J363" i="2"/>
  <c r="BJ357" i="2"/>
  <c r="BJ248" i="2"/>
  <c r="BJ243" i="2"/>
  <c r="BJ237" i="2"/>
  <c r="BJ231" i="2"/>
  <c r="BJ219" i="2"/>
  <c r="J217" i="2"/>
  <c r="J188" i="2"/>
  <c r="BJ182" i="2"/>
  <c r="BJ158" i="2"/>
  <c r="BJ157" i="2" s="1"/>
  <c r="BK137" i="3"/>
  <c r="BK121" i="3"/>
  <c r="BK127" i="3"/>
  <c r="BK151" i="3"/>
  <c r="BK156" i="3"/>
  <c r="J130" i="3"/>
  <c r="J128" i="3"/>
  <c r="J149" i="3"/>
  <c r="J126" i="3"/>
  <c r="BK123" i="4"/>
  <c r="BK130" i="4"/>
  <c r="BK121" i="4"/>
  <c r="J122" i="4"/>
  <c r="J191" i="2"/>
  <c r="BJ183" i="2"/>
  <c r="J124" i="3"/>
  <c r="J142" i="3"/>
  <c r="J121" i="3"/>
  <c r="J139" i="3"/>
  <c r="BK132" i="4"/>
  <c r="BK122" i="4"/>
  <c r="BK140" i="4"/>
  <c r="BK129" i="4"/>
  <c r="J458" i="2"/>
  <c r="J445" i="2"/>
  <c r="J415" i="2"/>
  <c r="J391" i="2"/>
  <c r="J385" i="2"/>
  <c r="J379" i="2"/>
  <c r="J369" i="2"/>
  <c r="BJ240" i="2"/>
  <c r="BJ234" i="2"/>
  <c r="J229" i="2"/>
  <c r="BJ228" i="2"/>
  <c r="BJ226" i="2"/>
  <c r="BJ198" i="2"/>
  <c r="J196" i="2"/>
  <c r="J194" i="2"/>
  <c r="J186" i="2"/>
  <c r="BJ175" i="2"/>
  <c r="J158" i="2"/>
  <c r="BJ154" i="2"/>
  <c r="J152" i="2"/>
  <c r="J145" i="2"/>
  <c r="BK139" i="3"/>
  <c r="BK122" i="3"/>
  <c r="BK149" i="3"/>
  <c r="J136" i="3"/>
  <c r="J153" i="3"/>
  <c r="BK143" i="3"/>
  <c r="J125" i="3"/>
  <c r="BK123" i="3"/>
  <c r="J140" i="3"/>
  <c r="BK120" i="3"/>
  <c r="BK136" i="3"/>
  <c r="J124" i="4"/>
  <c r="BK125" i="4"/>
  <c r="J130" i="4"/>
  <c r="BJ188" i="2"/>
  <c r="J182" i="2"/>
  <c r="BJ152" i="2"/>
  <c r="BJ145" i="2"/>
  <c r="J119" i="3"/>
  <c r="BK124" i="3"/>
  <c r="J129" i="3"/>
  <c r="BK119" i="3"/>
  <c r="BK140" i="3"/>
  <c r="BK128" i="3"/>
  <c r="J143" i="3"/>
  <c r="J156" i="3"/>
  <c r="J127" i="3"/>
  <c r="BK131" i="4"/>
  <c r="BK137" i="4"/>
  <c r="J123" i="4"/>
  <c r="J125" i="4"/>
  <c r="BK136" i="4"/>
  <c r="T443" i="2" l="1"/>
  <c r="R443" i="2"/>
  <c r="AY97" i="1"/>
  <c r="AX99" i="1"/>
  <c r="R356" i="2"/>
  <c r="BJ356" i="2"/>
  <c r="J356" i="2" s="1"/>
  <c r="J113" i="2" s="1"/>
  <c r="P356" i="2"/>
  <c r="T356" i="2"/>
  <c r="J34" i="2"/>
  <c r="AW95" i="1" s="1"/>
  <c r="F35" i="2"/>
  <c r="BB95" i="1" s="1"/>
  <c r="F36" i="2"/>
  <c r="BC95" i="1" s="1"/>
  <c r="F34" i="2"/>
  <c r="BA95" i="1" s="1"/>
  <c r="F37" i="2"/>
  <c r="BD95" i="1" s="1"/>
  <c r="BJ153" i="2"/>
  <c r="J153" i="2" s="1"/>
  <c r="J99" i="2" s="1"/>
  <c r="BJ167" i="2"/>
  <c r="J167" i="2" s="1"/>
  <c r="J101" i="2" s="1"/>
  <c r="BJ190" i="2"/>
  <c r="T218" i="2"/>
  <c r="P230" i="2"/>
  <c r="R291" i="2"/>
  <c r="BJ378" i="2"/>
  <c r="J378" i="2" s="1"/>
  <c r="J114" i="2" s="1"/>
  <c r="BK118" i="3"/>
  <c r="J118" i="3" s="1"/>
  <c r="J97" i="3" s="1"/>
  <c r="R153" i="2"/>
  <c r="R167" i="2"/>
  <c r="R190" i="2"/>
  <c r="T227" i="2"/>
  <c r="R118" i="3"/>
  <c r="R117" i="3" s="1"/>
  <c r="T144" i="2"/>
  <c r="P181" i="2"/>
  <c r="BJ197" i="2"/>
  <c r="J197" i="2" s="1"/>
  <c r="J106" i="2" s="1"/>
  <c r="P227" i="2"/>
  <c r="BJ291" i="2"/>
  <c r="J291" i="2" s="1"/>
  <c r="J112" i="2" s="1"/>
  <c r="P378" i="2"/>
  <c r="R144" i="2"/>
  <c r="R181" i="2"/>
  <c r="T197" i="2"/>
  <c r="BJ218" i="2"/>
  <c r="R230" i="2"/>
  <c r="T153" i="2"/>
  <c r="T167" i="2"/>
  <c r="P190" i="2"/>
  <c r="R218" i="2"/>
  <c r="T230" i="2"/>
  <c r="T291" i="2"/>
  <c r="T378" i="2"/>
  <c r="P118" i="3"/>
  <c r="P117" i="3" s="1"/>
  <c r="AU96" i="1" s="1"/>
  <c r="BK120" i="4"/>
  <c r="J120" i="4" s="1"/>
  <c r="J98" i="4" s="1"/>
  <c r="P153" i="2"/>
  <c r="P167" i="2"/>
  <c r="T190" i="2"/>
  <c r="P218" i="2"/>
  <c r="BJ230" i="2"/>
  <c r="P291" i="2"/>
  <c r="R378" i="2"/>
  <c r="P120" i="4"/>
  <c r="P118" i="4" s="1"/>
  <c r="AU97" i="1" s="1"/>
  <c r="BJ144" i="2"/>
  <c r="BJ181" i="2"/>
  <c r="J181" i="2" s="1"/>
  <c r="J102" i="2" s="1"/>
  <c r="R197" i="2"/>
  <c r="BJ227" i="2"/>
  <c r="J227" i="2" s="1"/>
  <c r="J109" i="2" s="1"/>
  <c r="T118" i="3"/>
  <c r="T117" i="3" s="1"/>
  <c r="R120" i="4"/>
  <c r="R118" i="4" s="1"/>
  <c r="P144" i="2"/>
  <c r="T181" i="2"/>
  <c r="P197" i="2"/>
  <c r="R227" i="2"/>
  <c r="T120" i="4"/>
  <c r="T118" i="4" s="1"/>
  <c r="J450" i="2"/>
  <c r="J119" i="2" s="1"/>
  <c r="J446" i="2"/>
  <c r="J118" i="2" s="1"/>
  <c r="J211" i="2"/>
  <c r="J107" i="2" s="1"/>
  <c r="BJ444" i="2"/>
  <c r="J157" i="2"/>
  <c r="J100" i="2" s="1"/>
  <c r="BJ187" i="2"/>
  <c r="J187" i="2" s="1"/>
  <c r="J103" i="2" s="1"/>
  <c r="BJ460" i="2"/>
  <c r="J460" i="2" s="1"/>
  <c r="J120" i="2" s="1"/>
  <c r="BE122" i="4"/>
  <c r="BE124" i="4"/>
  <c r="BE129" i="4"/>
  <c r="BE134" i="4"/>
  <c r="BE135" i="4"/>
  <c r="BE136" i="4"/>
  <c r="BE140" i="4"/>
  <c r="E108" i="4"/>
  <c r="BE123" i="4"/>
  <c r="BE130" i="4"/>
  <c r="BE131" i="4"/>
  <c r="BE132" i="4"/>
  <c r="J112" i="4"/>
  <c r="BE125" i="4"/>
  <c r="BE137" i="4"/>
  <c r="BE138" i="4"/>
  <c r="BE133" i="4"/>
  <c r="BE121" i="4"/>
  <c r="BE119" i="3"/>
  <c r="BE122" i="3"/>
  <c r="BE125" i="3"/>
  <c r="BE124" i="3"/>
  <c r="BE140" i="3"/>
  <c r="BE138" i="3"/>
  <c r="BE127" i="3"/>
  <c r="BE149" i="3"/>
  <c r="J89" i="3"/>
  <c r="BE121" i="3"/>
  <c r="BE137" i="3"/>
  <c r="BE126" i="3"/>
  <c r="BE156" i="3"/>
  <c r="E85" i="3"/>
  <c r="BE120" i="3"/>
  <c r="BE123" i="3"/>
  <c r="BE128" i="3"/>
  <c r="BE129" i="3"/>
  <c r="BE130" i="3"/>
  <c r="BE136" i="3"/>
  <c r="BE141" i="3"/>
  <c r="BE142" i="3"/>
  <c r="BE143" i="3"/>
  <c r="BE139" i="3"/>
  <c r="BE150" i="3"/>
  <c r="BE151" i="3"/>
  <c r="BE152" i="3"/>
  <c r="BE153" i="3"/>
  <c r="E85" i="2"/>
  <c r="J89" i="2"/>
  <c r="BD145" i="2"/>
  <c r="BD152" i="2"/>
  <c r="BD154" i="2"/>
  <c r="BD158" i="2"/>
  <c r="BD168" i="2"/>
  <c r="BD175" i="2"/>
  <c r="BD182" i="2"/>
  <c r="BD183" i="2"/>
  <c r="BD184" i="2"/>
  <c r="BD186" i="2"/>
  <c r="BD188" i="2"/>
  <c r="BD191" i="2"/>
  <c r="BD194" i="2"/>
  <c r="BD196" i="2"/>
  <c r="BD198" i="2"/>
  <c r="BD210" i="2"/>
  <c r="BD217" i="2"/>
  <c r="BD219" i="2"/>
  <c r="BD226" i="2"/>
  <c r="BD228" i="2"/>
  <c r="BD229" i="2"/>
  <c r="BD231" i="2"/>
  <c r="BD234" i="2"/>
  <c r="BD237" i="2"/>
  <c r="BD240" i="2"/>
  <c r="BD243" i="2"/>
  <c r="BD248" i="2"/>
  <c r="BD357" i="2"/>
  <c r="BD363" i="2"/>
  <c r="BD369" i="2"/>
  <c r="BD377" i="2"/>
  <c r="BD379" i="2"/>
  <c r="BD385" i="2"/>
  <c r="BD391" i="2"/>
  <c r="BD397" i="2"/>
  <c r="BD409" i="2"/>
  <c r="BD415" i="2"/>
  <c r="BD421" i="2"/>
  <c r="BD424" i="2"/>
  <c r="BD432" i="2"/>
  <c r="BD445" i="2"/>
  <c r="BD447" i="2"/>
  <c r="BD458" i="2"/>
  <c r="BD461" i="2"/>
  <c r="F37" i="3"/>
  <c r="BD96" i="1" s="1"/>
  <c r="F36" i="4"/>
  <c r="J34" i="3"/>
  <c r="AW96" i="1" s="1"/>
  <c r="J34" i="4"/>
  <c r="AW97" i="1" s="1"/>
  <c r="F34" i="4"/>
  <c r="BA97" i="1" s="1"/>
  <c r="F36" i="3"/>
  <c r="BC96" i="1" s="1"/>
  <c r="F37" i="4"/>
  <c r="F34" i="3"/>
  <c r="BA96" i="1" s="1"/>
  <c r="F35" i="4"/>
  <c r="F35" i="3"/>
  <c r="BB96" i="1" s="1"/>
  <c r="BC97" i="1" l="1"/>
  <c r="BB98" i="1"/>
  <c r="BB97" i="1"/>
  <c r="BB94" i="1" s="1"/>
  <c r="W31" i="1" s="1"/>
  <c r="BA98" i="1"/>
  <c r="BA94" i="1" s="1"/>
  <c r="W30" i="1" s="1"/>
  <c r="BD97" i="1"/>
  <c r="BD94" i="1" s="1"/>
  <c r="W33" i="1" s="1"/>
  <c r="BC98" i="1"/>
  <c r="BJ443" i="2"/>
  <c r="J444" i="2"/>
  <c r="J117" i="2" s="1"/>
  <c r="T189" i="2"/>
  <c r="P189" i="2"/>
  <c r="R189" i="2"/>
  <c r="BJ189" i="2"/>
  <c r="J189" i="2" s="1"/>
  <c r="J104" i="2" s="1"/>
  <c r="J230" i="2"/>
  <c r="J110" i="2" s="1"/>
  <c r="BK117" i="3"/>
  <c r="J117" i="3" s="1"/>
  <c r="J96" i="3" s="1"/>
  <c r="J190" i="2"/>
  <c r="J105" i="2" s="1"/>
  <c r="J218" i="2"/>
  <c r="J108" i="2" s="1"/>
  <c r="P143" i="2"/>
  <c r="J144" i="2"/>
  <c r="J98" i="2" s="1"/>
  <c r="BJ143" i="2"/>
  <c r="T143" i="2"/>
  <c r="R143" i="2"/>
  <c r="BK118" i="4"/>
  <c r="J118" i="4" s="1"/>
  <c r="J30" i="4" s="1"/>
  <c r="AG97" i="1" s="1"/>
  <c r="F33" i="3"/>
  <c r="AZ96" i="1" s="1"/>
  <c r="J33" i="4"/>
  <c r="AV97" i="1" s="1"/>
  <c r="AT97" i="1" s="1"/>
  <c r="J33" i="3"/>
  <c r="AV96" i="1" s="1"/>
  <c r="AT96" i="1" s="1"/>
  <c r="F33" i="2"/>
  <c r="AZ95" i="1" s="1"/>
  <c r="J33" i="2"/>
  <c r="AV95" i="1" s="1"/>
  <c r="AT95" i="1" s="1"/>
  <c r="F33" i="4"/>
  <c r="AZ97" i="1" s="1"/>
  <c r="BC94" i="1" l="1"/>
  <c r="W32" i="1" s="1"/>
  <c r="J443" i="2"/>
  <c r="J116" i="2" s="1"/>
  <c r="J440" i="2"/>
  <c r="J115" i="2" s="1"/>
  <c r="T142" i="2"/>
  <c r="AZ94" i="1"/>
  <c r="W29" i="1" s="1"/>
  <c r="J30" i="3"/>
  <c r="AG96" i="1" s="1"/>
  <c r="AN96" i="1" s="1"/>
  <c r="AN97" i="1"/>
  <c r="P142" i="2"/>
  <c r="AU95" i="1" s="1"/>
  <c r="AU94" i="1" s="1"/>
  <c r="R142" i="2"/>
  <c r="J143" i="2"/>
  <c r="J97" i="2" s="1"/>
  <c r="BJ142" i="2"/>
  <c r="J142" i="2" s="1"/>
  <c r="J96" i="2" s="1"/>
  <c r="J96" i="4"/>
  <c r="J39" i="4"/>
  <c r="AX94" i="1"/>
  <c r="AW94" i="1"/>
  <c r="AK30" i="1" s="1"/>
  <c r="AY94" i="1" l="1"/>
  <c r="J39" i="3"/>
  <c r="J30" i="2"/>
  <c r="AG95" i="1" s="1"/>
  <c r="AV94" i="1"/>
  <c r="AK29" i="1" s="1"/>
  <c r="AN95" i="1" l="1"/>
  <c r="AG94" i="1"/>
  <c r="AK26" i="1" s="1"/>
  <c r="J39" i="2"/>
  <c r="AT94" i="1"/>
  <c r="AN94" i="1" l="1"/>
  <c r="AK35" i="1"/>
</calcChain>
</file>

<file path=xl/sharedStrings.xml><?xml version="1.0" encoding="utf-8"?>
<sst xmlns="http://schemas.openxmlformats.org/spreadsheetml/2006/main" count="5131" uniqueCount="684">
  <si>
    <t>Export Komplet</t>
  </si>
  <si>
    <t/>
  </si>
  <si>
    <t>2.0</t>
  </si>
  <si>
    <t>False</t>
  </si>
  <si>
    <t>&gt;&gt;  skryté sloupce  &lt;&lt;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</si>
  <si>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</si>
  <si>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</si>
  <si>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</si>
  <si>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</si>
  <si>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</si>
  <si>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</si>
  <si>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</si>
  <si>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</si>
  <si>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</si>
  <si>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</si>
  <si>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</si>
  <si>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</si>
  <si>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</si>
  <si>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</si>
  <si>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</si>
  <si>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</si>
  <si>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</si>
  <si>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</si>
  <si>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</si>
  <si>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</si>
  <si>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</si>
  <si>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</si>
  <si>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</si>
  <si>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</si>
  <si>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</si>
  <si>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</si>
  <si>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</si>
  <si>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</si>
  <si>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</si>
  <si>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</si>
  <si>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</si>
  <si>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</si>
  <si>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</si>
  <si>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</si>
  <si>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</si>
  <si>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</si>
  <si>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</si>
  <si>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</si>
  <si>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</si>
  <si>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</si>
  <si>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</si>
  <si>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</si>
  <si>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</si>
  <si>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</si>
  <si>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</si>
  <si>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</si>
  <si>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</si>
  <si>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</si>
  <si>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</si>
  <si>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</si>
  <si>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</si>
  <si>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</si>
  <si>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</si>
  <si>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</si>
  <si>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</si>
  <si>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</si>
  <si>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</si>
  <si>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</si>
  <si>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</si>
  <si>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</si>
  <si>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</si>
  <si>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</si>
  <si>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</si>
  <si>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012</t>
  </si>
  <si>
    <t>STA</t>
  </si>
  <si>
    <t>1</t>
  </si>
  <si>
    <t>2</t>
  </si>
  <si>
    <t>022</t>
  </si>
  <si>
    <t>{b5f30170-7e6d-4892-94c8-a90526fecf44}</t>
  </si>
  <si>
    <t>023</t>
  </si>
  <si>
    <t>ÚT</t>
  </si>
  <si>
    <t>{5ab0b45d-3e6b-4b32-9b67-34a40f4a9990}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</si>
  <si>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</si>
  <si>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</si>
  <si>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</si>
  <si>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</si>
  <si>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</si>
  <si>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</si>
  <si>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</si>
  <si>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</si>
  <si>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</si>
  <si>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</si>
  <si>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</si>
  <si>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</si>
  <si>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</si>
  <si>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</si>
  <si>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</si>
  <si>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</si>
  <si>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</si>
  <si>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</si>
  <si>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</si>
  <si>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</si>
  <si>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</si>
  <si>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</si>
  <si>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</si>
  <si>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</si>
  <si>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</si>
  <si>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</si>
  <si>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</si>
  <si>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</si>
  <si>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</si>
  <si>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</si>
  <si>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</si>
  <si>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</si>
  <si>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</si>
  <si>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</si>
  <si>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</si>
  <si>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</si>
  <si>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</si>
  <si>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</si>
  <si>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</si>
  <si>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</si>
  <si>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</si>
  <si>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</si>
  <si>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</si>
  <si>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</si>
  <si>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</si>
  <si>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4</t>
  </si>
  <si>
    <t>VV</t>
  </si>
  <si>
    <t>m2</t>
  </si>
  <si>
    <t>t</t>
  </si>
  <si>
    <t>3</t>
  </si>
  <si>
    <t>Svislé a kompletní konstrukce</t>
  </si>
  <si>
    <t>Součet</t>
  </si>
  <si>
    <t>M</t>
  </si>
  <si>
    <t>8</t>
  </si>
  <si>
    <t>Vodorovné konstrukce</t>
  </si>
  <si>
    <t>hala</t>
  </si>
  <si>
    <t>kus</t>
  </si>
  <si>
    <t>m</t>
  </si>
  <si>
    <t>nová příčka</t>
  </si>
  <si>
    <t>6</t>
  </si>
  <si>
    <t>Úpravy povrchů, podlahy a osazování výplní</t>
  </si>
  <si>
    <t>612325422</t>
  </si>
  <si>
    <t>Oprava vnitřní vápenocementové štukové omítky tl jádrové omítky do 20 mm a tl štuku do 3 mm stěn v rozsahu plochy přes 10 do 30 %</t>
  </si>
  <si>
    <t>9</t>
  </si>
  <si>
    <t>Ostatní konstrukce a práce, bourání</t>
  </si>
  <si>
    <t>Vybourání kovových dveřních zárubní pl do 2 m2</t>
  </si>
  <si>
    <t>997</t>
  </si>
  <si>
    <t>Přesun sutě</t>
  </si>
  <si>
    <t>997013151</t>
  </si>
  <si>
    <t>Vnitrostaveništní doprava suti a vybouraných hmot pro budovy v do 6 m s omezením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</si>
  <si>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</si>
  <si>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</si>
  <si>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</si>
  <si>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</si>
  <si>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997013609</t>
  </si>
  <si>
    <t>Poplatek za uložení na skládce (skládkovné) stavebního odpadu ze směsí nebo oddělených frakcí betonu, cihel a keramických výrobků kód odpadu 17 01 07</t>
  </si>
  <si>
    <t>998</t>
  </si>
  <si>
    <t>Přesun hmot</t>
  </si>
  <si>
    <t>998011009</t>
  </si>
  <si>
    <t>Přesun hmot pro budovy zděné s omezením mechanizace pro budovy v přes 6 do 12 m</t>
  </si>
  <si>
    <t>PSV</t>
  </si>
  <si>
    <t>Práce a dodávky PSV</t>
  </si>
  <si>
    <t>16</t>
  </si>
  <si>
    <t>32</t>
  </si>
  <si>
    <t>998711212</t>
  </si>
  <si>
    <t>Přesun hmot procentní pro izolace proti vodě, vlhkosti a plynům s omezením mechanizace v objektech v přes 6 do 12 m</t>
  </si>
  <si>
    <t>%</t>
  </si>
  <si>
    <t>713</t>
  </si>
  <si>
    <t>Izolace tepelné</t>
  </si>
  <si>
    <t>721</t>
  </si>
  <si>
    <t>Zdravotechnika - vnitřní kanalizace</t>
  </si>
  <si>
    <t>kpl</t>
  </si>
  <si>
    <t>ks</t>
  </si>
  <si>
    <t>763</t>
  </si>
  <si>
    <t>Konstrukce suché výstavby</t>
  </si>
  <si>
    <t>766</t>
  </si>
  <si>
    <t>Konstrukce truhlářské</t>
  </si>
  <si>
    <t>766661831R</t>
  </si>
  <si>
    <t>Demontáž dveřních křídel k opětovnému použití</t>
  </si>
  <si>
    <t>5</t>
  </si>
  <si>
    <t>7</t>
  </si>
  <si>
    <t>767</t>
  </si>
  <si>
    <t>Konstrukce zámečnické</t>
  </si>
  <si>
    <t>Přesun hmot procentní pro zámečnické konstrukce s omezením mechanizace v objektech v přes 6 do 12 m</t>
  </si>
  <si>
    <t>Podlahy povlakové</t>
  </si>
  <si>
    <t>776111115</t>
  </si>
  <si>
    <t>Broušení podkladu povlakových podlah před litím stěrky</t>
  </si>
  <si>
    <t>776111311</t>
  </si>
  <si>
    <t>Vysátí podkladu povlakových podlah</t>
  </si>
  <si>
    <t>776121321</t>
  </si>
  <si>
    <t>Neředěná penetrace savého podkladu povlakových podlah</t>
  </si>
  <si>
    <t>776141124</t>
  </si>
  <si>
    <t>Stěrka podlahová nivelační pro vyrovnání podkladu povlakových podlah pevnosti 30 MPa tl přes 8 do 10 mm</t>
  </si>
  <si>
    <t>20</t>
  </si>
  <si>
    <t>22</t>
  </si>
  <si>
    <t>23</t>
  </si>
  <si>
    <t>24</t>
  </si>
  <si>
    <t>25</t>
  </si>
  <si>
    <t>784</t>
  </si>
  <si>
    <t>Dokončovací práce - malby a tapety</t>
  </si>
  <si>
    <t>784111031</t>
  </si>
  <si>
    <t>Omytí podkladu v místnostech v do 3,80 m</t>
  </si>
  <si>
    <t>784121001</t>
  </si>
  <si>
    <t>Oškrabání malby v místnostech v do 3,80 m</t>
  </si>
  <si>
    <t>784121011</t>
  </si>
  <si>
    <t>Rozmývání podkladu po oškrabání malby v místnostech v do 3,80 m</t>
  </si>
  <si>
    <t>784161401</t>
  </si>
  <si>
    <t>784171001</t>
  </si>
  <si>
    <t>Olepování vnitřních ploch páskou v místnostech v do 3,80 m</t>
  </si>
  <si>
    <t>58124833</t>
  </si>
  <si>
    <t>páska pro malířské potřeby maskovací krepová 19mmx50m</t>
  </si>
  <si>
    <t>784171111</t>
  </si>
  <si>
    <t>Zakrytí vnitřních ploch stěn v místnostech v do 3,80 m</t>
  </si>
  <si>
    <t>58124842</t>
  </si>
  <si>
    <t>fólie pro malířské potřeby zakrývací tl 7µ 4x5m</t>
  </si>
  <si>
    <t>71,46+47,18</t>
  </si>
  <si>
    <t>118,64*1,05 'Přepočtené koeficientem množství</t>
  </si>
  <si>
    <t>784181111</t>
  </si>
  <si>
    <t>Základní silikátová jednonásobná bezbarvá penetrace podkladu v místnostech v do 3,80 m</t>
  </si>
  <si>
    <t>VRN</t>
  </si>
  <si>
    <t>Vedlejší rozpočtové náklady</t>
  </si>
  <si>
    <t>VRN2</t>
  </si>
  <si>
    <t>Příprava staveniště</t>
  </si>
  <si>
    <t>020001000</t>
  </si>
  <si>
    <t>Kč</t>
  </si>
  <si>
    <t>1024</t>
  </si>
  <si>
    <t>VRN3</t>
  </si>
  <si>
    <t>Zařízení staveniště</t>
  </si>
  <si>
    <t>030001000</t>
  </si>
  <si>
    <t>VRN4</t>
  </si>
  <si>
    <t>Inženýrská činnost</t>
  </si>
  <si>
    <t>VRN6</t>
  </si>
  <si>
    <t>Územní vlivy</t>
  </si>
  <si>
    <t>062002000</t>
  </si>
  <si>
    <t>Ztížené dopravní podmínky</t>
  </si>
  <si>
    <t>VRN7</t>
  </si>
  <si>
    <t>Provozní vlivy</t>
  </si>
  <si>
    <t>071002000</t>
  </si>
  <si>
    <t>Provoz investora, třetích osob</t>
  </si>
  <si>
    <t>023 - ÚT</t>
  </si>
  <si>
    <t>hod</t>
  </si>
  <si>
    <t xml:space="preserve">	MĚSTSKÉ MUZEUM MARIÁNSKÉ LÁZNĚ - STAVEBNÍ ÚPRAVY - EXPOZICE</t>
  </si>
  <si>
    <t>Ing. arch. Jan Albrecht, Závěrka 473/8 169 00 Praha 6</t>
  </si>
  <si>
    <t>CZ 8202013611</t>
  </si>
  <si>
    <t>011 - STAVEBNÍ ÚPRAVY</t>
  </si>
  <si>
    <t>vyzdění příček strojovny VZT</t>
  </si>
  <si>
    <t>zadění otvoru po ventilátoru</t>
  </si>
  <si>
    <t>0,6*0,6</t>
  </si>
  <si>
    <t>Vysekání kapes ve zdivu cihelném na MV nebo MVC pl do 0,10 m2 hl do 150 mm</t>
  </si>
  <si>
    <t>3,55*4</t>
  </si>
  <si>
    <t>973031324</t>
  </si>
  <si>
    <t>expozice</t>
  </si>
  <si>
    <t>3,5*(23+23+11,4+0,15+0,15+2,1+2,1+0,5+0,5)-(1,3*2,27)-(1,4*2,72)+(0,5*4*2,72+1,3*0,5*1,4*0,5)</t>
  </si>
  <si>
    <t>2,9*3,5</t>
  </si>
  <si>
    <t>dveře do expozice</t>
  </si>
  <si>
    <t>Povlakové krytiny</t>
  </si>
  <si>
    <t>Provedení údržby průniků povlakové krytiny vpustí, ventilací a komínů pásy přitavením NAIP</t>
  </si>
  <si>
    <t>712941963</t>
  </si>
  <si>
    <t>prostupy VZT</t>
  </si>
  <si>
    <t>62855005</t>
  </si>
  <si>
    <t>pás asfaltový natavitelný modifikovaný SBS s vložkou z polyesterové rohože a hrubozrnným břidličným posypem na horním povrchu tl 4,2mm</t>
  </si>
  <si>
    <t>23*11,4-(2,1*0,5)</t>
  </si>
  <si>
    <t>766660002</t>
  </si>
  <si>
    <t>strojovna VZT</t>
  </si>
  <si>
    <t>Montáž dveřních křídel otvíravých jednokřídlových š přes 0,8 m do ocelové zárubně</t>
  </si>
  <si>
    <t>5,45*3,55-(1,1*2,2)</t>
  </si>
  <si>
    <t>968072456</t>
  </si>
  <si>
    <t>1,3*2</t>
  </si>
  <si>
    <t>978011141</t>
  </si>
  <si>
    <t>Otlučení (osekání) vnitřní vápenné nebo vápenocementové omítky stropů v rozsahu přes 10 do 30 %</t>
  </si>
  <si>
    <t>55341201</t>
  </si>
  <si>
    <t>dveře jednokřídlé ocelové interiérové plné hladké s polodrážkou 1000x2100mm (zámek FAB)</t>
  </si>
  <si>
    <t>55331489</t>
  </si>
  <si>
    <t>767691823</t>
  </si>
  <si>
    <t>Vyvěšení nebo zavěšení kovových křídel dveří přes 2 m2</t>
  </si>
  <si>
    <t>642942111</t>
  </si>
  <si>
    <t>Osazování zárubní nebo rámů dveřních kovových do 2,5 m2 na MC</t>
  </si>
  <si>
    <t>635211121</t>
  </si>
  <si>
    <t>Násyp pod podlahy z keramzitu</t>
  </si>
  <si>
    <t>253,1*0,05</t>
  </si>
  <si>
    <t>9,81*0,05</t>
  </si>
  <si>
    <t>632481212</t>
  </si>
  <si>
    <t>Separační vrstva z asfaltovaného pásu</t>
  </si>
  <si>
    <t>28376556</t>
  </si>
  <si>
    <t>deska polystyrénová pro snížení kročejového hluku (max. zatížení 6,5 kN/m2) tl 20mm</t>
  </si>
  <si>
    <t>631311116</t>
  </si>
  <si>
    <t>Mazanina tl přes 50 do 80 mm z betonu prostého bez zvýšených nároků na prostředí tř. C 25/30</t>
  </si>
  <si>
    <t>253,1*0,04</t>
  </si>
  <si>
    <t>9,81*0,04</t>
  </si>
  <si>
    <t>631319204</t>
  </si>
  <si>
    <t>Příplatek k mazaninám za přidání ocelových vláken (drátkobeton) pro objemové vyztužení 30 kg/m3</t>
  </si>
  <si>
    <t>777521105</t>
  </si>
  <si>
    <t>Krycí polyuretanová stěrka tloušťky do 3 mm dekorativní lité podlahy</t>
  </si>
  <si>
    <t>3,4+3,4+11,1+2,2+2,2+1,1</t>
  </si>
  <si>
    <t>2,2+2,2+1,1</t>
  </si>
  <si>
    <t>3,4*11,1+2,2*1,1</t>
  </si>
  <si>
    <t>2,2*1,1</t>
  </si>
  <si>
    <t>784211101</t>
  </si>
  <si>
    <t>Dvojnásobné bílé malby ze směsí za mokra výborně oděruvzdorných v místnostech v do 3,80 m</t>
  </si>
  <si>
    <t>317121101</t>
  </si>
  <si>
    <t>Montáž prefabrikovaných překladů délky do 1500 mm</t>
  </si>
  <si>
    <t>2*(0,8*0,915)+2*(0,15*3,14)</t>
  </si>
  <si>
    <t>2,406</t>
  </si>
  <si>
    <t>63148011</t>
  </si>
  <si>
    <t>deska tepelně izolační minerální univerzální λ=0,038-0,039 tl 200mm</t>
  </si>
  <si>
    <t>expozice, strojovna VZT</t>
  </si>
  <si>
    <t>23*11,4</t>
  </si>
  <si>
    <t>998713112</t>
  </si>
  <si>
    <t>Přesun hmot tonážní pro izolace tepelné s omezením mechanizace v objektech v přes 6 do 12 m</t>
  </si>
  <si>
    <t>721173722</t>
  </si>
  <si>
    <t>Zápachová uzávěrka nástěnná</t>
  </si>
  <si>
    <t>721226521</t>
  </si>
  <si>
    <t>998721102</t>
  </si>
  <si>
    <t>Přesun hmot tonážní pro vnitřní kanalizaci v objektech v přes 6 do 12 m</t>
  </si>
  <si>
    <t>42390526</t>
  </si>
  <si>
    <t>721R1</t>
  </si>
  <si>
    <t>Úpravy kanalizace (připojení potrubí, pomocné stavební práce)</t>
  </si>
  <si>
    <t>998766112</t>
  </si>
  <si>
    <t>Přesun hmot tonážní pro kce truhlářské s omezením mechanizace v objektech v přes 6 do 12 m</t>
  </si>
  <si>
    <t>43,31+10,1+0,92+13,83</t>
  </si>
  <si>
    <t>776421111</t>
  </si>
  <si>
    <t>Montáž obvodových lišt lepením</t>
  </si>
  <si>
    <t>Podlahy lité</t>
  </si>
  <si>
    <t>13814193</t>
  </si>
  <si>
    <t>lišta soklová plech hladký Pz 40x1mm</t>
  </si>
  <si>
    <t>81,56*0,04*1,02*0,008 'Přepočtené koeficientem množství</t>
  </si>
  <si>
    <t>998776112</t>
  </si>
  <si>
    <t>Přesun hmot tonážní pro podlahy povlakové s omezením mechanizace v objektech v přes 6 do 12 m</t>
  </si>
  <si>
    <t>998777112</t>
  </si>
  <si>
    <t>Přesun hmot tonážní pro podlahy lité s omezením mechanizace v objektech v přes 6 do 12 m</t>
  </si>
  <si>
    <t>783314101</t>
  </si>
  <si>
    <t>Základní jednonásobný syntetický nátěr zámečnických konstrukcí</t>
  </si>
  <si>
    <t>(43,31+10,1+0,92+13,83)*0,04</t>
  </si>
  <si>
    <t>13,4*0,04</t>
  </si>
  <si>
    <t>713111126</t>
  </si>
  <si>
    <t>Montáž izolace tepelné spodem stropů lepením bodově rohoží, pásů, dílců, desek</t>
  </si>
  <si>
    <t>28329338</t>
  </si>
  <si>
    <t>fólie PE nevyztužená pro parotěsnou vrstvu podlah, stěn, stropů a střech do 200g/m2</t>
  </si>
  <si>
    <t>Obvodová dilatace pružnou těsnicí páskou mezi stěnou a mazaninou nebo potěrem v 80 mm</t>
  </si>
  <si>
    <t>634911123</t>
  </si>
  <si>
    <t>Řezání dilatačních spár š 10 mm hl přes 20 do 50 mm v čerstvé betonové mazanině</t>
  </si>
  <si>
    <t>5,445+10,05+11,04+11,4+11,4</t>
  </si>
  <si>
    <t>Demontáž stropních trámů z hraněného řeziva průřezové pl do 144 cm2</t>
  </si>
  <si>
    <t>762822810</t>
  </si>
  <si>
    <t>762822110</t>
  </si>
  <si>
    <t>Montáž stropního trámu z hraněného řeziva průřezové pl do 144 cm2 s výměnami</t>
  </si>
  <si>
    <t>60512127</t>
  </si>
  <si>
    <t>hranol stavební řezivo průřezu do 120cm2 přes dl 8m</t>
  </si>
  <si>
    <t>2,8331*20 'Přepočtené koeficientem množství</t>
  </si>
  <si>
    <t xml:space="preserve">    712 - Povlakové krytiny</t>
  </si>
  <si>
    <t xml:space="preserve">    777 - Podlahy lité</t>
  </si>
  <si>
    <t>751511806</t>
  </si>
  <si>
    <t>Demontáž potrubí plechového skupiny I čtyřhranného s přírubou nebo bez příruby tloušťky plechu 0,8 mm průřezu přes 0,28 do 0,50 m2</t>
  </si>
  <si>
    <t>Stavební úpravy</t>
  </si>
  <si>
    <t>VZT a chlazení</t>
  </si>
  <si>
    <t>022 - VZT a chlazení</t>
  </si>
  <si>
    <t>Ústřední vytápění</t>
  </si>
  <si>
    <t>731 - Ústřední vytápění</t>
  </si>
  <si>
    <t>Demontáž, zaslepení stávajícího potrubí</t>
  </si>
  <si>
    <t>Pol4.0.1</t>
  </si>
  <si>
    <t>Pol4.0.2</t>
  </si>
  <si>
    <t>Pol4.0.3</t>
  </si>
  <si>
    <t>Příprava prostupů, drážek, průrazů pro nové potrubí</t>
  </si>
  <si>
    <t>Ekologická likvidace materiálu</t>
  </si>
  <si>
    <t>Pol4.2.1</t>
  </si>
  <si>
    <t>Potrubí z mědi d15x1</t>
  </si>
  <si>
    <t>Pol4.2.2</t>
  </si>
  <si>
    <t>Potrubí z mědi d22x1</t>
  </si>
  <si>
    <t>Pol4.2.3</t>
  </si>
  <si>
    <t>Pol4.2.4</t>
  </si>
  <si>
    <t>Pol4.2.5</t>
  </si>
  <si>
    <t>Montážní materiál</t>
  </si>
  <si>
    <t>Pol4.3.1</t>
  </si>
  <si>
    <t>Pol4.3.2</t>
  </si>
  <si>
    <t>Otopné těleso - výška 900/10 článků</t>
  </si>
  <si>
    <t>Pol4.3.3</t>
  </si>
  <si>
    <t>Dvojité svěrné a uzavírací šroubení</t>
  </si>
  <si>
    <t>Pol4.3.4</t>
  </si>
  <si>
    <t>Termostatická hlavice</t>
  </si>
  <si>
    <t>Pol4.3.5</t>
  </si>
  <si>
    <t>Připojovací sada</t>
  </si>
  <si>
    <t>Pol4.4.1</t>
  </si>
  <si>
    <t>Pol4.4.2</t>
  </si>
  <si>
    <t>Pol4.5.1</t>
  </si>
  <si>
    <t>Celkové odzkoušení vytápěcího zařízení</t>
  </si>
  <si>
    <t>Pol4.5.2</t>
  </si>
  <si>
    <t>Pol4.5.3</t>
  </si>
  <si>
    <t>Pol4.5.4</t>
  </si>
  <si>
    <t>Pol4.5.5</t>
  </si>
  <si>
    <t>Tlakové zkoušky</t>
  </si>
  <si>
    <t>Zkouška zařízení</t>
  </si>
  <si>
    <t>Provozní dokumentace</t>
  </si>
  <si>
    <t>Provozní řád obsluhy</t>
  </si>
  <si>
    <t>Chráničky DN 32</t>
  </si>
  <si>
    <t>Vzduchotecnika a chlazení</t>
  </si>
  <si>
    <t>Pol1.1</t>
  </si>
  <si>
    <t>Pol1.2</t>
  </si>
  <si>
    <t>Pol1.3</t>
  </si>
  <si>
    <t>Pol1.4</t>
  </si>
  <si>
    <t>Pol1.5</t>
  </si>
  <si>
    <t>Pol1.6</t>
  </si>
  <si>
    <t>Pol1.7</t>
  </si>
  <si>
    <t>Pol1.8</t>
  </si>
  <si>
    <t>Pol1.9</t>
  </si>
  <si>
    <t>Pol1.10</t>
  </si>
  <si>
    <t>Pol1.11</t>
  </si>
  <si>
    <t>Pol1.13</t>
  </si>
  <si>
    <t>Pol1.14</t>
  </si>
  <si>
    <t>Pol1.15</t>
  </si>
  <si>
    <t>Pol1.12.1</t>
  </si>
  <si>
    <t>Pol1.12.2</t>
  </si>
  <si>
    <t>Pol1.12.3</t>
  </si>
  <si>
    <t>Pol1.12.4</t>
  </si>
  <si>
    <t>Pol1.12.5</t>
  </si>
  <si>
    <t>Pol1.12.6</t>
  </si>
  <si>
    <t>kg</t>
  </si>
  <si>
    <t>Pol1.16</t>
  </si>
  <si>
    <t>Pol1.17</t>
  </si>
  <si>
    <t>Zaregulování, provozní zkoušky, spuštění zařízení č. 1</t>
  </si>
  <si>
    <t>Doprava zařízení č. 1</t>
  </si>
  <si>
    <t>Pol2.1</t>
  </si>
  <si>
    <t>Pol2.1A</t>
  </si>
  <si>
    <t>Pol2.1B</t>
  </si>
  <si>
    <t>MPR - upínací čep M10/60</t>
  </si>
  <si>
    <t>Pol2.3</t>
  </si>
  <si>
    <t>Pol2.3A</t>
  </si>
  <si>
    <t>Pol2.4</t>
  </si>
  <si>
    <t>Pol2.5</t>
  </si>
  <si>
    <t>Pol2.6</t>
  </si>
  <si>
    <t>Pol2.7</t>
  </si>
  <si>
    <t>Doplnění náplně chladícího média R410A (mimo obsahu v kondenzační jednotce)</t>
  </si>
  <si>
    <t>Pol2.8</t>
  </si>
  <si>
    <t>Pol2.9</t>
  </si>
  <si>
    <t>Pol2.10</t>
  </si>
  <si>
    <t>Pol2.11</t>
  </si>
  <si>
    <t>Pol2.12</t>
  </si>
  <si>
    <t>Zaregulování, provozní zkoušky, spuštění zařízení č. 2</t>
  </si>
  <si>
    <t>Doprava zařízení č. 2</t>
  </si>
  <si>
    <t>025 - OSVĚTLENÍ</t>
  </si>
  <si>
    <t>Pol5.1</t>
  </si>
  <si>
    <t>D1 - stropní zapuštěné svítidlo, velmi široký rozptyl (extra wide flood), 98°, 230V/50Hz, 15,6W/2542lm, 3000K teplá bílá, IP20, II, bílé</t>
  </si>
  <si>
    <t>D2 - zakázkové závěsné nepřímé LED svítidlo ve tvaru mezikruží, 230V/50Hz,  d=1500mm, se světlomety 24x1W/130, S (17°), 4xDALI, stmívatelné, vč. závěsů a předřadníků, černá</t>
  </si>
  <si>
    <t>D3 - zakázkové závěsné nepřímé LED svítidlo ve tvaru mezikruží, 230V/50Hz,  d=1500mm, se světlomety 8x1W/130, S (17°), 4x1W/130, S (17°), 2xDALI, stmívatelné, vč. závěsů a předřadníků, bílá</t>
  </si>
  <si>
    <t>Pol5.2</t>
  </si>
  <si>
    <t>Pol5.3</t>
  </si>
  <si>
    <t>Pol5.4</t>
  </si>
  <si>
    <t>S4 - stropní zapuštěné bodové svítidlo, široký rozptyl (flood), 27°, 230V/50Hz, 9,3W/1004lm, 3000K teplá bílá, stmívatelné v rozsahu 0,1%-100%, CRI&gt;90, IP20, II, DALI, bílé</t>
  </si>
  <si>
    <t>F1 - lištový LED světlomet 230V/50Hz, 8,1W/956, 3000K teplá bílá, stmívatelné v rozsahu 0,1%-100%, CRI&gt;90, oval flood (14-63°), DALI, IP20,  směrování 360°/90°, aretace nasměrování, bílý</t>
  </si>
  <si>
    <t>S2 - lištový LED světlomet 230V/50Hz, 8,1W/956, 3000K teplá bílá, stmívatelné v rozsahu 0,1%-100%, CRI&gt;90, spot (16°), DALI, IP20,  směrování 360°/90°, aretace nasměrování, bílý</t>
  </si>
  <si>
    <t>Pol5.5</t>
  </si>
  <si>
    <t>Pol5.6</t>
  </si>
  <si>
    <t>S3 - lištový LED světlomet 230V/50Hz, 8,1W/956, 3000K teplá bílá, stmívatelné v rozsahu 0,1%-100%, CRI&gt;90, flood (29°), DALI, IP20,  směrování 360°/90°, aretace nasměrování, bílý</t>
  </si>
  <si>
    <t>Pol5.7</t>
  </si>
  <si>
    <t>W1 - lištový LED světlomet 230V/50Hz, 8,1W/956, 3000K teplá bílá, stmívatelné v rozsahu 0,1%-100%, CRI&gt;90, wallwash, DALI, IP20,  směrování 360°/90°, aretace nasměrování, bílý</t>
  </si>
  <si>
    <t>Pol5.8</t>
  </si>
  <si>
    <t>Pol5.9</t>
  </si>
  <si>
    <t>TA x.y – závěsná napájecí tříokruhová lišta 230V/50Hz, 16A, DALI, vč. příslušenství, bílá</t>
  </si>
  <si>
    <t>10</t>
  </si>
  <si>
    <t>741372073</t>
  </si>
  <si>
    <t>Montáž svítidlo LED interiérové závěsné hranaté nebo kruhové přes 0,09</t>
  </si>
  <si>
    <t>741372101</t>
  </si>
  <si>
    <t>Montáž svítidlo LED interiérové vestavné podhledové bodové se zapojením vodičů</t>
  </si>
  <si>
    <t>741375042</t>
  </si>
  <si>
    <t>Montáž modulový osvětlovací systém - předřadník</t>
  </si>
  <si>
    <t>741378006</t>
  </si>
  <si>
    <t>Zřízení upevňovacích bodů pro svítidlo s osazením závěsného háku v podhledu</t>
  </si>
  <si>
    <t>Montáž svítidlo LED interiérové přisazené nástěnné reflektorové lištový systém se zapojením vodičů</t>
  </si>
  <si>
    <t>741372014</t>
  </si>
  <si>
    <t>11</t>
  </si>
  <si>
    <t>13</t>
  </si>
  <si>
    <t>14</t>
  </si>
  <si>
    <t>Osvětlení</t>
  </si>
  <si>
    <t>025</t>
  </si>
  <si>
    <t>Celoplošné vyhlazení podkladu stěrkou v místnostech v do 3,80 m</t>
  </si>
  <si>
    <t>zárubeň jednokřídlá ocelová pro zdění tl stěny 110-150mm rozměru 1100/2100mm</t>
  </si>
  <si>
    <t>Potrubí kanalizační z PE připojovací DN 32, odvod kondenzátu</t>
  </si>
  <si>
    <t>objímka ocelová dvojdílná DN 32</t>
  </si>
  <si>
    <t>023 - SILNOPROUDÉ A SLABOPROUDÉ ELEKTROINSTALACE</t>
  </si>
  <si>
    <t>741 - Elektroinstalace</t>
  </si>
  <si>
    <t>Elektroinstalace</t>
  </si>
  <si>
    <t>741 - Ovětlení</t>
  </si>
  <si>
    <t>751 - Vzduchotechnika a chlazení</t>
  </si>
  <si>
    <t>17</t>
  </si>
  <si>
    <t>15</t>
  </si>
  <si>
    <t>18</t>
  </si>
  <si>
    <t>19</t>
  </si>
  <si>
    <t>26</t>
  </si>
  <si>
    <t>27</t>
  </si>
  <si>
    <t>28</t>
  </si>
  <si>
    <t>29</t>
  </si>
  <si>
    <t>30</t>
  </si>
  <si>
    <t>31</t>
  </si>
  <si>
    <t>34</t>
  </si>
  <si>
    <t>35</t>
  </si>
  <si>
    <t>36</t>
  </si>
  <si>
    <t>37</t>
  </si>
  <si>
    <t>38</t>
  </si>
  <si>
    <t>REX2 - rozvaděč expoziční části v 2.NP ve skříňovém oceloplechovém provedení
ŠxVxH 100x2000+400 mm, podstavec 100 mm, s výřezy pro průchod kabelů, 13x DIN, 624 modulů, IP40
včetně vybavení dle "Schéma zapojení rozvaděče REX2"</t>
  </si>
  <si>
    <t>Pol5.10</t>
  </si>
  <si>
    <t>Pol5.11</t>
  </si>
  <si>
    <t>Pol5.12</t>
  </si>
  <si>
    <t>Pol6.1</t>
  </si>
  <si>
    <t>Pol6.2</t>
  </si>
  <si>
    <t>Pol6.3</t>
  </si>
  <si>
    <t>Pol6.4</t>
  </si>
  <si>
    <t>Pol6.5</t>
  </si>
  <si>
    <t>Pol6.6</t>
  </si>
  <si>
    <t>Pol6.7</t>
  </si>
  <si>
    <t>Pol6.8</t>
  </si>
  <si>
    <t>kabel instalační bezhalogenový s funkční integritou 60 min. 1-CSKH-V180 P60-R 2x1,5-O B2cas1d1a1</t>
  </si>
  <si>
    <r>
      <t>kabel instalační bezhalogenový 1-CXKH-R 5x16-J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</si>
  <si>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s1d1a1, venkovní</t>
    </r>
  </si>
  <si>
    <r>
      <t>kabel instalační bezhalogenový 1-CXKH-R 5x4-J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</si>
  <si>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7x2,5-J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</si>
  <si>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</si>
  <si>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3x2,5-J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</si>
  <si>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5x1,5-J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</si>
  <si>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sdělovací bezhalogenový SHKFH-R 2x2x0,8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</si>
  <si>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t>kabel sdělovací FTP cat. 6</t>
  </si>
  <si>
    <t>34111168</t>
  </si>
  <si>
    <t>34111524</t>
  </si>
  <si>
    <t>34111166</t>
  </si>
  <si>
    <t>34111164</t>
  </si>
  <si>
    <t>34111178</t>
  </si>
  <si>
    <t>34111163</t>
  </si>
  <si>
    <t>34111124</t>
  </si>
  <si>
    <t>34111162</t>
  </si>
  <si>
    <t>34121146</t>
  </si>
  <si>
    <t>34121315</t>
  </si>
  <si>
    <t>BDIS22 - svítidlo nouzové se směrem úniku, napájení z CBS 24V DC, 2,2 W, dohled 22 m, IP40</t>
  </si>
  <si>
    <t>BPLU323 - svítidlo nouzové pro protipanické osvětlení, napájení z CBS 24V DC, 3,8W, diffused čočka, IP41</t>
  </si>
  <si>
    <t>BKUBM - svítidlo nouzové pro protipanické osvětlení, napájení z CBS 24V DC, 8,1W, včetně směrové šipky, IP40</t>
  </si>
  <si>
    <t>zásuvka jednonásobná s ochranným kolíkem a clonkami, barva bílá, IP40</t>
  </si>
  <si>
    <t>zásuvka jednonásobná s ochranným kolíkem a clonkami, s popisovým polem, barva bílá, IP40</t>
  </si>
  <si>
    <t>zásuvka datová dvojnásobná, 2x Modular Jack RJ 45-8 cat. 6, stíněná, barva bílá</t>
  </si>
  <si>
    <t>rámeček pro elektroinstalační přístroje jednonásobný, barva bílá</t>
  </si>
  <si>
    <t>rámeček pro elektroinstalační přístroje dvojnásobný, barva bílá</t>
  </si>
  <si>
    <t>rámeček pro elektroinstalační přístroje trojnásobný, barva bílá</t>
  </si>
  <si>
    <t>rámeček pro elektroinstalační přístroje čtyřnásobný, barva bílá</t>
  </si>
  <si>
    <t>rámeček pro elektroinstalační přístroje pětinásobný, barva bílá</t>
  </si>
  <si>
    <t>34555240</t>
  </si>
  <si>
    <t>34555004</t>
  </si>
  <si>
    <t>34539059</t>
  </si>
  <si>
    <t>34539060</t>
  </si>
  <si>
    <t>34539061</t>
  </si>
  <si>
    <t>34539062</t>
  </si>
  <si>
    <t>34539063</t>
  </si>
  <si>
    <t>sběrnicový ovladač 8násobný bez displeje s popisovým polem, rozměry VxŠxH 117,1x90,1x13,5 mm, barva studio bílá, IP20</t>
  </si>
  <si>
    <t>volně programovatelný sběrnicový dotykový panel s 10palcovým IPS displejem s rozlišením 1280x800,</t>
  </si>
  <si>
    <t>podlahová krabice pro modulární přístroje 45x45 mm, vybavení: 4x zásuvka 230V, 4x datová zásuvka, vysoká zatížitelnost, mokrá údržba, konečná specifikace včetně materiálu dle skutečného provedení a požadavku architekta</t>
  </si>
  <si>
    <t>krabice univerzální (přístrojová) bezhalogenová</t>
  </si>
  <si>
    <t>krabice univerzální (odbočná) s víčkem</t>
  </si>
  <si>
    <t>elektroinstalační požární krabice, odolnost min 60 minut, včetně svorkovnice</t>
  </si>
  <si>
    <t>ohebná bezhalogenová samozhášivá trubka, průměr 25 mm, s protahovacím drátem</t>
  </si>
  <si>
    <t>ohebná bezhalogenová samozhášivá trubka, průměr 32 mm, s protahovacím drátem</t>
  </si>
  <si>
    <t>ohebná bezhalogenová samozhášivá trubka, průměr 40 mm, s protahovacím drátem</t>
  </si>
  <si>
    <t>naprogramování, oživení a zaškolení obsluhy systému nouzového osvětlení</t>
  </si>
  <si>
    <t>bezšroubové svorky (typu WAGO)</t>
  </si>
  <si>
    <t>drobný materiál</t>
  </si>
  <si>
    <r>
      <t xml:space="preserve">montáž </t>
    </r>
    <r>
      <rPr>
        <vertAlign val="superscript"/>
        <sz val="10"/>
        <rFont val="Arial"/>
        <family val="2"/>
        <charset val="238"/>
      </rPr>
      <t>1) 2)</t>
    </r>
  </si>
  <si>
    <t>revize</t>
  </si>
  <si>
    <t>zákres dle skutečného stavu</t>
  </si>
  <si>
    <t>34571457</t>
  </si>
  <si>
    <t>34571450</t>
  </si>
  <si>
    <t>38491007</t>
  </si>
  <si>
    <t>34571073</t>
  </si>
  <si>
    <t>34571074</t>
  </si>
  <si>
    <t>34571075</t>
  </si>
  <si>
    <t>024</t>
  </si>
  <si>
    <t>Silnoproudé a slaboproudé elektroinstalace</t>
  </si>
  <si>
    <t>612321141</t>
  </si>
  <si>
    <t>5,45*3,45*4-(2,15*1,1*2)</t>
  </si>
  <si>
    <t>Vápenocementová omítka štuková dvouvrstvá vnitřních stěn nanášená ručně s perlinkou</t>
  </si>
  <si>
    <t>Ochranné síto pozinkované - čtyřhranné
Rozměr: 315 x 315 (velikost oka 10 x 10 mm)</t>
  </si>
  <si>
    <t>Kruhové potrubí - rovné potrubí č. 200
Kruhové potrubí Spiro zhotovené z ocelového pozinkovaného plechu.</t>
  </si>
  <si>
    <t>Kruhové potrubí - tvarovka č. 200
Kruhové potrubí Spiro zhotovené z ocelového pozinkovaného plechu.</t>
  </si>
  <si>
    <t>Kruhové potrubí - rovné potrubí č. 160
Kruhové potrubí Spiro zhotovené z ocelového pozinkovaného plechu.</t>
  </si>
  <si>
    <t>Kruhové potrubí - tvarovka č. 160
Kruhové potrubí Spiro zhotovené z ocelového pozinkovaného plechu.</t>
  </si>
  <si>
    <t>Kruhové potrubí - rovné potrubí č. 125
Kruhové potrubí Spiro zhotovené z ocelového pozinkovaného plechu.</t>
  </si>
  <si>
    <t>Kruhové potrubí - tvarovka č. 125
Kruhové potrubí Spiro zhotovené z ocelového pozinkovaného plechu.</t>
  </si>
  <si>
    <t xml:space="preserve">Izolace tepelné čtyřhranného a kruhového potrubí
Přívodní a odtahové potrubí ve vnitřním nevytápěném prostoru a ve strojovně VZT
Izolace - tloušťka 20 mm
Materiál - černý elastomer s povrchovou úpravou hliníkovou fólíí, samolepící
Včetně lepidla na spoje a krycí hliníkové pásky šířky 50 mm
Nahrazuje klasickou izolaci z minerální vlny o tloušťce 50-60 mm
Souhrnem včetně 20 % prořezu </t>
  </si>
  <si>
    <t xml:space="preserve">Izolace tepelné čtyřhranného a kruhového potrubí
Přívodní a odtahové potrubí ve vytápěném větraném prostoru
Izolace - tloušťka 12 mm
Materiál - černý elastomer s povrchovou úpravou hliníkovou fólíí, samolepící
Včetně lepidla na spoje a krycí hliníkové pásky šířky 50 mm
Nahrazuje klasickou izolaci z minerální vlny o tloušťce 30-40 mm
Souhrnem včetně 20 % prořezu </t>
  </si>
  <si>
    <t>Montážní materiál
Spojovací materiál - šrouby, matice, podložky, závěsy, závitové tyče,
ocelové hmoždinky, pomocné konstrukce, samolepící pásky, těsnící materiál.</t>
  </si>
  <si>
    <t>Montážní sokl
Typ: MPR - délka 1.000 mm</t>
  </si>
  <si>
    <t>Dálkový Infra ovladač
typ: PWLSSB21H</t>
  </si>
  <si>
    <t>Propojovací měděné potrubí vedení chladiva
Průměry potrubí chladiva:  6,35 mm	m.	18
Průměry potrubí chladiva:  9,52 mm	m.	11
Průměry potrubí chladiva:  12,7 mm	m.	18
Průměry potrubí chladiva:  15,88 mm	m.	9
Průměry potrubí chladiva:  19,05 mm	m.	2
vč. tepelné izolace, tloušťka stěny 19 mm	m.	116
vč. ovládacího vodiče - 2 žilový nepolarizovaný datový kabel	m.	58</t>
  </si>
  <si>
    <t>Venkovní ochrana tepelné izolace
Samolepící hliníková fólie, tloušťka min. 0,4 mm</t>
  </si>
  <si>
    <t>Celková revize chladícího zařízení dle ČSN-EN 378-3:2017 
Revizní kniha</t>
  </si>
  <si>
    <t>342272245</t>
  </si>
  <si>
    <t>Příčka z pórobetonových hladkých tvárnic na tenkovrstvou maltu tl 150 mm</t>
  </si>
  <si>
    <t>311272211</t>
  </si>
  <si>
    <t>Zdivo z pórobetonových tvárnic hladkých do P2 do 450 kg/m3 na tenkovrstvou maltu tl 300 mm</t>
  </si>
  <si>
    <t>317141443</t>
  </si>
  <si>
    <t>Překlad plochý z pórobetonu š 150 mm dl přes 1300 do 1500 mm</t>
  </si>
  <si>
    <t>763131443</t>
  </si>
  <si>
    <t>SDK podhled desky 2xDF 15 bez izolace dvouvrstvá spodní kce profil CD+UD REI do 60</t>
  </si>
  <si>
    <t>Přívodní a odtahová kompaktní VZT jednotka
Provedení - vnitřní, vertikální - všechna hrdla s vývodem nahoru
Jednotka musí splňovat podmínky "Nařízení komise EU č. 1253/2014",
kterou se provádí směrnice Evropského parlamentu a Rady 2009/125/ES 
(Ekodesign větracích jednotek)
Množství přívodního vzduchu: Q = 1.165 m³/hod.
Při externí tlakové ztrátě: p = 250 Pa
Množství odváděného vzduchu: Q =  1.165 m³/hod.
Při externí tlakové ztrátě: p = 250 Pa
Motory - provedení EC (regulace 0-10V); U= 230 V
Elektrický příkon - přípojná hodnota motorů: PE = 2x 0,78 = 1,56 KW 
Rekuperace: Deskový křížový výměník - účinnost min. 94,3 %
Elektrický ohřev - elektrický výkon: PE = 1,98 KW; U= 3x400 V
Filtrace přiváděného vzduchu: F7
Filtrace odtahovaného vzduchu: M5</t>
  </si>
  <si>
    <t>Vířivý anemostat s přestavitelnými lamelami 
300 ( přívodní )</t>
  </si>
  <si>
    <t>Vířivý anemostat 
300 ( odtahový )</t>
  </si>
  <si>
    <t>Tlumič hluku jádrový 
typ: 200 x 500 x 2000 (ŠxVxD), m = 21,1 kg</t>
  </si>
  <si>
    <t>Tlumič hluku jádrový 
typ: 200 x 500 x 1500 (ŠxVxD), m = 16,7 kg</t>
  </si>
  <si>
    <t>Tlumič hluku jádrový 
typ: 200 x 500 x 1000 (ŠxVxD), m = 12,3 kg</t>
  </si>
  <si>
    <t>Tlumič hluku do kruhového potrubí 
typ: 125 / 900</t>
  </si>
  <si>
    <t>Poloohebná hadice hliníková zesílená
typ: tloušťka 0,12 mm - Ć 160 mm</t>
  </si>
  <si>
    <t>Čtyřhranné potrubí:
Čtyřhranné potrubí skupiny I. zhotovené z ocelového pozinkovaného plechu,
Spojovaného přírubami zhotovenými přírubovými lištami, rohovníky a C lištami.</t>
  </si>
  <si>
    <t>Venkovní kondenzační jednotka
Jmenovitý chladící výkon: PCH = 22,4 KW
Jmenovitý topný výkon: PT = 22,4 KW
Chladící médium: R410A (GWP = 2088); předplněno chladivem: m = 3,5 kg
Průměr připojení chladiva Ø: 9,52/19,05 mm (kapalina/plyn)
Hladina akustického tlaku: LP = 57 dB(A)
Rozměry jednotky (ŠxHxV): 950 x 330 x 1.380 mm; hmotnost: m = 115 Kg 
El. příkon: P = 7,83 KW; U = 3x400 V (jištění 25 A)</t>
  </si>
  <si>
    <t>Vnitřní kazetová jednotka
Jmenovitý chladící výkon: PCH = 4,5 KW
Jmenovitý topný výkon: PT = 5,0 KW
Elektrické napájení: PE= 0,03 KW; U= 230 V; I= 0,28 A
Rozměry jednotky (ŠxHxV): 570 x 570 x 245 mm; hmotnost: m = 15 Kg 
Hladina akustického tlaku ve vzdálenosti 1,0 m (N/V): LP = 32 / 36 dB(A)
Množství vzduchu (N/V): Q= 450 / 660 m 3/hod.</t>
  </si>
  <si>
    <t xml:space="preserve">Čelní dekorační panel pro kazetovou jednotku
Rozměry panelu (ŠxHxV): 620 x 620 x 35 mm; hmotnost: m = 3 Kg </t>
  </si>
  <si>
    <t>Vnitřní kazetová jednotka
Jmenovitý chladící výkon: PCH = 3,6 KW
Jmenovitý topný výkon: PT = 4,0 KW
Elektrické napájení: PE= 0,02 KW; U= 230 V; I= 0,23 A
Rozměry jednotky (ŠxHxV): 570 x 570 x 214 mm; hmotnost: m = 13,7 Kg 
Hladina akustického tlaku ve vzdálenosti 1,0 m (N/V): LP = 27 / 32 dB(A)
Množství vzduchu (N/V): Q= 420 / 522 m 3/hod.</t>
  </si>
  <si>
    <t>Cu rozbočka Multi V</t>
  </si>
  <si>
    <t>Stávající těleso RADIK KLASIK VK 3/18 - připojit na nové potrubí</t>
  </si>
  <si>
    <t>Izolace potrubí - hr. 30mm; DN15</t>
  </si>
  <si>
    <t>Izolace potrubí - hr. 30mm; DN20</t>
  </si>
  <si>
    <t>767114135R</t>
  </si>
  <si>
    <t>55341360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</si>
  <si>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O2 11,10*3,40=37,74</t>
    </r>
  </si>
  <si>
    <t>767114825</t>
  </si>
  <si>
    <t>odvětrání vzduchové mezery mezi okny, ventilátor, potrubí, filtrz, dle PD</t>
  </si>
  <si>
    <t>721R2</t>
  </si>
  <si>
    <t>763R</t>
  </si>
  <si>
    <t>Akustický podhled 600 x 600, 15 mm</t>
  </si>
  <si>
    <t>Přesun hmot procentní pro konstrukce suché výstavby s omezením mechanizace v objektech v přes 6 do 12 m</t>
  </si>
  <si>
    <r>
      <t xml:space="preserve">stěna rámová prosklená fixní Al komaxit dle RAL bez požární odolnosti čiré trojsklo  Uw=max. 0,8 W/m2K exteriér 
</t>
    </r>
    <r>
      <rPr>
        <i/>
        <sz val="9"/>
        <rFont val="Arial CE"/>
        <charset val="238"/>
      </rPr>
      <t>Poznámka k položce:
Profilový systém: 
Tepelná izolace: SI
Uspořádání uvnitř: Standardní
Uspořádání vně: Standardní
Povrch RAL Mat: RAL 7016 Anthrazitgrau
 Uw=max. 0,8 W/m2K
O1 4,92*6,56=32,275</t>
    </r>
  </si>
  <si>
    <t>Montáž stěn a příček rámových zasklených do zdiva bez požární odolnosti plochy přes 15 m2
O1 4,92*6,56=32,275
O2 11,10*3,40=37,74</t>
  </si>
  <si>
    <t>Demontáž stěn a příček rámových zasklených vnějších plochy přes 15 m2
O1 4,92*6,56=32,275
O2 11,10*3,40=37,74</t>
  </si>
  <si>
    <t>Podlahy z dlaždic foyer</t>
  </si>
  <si>
    <t xml:space="preserve">    766 - Konstrukce truhlářské</t>
  </si>
  <si>
    <t xml:space="preserve">    771 - Podlahy z dlaždic foyer</t>
  </si>
  <si>
    <t>foyer - výtahová plošina</t>
  </si>
  <si>
    <t>5,00*12,20*0,05-1,60*1,20*0,05</t>
  </si>
  <si>
    <t>5,00*12,20-1,60*1,20</t>
  </si>
  <si>
    <t>5,00*12,20*0,04-1,60*1,20*0,04</t>
  </si>
  <si>
    <t>3,80+12,20-2*1,30+12,20</t>
  </si>
  <si>
    <t>771121025</t>
  </si>
  <si>
    <t>Broušení stávajícího podkladu před litím stěrky před pokládkou dlažby</t>
  </si>
  <si>
    <t>771111011</t>
  </si>
  <si>
    <t>Vysátí podkladu před pokládkou dlažby</t>
  </si>
  <si>
    <t>771121011</t>
  </si>
  <si>
    <t>Nátěr penetrační na podlahu</t>
  </si>
  <si>
    <t>771151026</t>
  </si>
  <si>
    <t>Samonivelační stěrka podlah pevnosti 30 MPa tl přes 12 do 15 mm</t>
  </si>
  <si>
    <t>771474113</t>
  </si>
  <si>
    <t>Montáž soklů z dlaždic keramických rovných lepených cementovým flexibilním lepidlem v přes 90 do 120 mm</t>
  </si>
  <si>
    <t>59761187</t>
  </si>
  <si>
    <t>sokl keramický mrazuvzdorný povrch hladký/lapovaný tl do 10mm výšky přes 90 do 120mm</t>
  </si>
  <si>
    <t>771574414</t>
  </si>
  <si>
    <t>Montáž podlah keramických hladkých lepených cementovým flexibilním lepidlem přes 4 do 6 ks/m2</t>
  </si>
  <si>
    <t>RMAT0001</t>
  </si>
  <si>
    <t>dlažba keramická 30x60 cm</t>
  </si>
  <si>
    <t>59,08*1,1</t>
  </si>
  <si>
    <t>998771212</t>
  </si>
  <si>
    <t>Přesun hmot procentní pro podlahy z dlaždic s omezením mechanizace v objektech v přes 6 do 12 m</t>
  </si>
  <si>
    <t>Dokončovací práce - zasklívání</t>
  </si>
  <si>
    <t>787R1</t>
  </si>
  <si>
    <t>998787212</t>
  </si>
  <si>
    <t>Přesun hmot procentní pro zasklívání s omezením mechanizace v objektech v přes 6 do 12 m</t>
  </si>
  <si>
    <t>Vysklívání stěn, vitráže (vysklení, zasklení do nové dodané a osazené konstrukce vitrážovými skly)
O1 4,92*6,56=32,275</t>
  </si>
  <si>
    <t xml:space="preserve">    787 - Dokončovací práce - zasklívání</t>
  </si>
  <si>
    <t>998767212</t>
  </si>
  <si>
    <t>998763412</t>
  </si>
  <si>
    <t>634111113</t>
  </si>
  <si>
    <t>Plastový talířový ventil univerzální 
typ: 100</t>
  </si>
  <si>
    <t>1) Obsahuje montáž rozvodů silnoproudého zařízení (rozvaděče, kabely, instalační přístroje a zapojení vodičů), nastavení dodávaných elektroinstalačních prvků, štítků a bezpečnostních tabulek a zaškolení obsluhy.</t>
  </si>
  <si>
    <t>2) Neobsahuje demontáž stávajících rozvodů, která byla realizována v předchozí etapě.</t>
  </si>
  <si>
    <t>VRN9</t>
  </si>
  <si>
    <t>Dokumentace skutečného provedení stavby - 3 paré</t>
  </si>
  <si>
    <t>Dílenská dokumentace</t>
  </si>
  <si>
    <t>Ostatní náklady</t>
  </si>
  <si>
    <t>Plán BOZP</t>
  </si>
  <si>
    <t>043194000</t>
  </si>
  <si>
    <t>Zkoušky ostatní</t>
  </si>
  <si>
    <t>042503000</t>
  </si>
  <si>
    <t>Technické požadavky na výrobky</t>
  </si>
  <si>
    <t>049303000</t>
  </si>
  <si>
    <t>Náklady vzniklé v souvislosti s předáním stavby</t>
  </si>
  <si>
    <t>094002000</t>
  </si>
  <si>
    <t>Ostatní náklady související s výstavbou</t>
  </si>
  <si>
    <t>Opatření proti prachu  a ochrana před prachem ostatních prostora průběžný úklid dotčených prostor po dobu provádění stavby</t>
  </si>
  <si>
    <t>041403000</t>
  </si>
  <si>
    <t>Bezpečnost a ochrana zdraví při práci na staveništi</t>
  </si>
  <si>
    <t>Koordinátor BOZP</t>
  </si>
  <si>
    <t>032903000</t>
  </si>
  <si>
    <t>Náklady na provoz a údržbu vybavení staveniště</t>
  </si>
  <si>
    <t>Provedení závěrečného úklidu</t>
  </si>
  <si>
    <t xml:space="preserve">    VRN9 - Ostatní náklady</t>
  </si>
  <si>
    <t>Náklady na předložení vzorků</t>
  </si>
  <si>
    <t>Závěsný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</si>
</sst>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9" fontId="20" fillId="0" borderId="22" xfId="0" applyNumberFormat="1" applyFont="1" applyBorder="1" applyAlignment="1">
      <alignment horizontal="right" vertical="center" wrapText="1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9" fontId="32" fillId="0" borderId="22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0" fillId="5" borderId="22" xfId="0" applyNumberFormat="1" applyFont="1" applyFill="1" applyBorder="1" applyAlignment="1" applyProtection="1">
      <alignment vertical="center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49" fontId="20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22" xfId="0" applyFont="1" applyFill="1" applyBorder="1" applyAlignment="1" applyProtection="1">
      <alignment horizontal="left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167" fontId="20" fillId="6" borderId="22" xfId="0" applyNumberFormat="1" applyFont="1" applyFill="1" applyBorder="1" applyAlignment="1" applyProtection="1">
      <alignment vertical="center"/>
      <protection locked="0"/>
    </xf>
    <xf numFmtId="4" fontId="20" fillId="6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49" fontId="32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center" vertical="center" wrapText="1"/>
      <protection locked="0"/>
    </xf>
    <xf numFmtId="167" fontId="32" fillId="6" borderId="22" xfId="0" applyNumberFormat="1" applyFont="1" applyFill="1" applyBorder="1" applyAlignment="1" applyProtection="1">
      <alignment vertical="center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20" fillId="6" borderId="22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01"/>
  <sheetViews>
    <sheetView showGridLines="0" topLeftCell="A8" zoomScale="149" zoomScaleNormal="149" workbookViewId="0">
      <selection activeCell="BL86" sqref="BL86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hidden="1" customWidth="1"/>
  </cols>
  <sheetData>
    <row r="1" spans="1:57">
      <c r="A1" s="1" t="s">
        <v>0</v>
      </c>
      <c r="AZ1" s="1" t="s">
        <v>1</v>
      </c>
      <c r="BA1" s="1" t="s">
        <v>2</v>
      </c>
      <c r="BB1" s="1" t="s">
        <v>1</v>
      </c>
    </row>
    <row r="2" spans="1:57" ht="37" customHeight="1">
      <c r="AR2" s="213" t="s">
        <v>4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</row>
    <row r="3" spans="1:57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" customHeight="1">
      <c r="B4" s="4"/>
      <c r="D4" s="5" t="s">
        <v>7</v>
      </c>
      <c r="AR4" s="4"/>
      <c r="AS4" s="6" t="s">
        <v>8</v>
      </c>
    </row>
    <row r="5" spans="1:57" ht="12" customHeight="1">
      <c r="B5" s="4"/>
      <c r="D5" s="7" t="s">
        <v>9</v>
      </c>
      <c r="K5" s="238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R5" s="4"/>
    </row>
    <row r="6" spans="1:57" ht="37" customHeight="1">
      <c r="B6" s="4"/>
      <c r="D6" s="9" t="s">
        <v>10</v>
      </c>
      <c r="K6" s="239" t="s">
        <v>238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4"/>
    </row>
    <row r="7" spans="1:57" ht="12" customHeight="1">
      <c r="B7" s="4"/>
      <c r="D7" s="10" t="s">
        <v>11</v>
      </c>
      <c r="K7" s="8" t="s">
        <v>1</v>
      </c>
      <c r="AK7" s="10" t="s">
        <v>12</v>
      </c>
      <c r="AN7" s="8" t="s">
        <v>1</v>
      </c>
      <c r="AR7" s="4"/>
    </row>
    <row r="8" spans="1:57" ht="12" customHeight="1">
      <c r="B8" s="4"/>
      <c r="D8" s="10" t="s">
        <v>13</v>
      </c>
      <c r="K8" s="8" t="s">
        <v>14</v>
      </c>
      <c r="AK8" s="10" t="s">
        <v>15</v>
      </c>
      <c r="AN8" s="11">
        <v>46043</v>
      </c>
      <c r="AR8" s="4"/>
    </row>
    <row r="9" spans="1:57" ht="14.5" customHeight="1">
      <c r="B9" s="4"/>
      <c r="AR9" s="4"/>
    </row>
    <row r="10" spans="1:57" ht="12" customHeight="1">
      <c r="B10" s="4"/>
      <c r="D10" s="10" t="s">
        <v>16</v>
      </c>
      <c r="AK10" s="10" t="s">
        <v>17</v>
      </c>
      <c r="AN10" s="8" t="s">
        <v>18</v>
      </c>
      <c r="AR10" s="4"/>
    </row>
    <row r="11" spans="1:57" ht="18.5" customHeight="1">
      <c r="B11" s="4"/>
      <c r="E11" s="8" t="s">
        <v>19</v>
      </c>
      <c r="AK11" s="10" t="s">
        <v>20</v>
      </c>
      <c r="AN11" s="8" t="s">
        <v>1</v>
      </c>
      <c r="AR11" s="4"/>
    </row>
    <row r="12" spans="1:57" ht="7" customHeight="1">
      <c r="B12" s="4"/>
      <c r="AR12" s="4"/>
    </row>
    <row r="13" spans="1:57" ht="12" customHeight="1">
      <c r="B13" s="4"/>
      <c r="D13" s="10" t="s">
        <v>21</v>
      </c>
      <c r="AK13" s="10" t="s">
        <v>17</v>
      </c>
      <c r="AN13" s="8" t="s">
        <v>1</v>
      </c>
      <c r="AR13" s="4"/>
    </row>
    <row r="14" spans="1:57" ht="13">
      <c r="B14" s="4"/>
      <c r="E14" s="8" t="s">
        <v>22</v>
      </c>
      <c r="AK14" s="10" t="s">
        <v>20</v>
      </c>
      <c r="AN14" s="8" t="s">
        <v>1</v>
      </c>
      <c r="AR14" s="4"/>
    </row>
    <row r="15" spans="1:57" ht="7" customHeight="1">
      <c r="B15" s="4"/>
      <c r="AR15" s="4"/>
    </row>
    <row r="16" spans="1:57" ht="12" customHeight="1">
      <c r="B16" s="4"/>
      <c r="D16" s="10" t="s">
        <v>23</v>
      </c>
      <c r="AK16" s="10" t="s">
        <v>17</v>
      </c>
      <c r="AN16" s="8">
        <v>1213067</v>
      </c>
      <c r="AR16" s="4"/>
    </row>
    <row r="17" spans="2:44" ht="18.5" customHeight="1">
      <c r="B17" s="4"/>
      <c r="E17" s="8" t="s">
        <v>239</v>
      </c>
      <c r="AK17" s="10" t="s">
        <v>20</v>
      </c>
      <c r="AN17" s="8" t="s">
        <v>240</v>
      </c>
      <c r="AR17" s="4"/>
    </row>
    <row r="18" spans="2:44" ht="7" customHeight="1">
      <c r="B18" s="4"/>
      <c r="AR18" s="4"/>
    </row>
    <row r="19" spans="2:44" ht="12" customHeight="1">
      <c r="B19" s="4"/>
      <c r="D19" s="10" t="s">
        <v>25</v>
      </c>
      <c r="AK19" s="10" t="s">
        <v>17</v>
      </c>
      <c r="AN19" s="8"/>
      <c r="AR19" s="4"/>
    </row>
    <row r="20" spans="2:44" ht="18.5" customHeight="1">
      <c r="B20" s="4"/>
      <c r="E20" s="8"/>
      <c r="AK20" s="10" t="s">
        <v>20</v>
      </c>
      <c r="AN20" s="8" t="s">
        <v>1</v>
      </c>
      <c r="AR20" s="4"/>
    </row>
    <row r="21" spans="2:44" ht="7" customHeight="1">
      <c r="B21" s="4"/>
      <c r="AR21" s="4"/>
    </row>
    <row r="22" spans="2:44" ht="12" customHeight="1">
      <c r="B22" s="4"/>
      <c r="D22" s="10" t="s">
        <v>26</v>
      </c>
      <c r="AR22" s="4"/>
    </row>
    <row r="23" spans="2:44" ht="16.5" customHeight="1">
      <c r="B23" s="4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4"/>
    </row>
    <row r="24" spans="2:44" ht="7" customHeight="1">
      <c r="B24" s="4"/>
      <c r="AR24" s="4"/>
    </row>
    <row r="25" spans="2:44" ht="7" customHeight="1">
      <c r="B25" s="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4"/>
    </row>
    <row r="26" spans="2:44" s="15" customFormat="1" ht="26" customHeight="1">
      <c r="B26" s="14"/>
      <c r="D26" s="16" t="s">
        <v>27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241">
        <f>ROUND(AG94,2)</f>
        <v>0</v>
      </c>
      <c r="AL26" s="242"/>
      <c r="AM26" s="242"/>
      <c r="AN26" s="242"/>
      <c r="AO26" s="242"/>
      <c r="AR26" s="14"/>
    </row>
    <row r="27" spans="2:44" s="15" customFormat="1" ht="7" customHeight="1">
      <c r="B27" s="14"/>
      <c r="AR27" s="14"/>
    </row>
    <row r="28" spans="2:44" s="15" customFormat="1" ht="13">
      <c r="B28" s="14"/>
      <c r="L28" s="243" t="s">
        <v>28</v>
      </c>
      <c r="M28" s="243"/>
      <c r="N28" s="243"/>
      <c r="O28" s="243"/>
      <c r="P28" s="243"/>
      <c r="W28" s="243" t="s">
        <v>29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30</v>
      </c>
      <c r="AL28" s="243"/>
      <c r="AM28" s="243"/>
      <c r="AN28" s="243"/>
      <c r="AO28" s="243"/>
      <c r="AR28" s="14"/>
    </row>
    <row r="29" spans="2:44" s="20" customFormat="1" ht="14.5" customHeight="1">
      <c r="B29" s="19"/>
      <c r="D29" s="10" t="s">
        <v>31</v>
      </c>
      <c r="F29" s="10" t="s">
        <v>32</v>
      </c>
      <c r="L29" s="232">
        <v>0.21</v>
      </c>
      <c r="M29" s="225"/>
      <c r="N29" s="225"/>
      <c r="O29" s="225"/>
      <c r="P29" s="225"/>
      <c r="W29" s="224">
        <f>ROUND(AZ94, 2)</f>
        <v>0</v>
      </c>
      <c r="X29" s="225"/>
      <c r="Y29" s="225"/>
      <c r="Z29" s="225"/>
      <c r="AA29" s="225"/>
      <c r="AB29" s="225"/>
      <c r="AC29" s="225"/>
      <c r="AD29" s="225"/>
      <c r="AE29" s="225"/>
      <c r="AK29" s="224">
        <f>ROUND(AV94, 2)</f>
        <v>0</v>
      </c>
      <c r="AL29" s="225"/>
      <c r="AM29" s="225"/>
      <c r="AN29" s="225"/>
      <c r="AO29" s="225"/>
      <c r="AR29" s="19"/>
    </row>
    <row r="30" spans="2:44" s="20" customFormat="1" ht="14.5" customHeight="1">
      <c r="B30" s="19"/>
      <c r="F30" s="10" t="s">
        <v>33</v>
      </c>
      <c r="L30" s="232">
        <v>0.12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19"/>
    </row>
    <row r="31" spans="2:44" s="20" customFormat="1" ht="14.5" hidden="1" customHeight="1">
      <c r="B31" s="19"/>
      <c r="F31" s="10" t="s">
        <v>34</v>
      </c>
      <c r="L31" s="232">
        <v>0.21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19"/>
    </row>
    <row r="32" spans="2:44" s="20" customFormat="1" ht="14.5" hidden="1" customHeight="1">
      <c r="B32" s="19"/>
      <c r="F32" s="10" t="s">
        <v>35</v>
      </c>
      <c r="L32" s="232">
        <v>0.12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19"/>
    </row>
    <row r="33" spans="2:44" s="20" customFormat="1" ht="14.5" hidden="1" customHeight="1">
      <c r="B33" s="19"/>
      <c r="F33" s="10" t="s">
        <v>36</v>
      </c>
      <c r="L33" s="232">
        <v>0</v>
      </c>
      <c r="M33" s="225"/>
      <c r="N33" s="225"/>
      <c r="O33" s="225"/>
      <c r="P33" s="225"/>
      <c r="W33" s="224">
        <f>ROUND(BD94,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v>0</v>
      </c>
      <c r="AL33" s="225"/>
      <c r="AM33" s="225"/>
      <c r="AN33" s="225"/>
      <c r="AO33" s="225"/>
      <c r="AR33" s="19"/>
    </row>
    <row r="34" spans="2:44" s="15" customFormat="1" ht="7" customHeight="1">
      <c r="B34" s="14"/>
      <c r="AR34" s="14"/>
    </row>
    <row r="35" spans="2:44" s="15" customFormat="1" ht="26" customHeight="1">
      <c r="B35" s="14"/>
      <c r="C35" s="21"/>
      <c r="D35" s="22" t="s">
        <v>37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 t="s">
        <v>38</v>
      </c>
      <c r="U35" s="23"/>
      <c r="V35" s="23"/>
      <c r="W35" s="23"/>
      <c r="X35" s="234" t="s">
        <v>39</v>
      </c>
      <c r="Y35" s="235"/>
      <c r="Z35" s="235"/>
      <c r="AA35" s="235"/>
      <c r="AB35" s="235"/>
      <c r="AC35" s="23"/>
      <c r="AD35" s="23"/>
      <c r="AE35" s="23"/>
      <c r="AF35" s="23"/>
      <c r="AG35" s="23"/>
      <c r="AH35" s="23"/>
      <c r="AI35" s="23"/>
      <c r="AJ35" s="23"/>
      <c r="AK35" s="236">
        <f>SUM(AK26:AK33)</f>
        <v>0</v>
      </c>
      <c r="AL35" s="235"/>
      <c r="AM35" s="235"/>
      <c r="AN35" s="235"/>
      <c r="AO35" s="237"/>
      <c r="AP35" s="21"/>
      <c r="AQ35" s="21"/>
      <c r="AR35" s="14"/>
    </row>
    <row r="36" spans="2:44" s="15" customFormat="1" ht="7" customHeight="1">
      <c r="B36" s="14"/>
      <c r="AR36" s="14"/>
    </row>
    <row r="37" spans="2:44" s="15" customFormat="1" ht="14.5" customHeight="1">
      <c r="B37" s="14"/>
      <c r="AR37" s="14"/>
    </row>
    <row r="38" spans="2:44" ht="14.5" customHeight="1">
      <c r="B38" s="4"/>
      <c r="AR38" s="4"/>
    </row>
    <row r="39" spans="2:44" ht="14.5" customHeight="1">
      <c r="B39" s="4"/>
      <c r="AR39" s="4"/>
    </row>
    <row r="40" spans="2:44" ht="14.5" customHeight="1">
      <c r="B40" s="4"/>
      <c r="AR40" s="4"/>
    </row>
    <row r="41" spans="2:44" ht="14.5" customHeight="1">
      <c r="B41" s="4"/>
      <c r="AR41" s="4"/>
    </row>
    <row r="42" spans="2:44" ht="14.5" customHeight="1">
      <c r="B42" s="4"/>
      <c r="AR42" s="4"/>
    </row>
    <row r="43" spans="2:44" ht="14.5" customHeight="1">
      <c r="B43" s="4"/>
      <c r="AR43" s="4"/>
    </row>
    <row r="44" spans="2:44" ht="14.5" customHeight="1">
      <c r="B44" s="4"/>
      <c r="AR44" s="4"/>
    </row>
    <row r="45" spans="2:44" ht="14.5" customHeight="1">
      <c r="B45" s="4"/>
      <c r="AR45" s="4"/>
    </row>
    <row r="46" spans="2:44" ht="14.5" customHeight="1">
      <c r="B46" s="4"/>
      <c r="AR46" s="4"/>
    </row>
    <row r="47" spans="2:44" ht="14.5" customHeight="1">
      <c r="B47" s="4"/>
      <c r="AR47" s="4"/>
    </row>
    <row r="48" spans="2:44" ht="14.5" customHeight="1">
      <c r="B48" s="4"/>
      <c r="AR48" s="4"/>
    </row>
    <row r="49" spans="2:44" s="15" customFormat="1" ht="14.5" customHeight="1">
      <c r="B49" s="14"/>
      <c r="D49" s="25" t="s">
        <v>40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5" t="s">
        <v>41</v>
      </c>
      <c r="AI49" s="26"/>
      <c r="AJ49" s="26"/>
      <c r="AK49" s="26"/>
      <c r="AL49" s="26"/>
      <c r="AM49" s="26"/>
      <c r="AN49" s="26"/>
      <c r="AO49" s="26"/>
      <c r="AR49" s="14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15" customFormat="1" ht="13">
      <c r="B60" s="14"/>
      <c r="D60" s="27" t="s">
        <v>42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7" t="s">
        <v>43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 t="s">
        <v>42</v>
      </c>
      <c r="AI60" s="17"/>
      <c r="AJ60" s="17"/>
      <c r="AK60" s="17"/>
      <c r="AL60" s="17"/>
      <c r="AM60" s="27" t="s">
        <v>43</v>
      </c>
      <c r="AN60" s="17"/>
      <c r="AO60" s="17"/>
      <c r="AR60" s="14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15" customFormat="1" ht="13">
      <c r="B64" s="14"/>
      <c r="D64" s="25" t="s">
        <v>44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 t="s">
        <v>45</v>
      </c>
      <c r="AI64" s="26"/>
      <c r="AJ64" s="26"/>
      <c r="AK64" s="26"/>
      <c r="AL64" s="26"/>
      <c r="AM64" s="26"/>
      <c r="AN64" s="26"/>
      <c r="AO64" s="26"/>
      <c r="AR64" s="14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15" customFormat="1" ht="13">
      <c r="B75" s="14"/>
      <c r="D75" s="27" t="s">
        <v>42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7" t="s">
        <v>43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7" t="s">
        <v>42</v>
      </c>
      <c r="AI75" s="17"/>
      <c r="AJ75" s="17"/>
      <c r="AK75" s="17"/>
      <c r="AL75" s="17"/>
      <c r="AM75" s="27" t="s">
        <v>43</v>
      </c>
      <c r="AN75" s="17"/>
      <c r="AO75" s="17"/>
      <c r="AR75" s="14"/>
    </row>
    <row r="76" spans="2:44" s="15" customFormat="1">
      <c r="B76" s="14"/>
      <c r="AR76" s="14"/>
    </row>
    <row r="77" spans="2:44" s="15" customFormat="1" ht="7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14"/>
    </row>
    <row r="81" spans="1:56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14"/>
    </row>
    <row r="82" spans="1:56" s="15" customFormat="1" ht="25" customHeight="1">
      <c r="B82" s="14"/>
      <c r="C82" s="5" t="s">
        <v>46</v>
      </c>
      <c r="AR82" s="14"/>
    </row>
    <row r="83" spans="1:56" s="15" customFormat="1" ht="7" customHeight="1">
      <c r="B83" s="14"/>
      <c r="AR83" s="14"/>
    </row>
    <row r="84" spans="1:56" s="32" customFormat="1" ht="12" customHeight="1">
      <c r="B84" s="33"/>
      <c r="C84" s="10" t="s">
        <v>9</v>
      </c>
      <c r="L84" s="32">
        <f>K5</f>
        <v>0</v>
      </c>
      <c r="AR84" s="33"/>
    </row>
    <row r="85" spans="1:56" s="34" customFormat="1" ht="37" customHeight="1">
      <c r="B85" s="35"/>
      <c r="C85" s="36" t="s">
        <v>10</v>
      </c>
      <c r="L85" s="215" t="str">
        <f>K6</f>
        <v xml:space="preserve">	MĚSTSKÉ MUZEUM MARIÁNSKÉ LÁZNĚ - STAVEBNÍ ÚPRAVY - EXPOZICE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R85" s="35"/>
    </row>
    <row r="86" spans="1:56" s="15" customFormat="1" ht="7" customHeight="1">
      <c r="B86" s="14"/>
      <c r="AR86" s="14"/>
    </row>
    <row r="87" spans="1:56" s="15" customFormat="1" ht="12" customHeight="1">
      <c r="B87" s="14"/>
      <c r="C87" s="10" t="s">
        <v>13</v>
      </c>
      <c r="L87" s="37" t="str">
        <f>IF(K8="","",K8)</f>
        <v>Mariánské Lázně</v>
      </c>
      <c r="AI87" s="10" t="s">
        <v>15</v>
      </c>
      <c r="AM87" s="217">
        <f>IF(AN8= "","",AN8)</f>
        <v>46043</v>
      </c>
      <c r="AN87" s="217"/>
      <c r="AR87" s="14"/>
    </row>
    <row r="88" spans="1:56" s="15" customFormat="1" ht="7" customHeight="1">
      <c r="B88" s="14"/>
      <c r="AR88" s="14"/>
    </row>
    <row r="89" spans="1:56" s="15" customFormat="1" ht="25.75" customHeight="1">
      <c r="B89" s="14"/>
      <c r="C89" s="10" t="s">
        <v>16</v>
      </c>
      <c r="L89" s="32" t="str">
        <f>IF(E11= "","",E11)</f>
        <v>Město Mariánské Lázně, Ruská 155, 353 01 M. Lázně</v>
      </c>
      <c r="AI89" s="10" t="s">
        <v>23</v>
      </c>
      <c r="AM89" s="218" t="str">
        <f>IF(E17="","",E17)</f>
        <v>Ing. arch. Jan Albrecht, Závěrka 473/8 169 00 Praha 6</v>
      </c>
      <c r="AN89" s="219"/>
      <c r="AO89" s="219"/>
      <c r="AP89" s="219"/>
      <c r="AR89" s="14"/>
      <c r="AS89" s="220" t="s">
        <v>47</v>
      </c>
      <c r="AT89" s="221"/>
      <c r="AU89" s="39"/>
      <c r="AV89" s="39"/>
      <c r="AW89" s="39"/>
      <c r="AX89" s="39"/>
      <c r="AY89" s="39"/>
      <c r="AZ89" s="39"/>
      <c r="BA89" s="39"/>
      <c r="BB89" s="39"/>
      <c r="BC89" s="39"/>
      <c r="BD89" s="40"/>
    </row>
    <row r="90" spans="1:56" s="15" customFormat="1" ht="15.25" customHeight="1">
      <c r="B90" s="14"/>
      <c r="C90" s="10" t="s">
        <v>21</v>
      </c>
      <c r="L90" s="32" t="str">
        <f>IF(E14="","",E14)</f>
        <v xml:space="preserve"> </v>
      </c>
      <c r="AI90" s="10" t="s">
        <v>25</v>
      </c>
      <c r="AM90" s="218" t="str">
        <f>IF(E20="","",E20)</f>
        <v/>
      </c>
      <c r="AN90" s="219"/>
      <c r="AO90" s="219"/>
      <c r="AP90" s="219"/>
      <c r="AR90" s="14"/>
      <c r="AS90" s="222"/>
      <c r="AT90" s="223"/>
      <c r="BD90" s="42"/>
    </row>
    <row r="91" spans="1:56" s="15" customFormat="1" ht="11" customHeight="1">
      <c r="B91" s="14"/>
      <c r="AR91" s="14"/>
      <c r="AS91" s="222"/>
      <c r="AT91" s="223"/>
      <c r="BD91" s="42"/>
    </row>
    <row r="92" spans="1:56" s="15" customFormat="1" ht="29.25" customHeight="1">
      <c r="B92" s="14"/>
      <c r="C92" s="233" t="s">
        <v>48</v>
      </c>
      <c r="D92" s="227"/>
      <c r="E92" s="227"/>
      <c r="F92" s="227"/>
      <c r="G92" s="227"/>
      <c r="H92" s="43"/>
      <c r="I92" s="226" t="s">
        <v>49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30" t="s">
        <v>50</v>
      </c>
      <c r="AH92" s="227"/>
      <c r="AI92" s="227"/>
      <c r="AJ92" s="227"/>
      <c r="AK92" s="227"/>
      <c r="AL92" s="227"/>
      <c r="AM92" s="227"/>
      <c r="AN92" s="226" t="s">
        <v>51</v>
      </c>
      <c r="AO92" s="227"/>
      <c r="AP92" s="228"/>
      <c r="AQ92" s="44" t="s">
        <v>52</v>
      </c>
      <c r="AR92" s="14"/>
      <c r="AS92" s="45" t="s">
        <v>53</v>
      </c>
      <c r="AT92" s="46" t="s">
        <v>54</v>
      </c>
      <c r="AU92" s="46" t="s">
        <v>55</v>
      </c>
      <c r="AV92" s="46" t="s">
        <v>56</v>
      </c>
      <c r="AW92" s="46" t="s">
        <v>57</v>
      </c>
      <c r="AX92" s="46" t="s">
        <v>58</v>
      </c>
      <c r="AY92" s="46" t="s">
        <v>59</v>
      </c>
      <c r="AZ92" s="46" t="s">
        <v>60</v>
      </c>
      <c r="BA92" s="46" t="s">
        <v>61</v>
      </c>
      <c r="BB92" s="46" t="s">
        <v>62</v>
      </c>
      <c r="BC92" s="46" t="s">
        <v>63</v>
      </c>
      <c r="BD92" s="47" t="s">
        <v>64</v>
      </c>
    </row>
    <row r="93" spans="1:56" s="15" customFormat="1" ht="11" customHeight="1">
      <c r="B93" s="14"/>
      <c r="AR93" s="14"/>
      <c r="AS93" s="48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</row>
    <row r="94" spans="1:56" s="49" customFormat="1" ht="32.5" customHeight="1">
      <c r="B94" s="50"/>
      <c r="C94" s="51" t="s">
        <v>65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231">
        <f>ROUND(SUM(AG95:AG99),2)</f>
        <v>0</v>
      </c>
      <c r="AH94" s="231"/>
      <c r="AI94" s="231"/>
      <c r="AJ94" s="231"/>
      <c r="AK94" s="231"/>
      <c r="AL94" s="231"/>
      <c r="AM94" s="231"/>
      <c r="AN94" s="229">
        <f t="shared" ref="AN94:AN99" si="0">SUM(AG94,AT94)</f>
        <v>0</v>
      </c>
      <c r="AO94" s="229"/>
      <c r="AP94" s="229"/>
      <c r="AQ94" s="54" t="s">
        <v>1</v>
      </c>
      <c r="AR94" s="50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1972.2821200000001</v>
      </c>
      <c r="AV94" s="56">
        <f>ROUND(AZ94*L29,2)</f>
        <v>0</v>
      </c>
      <c r="AW94" s="56">
        <f>ROUND(BA94*L30,2)</f>
        <v>0</v>
      </c>
      <c r="AX94" s="56">
        <f>ROUND(BB94*L29,2)</f>
        <v>0</v>
      </c>
      <c r="AY94" s="56">
        <f>ROUND(BC94*L30,2)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</row>
    <row r="95" spans="1:56" s="68" customFormat="1" ht="16.5" customHeight="1">
      <c r="A95" s="59"/>
      <c r="B95" s="60"/>
      <c r="C95" s="61"/>
      <c r="D95" s="210" t="s">
        <v>68</v>
      </c>
      <c r="E95" s="210"/>
      <c r="F95" s="210"/>
      <c r="G95" s="210"/>
      <c r="H95" s="210"/>
      <c r="I95" s="62"/>
      <c r="J95" s="210" t="s">
        <v>350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1">
        <f>'011 - STAVEBNÍ ÚPRAVY'!J30</f>
        <v>0</v>
      </c>
      <c r="AH95" s="212"/>
      <c r="AI95" s="212"/>
      <c r="AJ95" s="212"/>
      <c r="AK95" s="212"/>
      <c r="AL95" s="212"/>
      <c r="AM95" s="212"/>
      <c r="AN95" s="211">
        <f t="shared" si="0"/>
        <v>0</v>
      </c>
      <c r="AO95" s="212"/>
      <c r="AP95" s="212"/>
      <c r="AQ95" s="63" t="s">
        <v>69</v>
      </c>
      <c r="AR95" s="60"/>
      <c r="AS95" s="64">
        <v>0</v>
      </c>
      <c r="AT95" s="65">
        <f t="shared" si="1"/>
        <v>0</v>
      </c>
      <c r="AU95" s="66">
        <f>'011 - STAVEBNÍ ÚPRAVY'!P142</f>
        <v>1972.2821215399999</v>
      </c>
      <c r="AV95" s="65">
        <f>'011 - STAVEBNÍ ÚPRAVY'!J33</f>
        <v>0</v>
      </c>
      <c r="AW95" s="65">
        <f>'011 - STAVEBNÍ ÚPRAVY'!J34</f>
        <v>0</v>
      </c>
      <c r="AX95" s="65">
        <f>'011 - STAVEBNÍ ÚPRAVY'!J35</f>
        <v>0</v>
      </c>
      <c r="AY95" s="65">
        <f>'011 - STAVEBNÍ ÚPRAVY'!J36</f>
        <v>0</v>
      </c>
      <c r="AZ95" s="65">
        <f>'011 - STAVEBNÍ ÚPRAVY'!F33</f>
        <v>0</v>
      </c>
      <c r="BA95" s="65">
        <f>'011 - STAVEBNÍ ÚPRAVY'!F34</f>
        <v>0</v>
      </c>
      <c r="BB95" s="65">
        <f>'011 - STAVEBNÍ ÚPRAVY'!F35</f>
        <v>0</v>
      </c>
      <c r="BC95" s="65">
        <f>'011 - STAVEBNÍ ÚPRAVY'!F36</f>
        <v>0</v>
      </c>
      <c r="BD95" s="67">
        <f>'011 - STAVEBNÍ ÚPRAVY'!F37</f>
        <v>0</v>
      </c>
    </row>
    <row r="96" spans="1:56" s="68" customFormat="1" ht="16.5" customHeight="1">
      <c r="A96" s="59"/>
      <c r="B96" s="60"/>
      <c r="C96" s="61"/>
      <c r="D96" s="210" t="s">
        <v>72</v>
      </c>
      <c r="E96" s="210"/>
      <c r="F96" s="210"/>
      <c r="G96" s="210"/>
      <c r="H96" s="210"/>
      <c r="I96" s="62"/>
      <c r="J96" s="210" t="s">
        <v>351</v>
      </c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1">
        <f>'022 - VZT a chlazení'!J30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63" t="s">
        <v>69</v>
      </c>
      <c r="AR96" s="60"/>
      <c r="AS96" s="64">
        <v>0</v>
      </c>
      <c r="AT96" s="65">
        <f t="shared" si="1"/>
        <v>0</v>
      </c>
      <c r="AU96" s="66">
        <f>'022 - VZT a chlazení'!P117</f>
        <v>0</v>
      </c>
      <c r="AV96" s="65">
        <f>'022 - VZT a chlazení'!J33</f>
        <v>0</v>
      </c>
      <c r="AW96" s="65">
        <f>'022 - VZT a chlazení'!J34</f>
        <v>0</v>
      </c>
      <c r="AX96" s="65">
        <f>'022 - VZT a chlazení'!J35</f>
        <v>0</v>
      </c>
      <c r="AY96" s="65">
        <f>'022 - VZT a chlazení'!J36</f>
        <v>0</v>
      </c>
      <c r="AZ96" s="65">
        <f>'022 - VZT a chlazení'!F33</f>
        <v>0</v>
      </c>
      <c r="BA96" s="65">
        <f>'022 - VZT a chlazení'!F34</f>
        <v>0</v>
      </c>
      <c r="BB96" s="65">
        <f>'022 - VZT a chlazení'!F35</f>
        <v>0</v>
      </c>
      <c r="BC96" s="65">
        <f>'022 - VZT a chlazení'!F36</f>
        <v>0</v>
      </c>
      <c r="BD96" s="67">
        <f>'022 - VZT a chlazení'!F37</f>
        <v>0</v>
      </c>
    </row>
    <row r="97" spans="1:56" s="68" customFormat="1" ht="16.5" customHeight="1">
      <c r="A97" s="59"/>
      <c r="B97" s="60"/>
      <c r="C97" s="61"/>
      <c r="D97" s="210" t="s">
        <v>74</v>
      </c>
      <c r="E97" s="210"/>
      <c r="F97" s="210"/>
      <c r="G97" s="210"/>
      <c r="H97" s="210"/>
      <c r="I97" s="62"/>
      <c r="J97" s="210" t="s">
        <v>75</v>
      </c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1">
        <f>'023 - ÚT'!J30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63" t="s">
        <v>69</v>
      </c>
      <c r="AR97" s="60"/>
      <c r="AS97" s="64">
        <v>0</v>
      </c>
      <c r="AT97" s="65">
        <f t="shared" si="1"/>
        <v>0</v>
      </c>
      <c r="AU97" s="66">
        <f>'023 - ÚT'!P118</f>
        <v>0</v>
      </c>
      <c r="AV97" s="65">
        <f>'023 - ÚT'!J33</f>
        <v>0</v>
      </c>
      <c r="AW97" s="65">
        <f>'023 - ÚT'!J34</f>
        <v>0</v>
      </c>
      <c r="AX97" s="65">
        <f>'023 - ÚT'!J35</f>
        <v>0</v>
      </c>
      <c r="AY97" s="65">
        <f>'023 - ÚT'!J36</f>
        <v>0</v>
      </c>
      <c r="AZ97" s="65">
        <f>'023 - ÚT'!F33</f>
        <v>0</v>
      </c>
      <c r="BA97" s="65">
        <f>'023 - ÚT'!F34</f>
        <v>0</v>
      </c>
      <c r="BB97" s="65">
        <f>'023 - ÚT'!F35</f>
        <v>0</v>
      </c>
      <c r="BC97" s="65">
        <f>'023 - ÚT'!F36</f>
        <v>0</v>
      </c>
      <c r="BD97" s="67">
        <f>'023 - ÚT'!F37</f>
        <v>0</v>
      </c>
    </row>
    <row r="98" spans="1:56" s="68" customFormat="1" ht="16.5" customHeight="1">
      <c r="A98" s="59"/>
      <c r="B98" s="60"/>
      <c r="C98" s="61"/>
      <c r="D98" s="209" t="s">
        <v>565</v>
      </c>
      <c r="E98" s="209"/>
      <c r="F98" s="209"/>
      <c r="G98" s="209"/>
      <c r="H98" s="209"/>
      <c r="I98" s="62"/>
      <c r="J98" s="210" t="s">
        <v>566</v>
      </c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1">
        <f>'024 - ELEKTROINSTALACE'!J30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63" t="s">
        <v>69</v>
      </c>
      <c r="AR98" s="60"/>
      <c r="AS98" s="64">
        <v>0</v>
      </c>
      <c r="AT98" s="65">
        <f t="shared" si="1"/>
        <v>0</v>
      </c>
      <c r="AU98" s="66">
        <f>'023 - ÚT'!P119</f>
        <v>0</v>
      </c>
      <c r="AV98" s="65">
        <f>'024 - ELEKTROINSTALACE'!J33</f>
        <v>0</v>
      </c>
      <c r="AW98" s="65">
        <f>'023 - ÚT'!J35</f>
        <v>0</v>
      </c>
      <c r="AX98" s="65">
        <f>'023 - ÚT'!J36</f>
        <v>0</v>
      </c>
      <c r="AY98" s="65">
        <f>'023 - ÚT'!J37</f>
        <v>0</v>
      </c>
      <c r="AZ98" s="65">
        <f>'024 - ELEKTROINSTALACE'!F33</f>
        <v>0</v>
      </c>
      <c r="BA98" s="65">
        <f>'023 - ÚT'!F35</f>
        <v>0</v>
      </c>
      <c r="BB98" s="65">
        <f>'023 - ÚT'!F36</f>
        <v>0</v>
      </c>
      <c r="BC98" s="65">
        <f>'023 - ÚT'!F37</f>
        <v>0</v>
      </c>
      <c r="BD98" s="67">
        <f>'023 - ÚT'!F38</f>
        <v>0</v>
      </c>
    </row>
    <row r="99" spans="1:56" s="68" customFormat="1" ht="16.5" customHeight="1">
      <c r="A99" s="59"/>
      <c r="B99" s="60"/>
      <c r="C99" s="61"/>
      <c r="D99" s="209" t="s">
        <v>469</v>
      </c>
      <c r="E99" s="209"/>
      <c r="F99" s="209"/>
      <c r="G99" s="209"/>
      <c r="H99" s="209"/>
      <c r="I99" s="62"/>
      <c r="J99" s="210" t="s">
        <v>468</v>
      </c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1">
        <f>'025 - OSVĚTLENÍ'!J30</f>
        <v>0</v>
      </c>
      <c r="AH99" s="212"/>
      <c r="AI99" s="212"/>
      <c r="AJ99" s="212"/>
      <c r="AK99" s="212"/>
      <c r="AL99" s="212"/>
      <c r="AM99" s="212"/>
      <c r="AN99" s="211">
        <f t="shared" si="0"/>
        <v>0</v>
      </c>
      <c r="AO99" s="212"/>
      <c r="AP99" s="212"/>
      <c r="AQ99" s="63" t="s">
        <v>69</v>
      </c>
      <c r="AR99" s="60"/>
      <c r="AS99" s="69">
        <v>0</v>
      </c>
      <c r="AT99" s="70">
        <f t="shared" si="1"/>
        <v>0</v>
      </c>
      <c r="AU99" s="71">
        <f>'025 - OSVĚTLENÍ'!P118</f>
        <v>0</v>
      </c>
      <c r="AV99" s="70">
        <f>'025 - OSVĚTLENÍ'!J33</f>
        <v>0</v>
      </c>
      <c r="AW99" s="70">
        <f>'025 - OSVĚTLENÍ'!J34</f>
        <v>0</v>
      </c>
      <c r="AX99" s="70">
        <f>'023 - ÚT'!J36</f>
        <v>0</v>
      </c>
      <c r="AY99" s="70">
        <f>'025 - OSVĚTLENÍ'!J36</f>
        <v>0</v>
      </c>
      <c r="AZ99" s="70">
        <f>'025 - OSVĚTLENÍ'!F33</f>
        <v>0</v>
      </c>
      <c r="BA99" s="70">
        <f>'025 - OSVĚTLENÍ'!F34</f>
        <v>0</v>
      </c>
      <c r="BB99" s="70">
        <f>'025 - OSVĚTLENÍ'!F35</f>
        <v>0</v>
      </c>
      <c r="BC99" s="70">
        <f>'025 - OSVĚTLENÍ'!F36</f>
        <v>0</v>
      </c>
      <c r="BD99" s="72">
        <f>'025 - OSVĚTLENÍ'!F37</f>
        <v>0</v>
      </c>
    </row>
    <row r="100" spans="1:56" s="15" customFormat="1" ht="30" customHeight="1">
      <c r="B100" s="14"/>
      <c r="AR100" s="14"/>
    </row>
    <row r="101" spans="1:56" s="15" customFormat="1" ht="7" customHeight="1"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14"/>
    </row>
  </sheetData>
  <sheetProtection algorithmName="SHA-512" hashValue="DDXvCaqLXCnY+9mfcRD+FDMgep/PWiEVc+JTgDxjA5Z4KCNnXlw1P5twey0MCweifv5smrufu0ky40YmlpTmUQ==" saltValue="En5481VAEqvUffTUACQnCQ==" spinCount="100000" sheet="1" objects="1" scenarios="1"/>
  <mergeCells count="56">
    <mergeCell ref="D98:H98"/>
    <mergeCell ref="J98:AF98"/>
    <mergeCell ref="AG98:AM98"/>
    <mergeCell ref="AN98:AP98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D95:H95"/>
    <mergeCell ref="J95:AF95"/>
    <mergeCell ref="AG94:AM94"/>
    <mergeCell ref="L30:P30"/>
    <mergeCell ref="D97:H97"/>
    <mergeCell ref="J97:AF97"/>
    <mergeCell ref="C92:G92"/>
    <mergeCell ref="I92:AF92"/>
    <mergeCell ref="L33:P33"/>
    <mergeCell ref="X35:AB35"/>
    <mergeCell ref="L31:P31"/>
    <mergeCell ref="L32:P32"/>
    <mergeCell ref="AK35:AO35"/>
    <mergeCell ref="W31:AE31"/>
    <mergeCell ref="AN97:AP97"/>
    <mergeCell ref="AG97:AM97"/>
    <mergeCell ref="AN92:AP92"/>
    <mergeCell ref="AN95:AP95"/>
    <mergeCell ref="AN94:AP94"/>
    <mergeCell ref="AK31:AO31"/>
    <mergeCell ref="W32:AE32"/>
    <mergeCell ref="AK32:AO32"/>
    <mergeCell ref="AG92:AM92"/>
    <mergeCell ref="AG95:AM95"/>
    <mergeCell ref="D99:H99"/>
    <mergeCell ref="J99:AF99"/>
    <mergeCell ref="AG99:AM99"/>
    <mergeCell ref="AN99:AP99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67"/>
  <sheetViews>
    <sheetView showGridLines="0" topLeftCell="A423" zoomScale="135" zoomScaleNormal="135" workbookViewId="0">
      <selection activeCell="Y440" sqref="Y440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3" width="8.75" customWidth="1"/>
    <col min="44" max="55" width="9.25" hidden="1" customWidth="1"/>
    <col min="56" max="56" width="11.5" hidden="1" customWidth="1"/>
    <col min="57" max="61" width="9.25" hidden="1" customWidth="1"/>
    <col min="62" max="62" width="13.25" hidden="1" customWidth="1"/>
    <col min="63" max="63" width="9.25" hidden="1" customWidth="1"/>
    <col min="64" max="65" width="8.75" hidden="1" customWidth="1"/>
  </cols>
  <sheetData>
    <row r="2" spans="2:45" ht="37" customHeight="1">
      <c r="L2" s="213" t="s">
        <v>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S2" s="74"/>
    </row>
    <row r="3" spans="2:45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S3" s="74"/>
    </row>
    <row r="4" spans="2:45" ht="25" customHeight="1">
      <c r="B4" s="4"/>
      <c r="D4" s="5" t="s">
        <v>77</v>
      </c>
      <c r="L4" s="4"/>
      <c r="M4" s="75" t="s">
        <v>8</v>
      </c>
      <c r="AS4" s="74"/>
    </row>
    <row r="5" spans="2:45" ht="7" customHeight="1">
      <c r="B5" s="4"/>
      <c r="L5" s="4"/>
    </row>
    <row r="6" spans="2:45" ht="12" customHeight="1">
      <c r="B6" s="4"/>
      <c r="D6" s="10" t="s">
        <v>10</v>
      </c>
      <c r="L6" s="4"/>
    </row>
    <row r="7" spans="2:45" ht="26.25" customHeight="1">
      <c r="B7" s="4"/>
      <c r="E7" s="244" t="str">
        <f>'Rekapitulace stavby'!K6</f>
        <v xml:space="preserve">	MĚSTSKÉ MUZEUM MARIÁNSKÉ LÁZNĚ - STAVEBNÍ ÚPRAVY - EXPOZICE</v>
      </c>
      <c r="F7" s="245"/>
      <c r="G7" s="245"/>
      <c r="H7" s="245"/>
      <c r="L7" s="4"/>
    </row>
    <row r="8" spans="2:45" s="15" customFormat="1" ht="12" customHeight="1">
      <c r="B8" s="14"/>
      <c r="D8" s="10" t="s">
        <v>78</v>
      </c>
      <c r="L8" s="14"/>
    </row>
    <row r="9" spans="2:45" s="15" customFormat="1" ht="16.5" customHeight="1">
      <c r="B9" s="14"/>
      <c r="E9" s="215" t="s">
        <v>241</v>
      </c>
      <c r="F9" s="246"/>
      <c r="G9" s="246"/>
      <c r="H9" s="246"/>
      <c r="L9" s="14"/>
    </row>
    <row r="10" spans="2:45" s="15" customFormat="1">
      <c r="B10" s="14"/>
      <c r="L10" s="14"/>
    </row>
    <row r="11" spans="2:45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5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46043</v>
      </c>
      <c r="L12" s="14"/>
    </row>
    <row r="13" spans="2:45" s="15" customFormat="1" ht="11" customHeight="1">
      <c r="B13" s="14"/>
      <c r="L13" s="14"/>
    </row>
    <row r="14" spans="2:45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5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5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239</v>
      </c>
      <c r="I21" s="10" t="s">
        <v>20</v>
      </c>
      <c r="J21" s="8" t="s">
        <v>240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240" t="s">
        <v>1</v>
      </c>
      <c r="F27" s="240"/>
      <c r="G27" s="240"/>
      <c r="H27" s="24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ROUND(J142,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ROUND((SUM(BD142:BD465)),  2)</f>
        <v>0</v>
      </c>
      <c r="I33" s="80">
        <v>0.21</v>
      </c>
      <c r="J33" s="79">
        <f>ROUND(((SUM(BD142:BD465))*I33),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ROUND((SUM(BE142:BE465)),  2)</f>
        <v>0</v>
      </c>
      <c r="I34" s="80">
        <v>0.12</v>
      </c>
      <c r="J34" s="79">
        <f>ROUND(((SUM(BE142:BE465))*I34),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ROUND((SUM(BF142:BF465)),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ROUND((SUM(BG142:BG465)),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ROUND((SUM(BH142:BH465)),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6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6" s="15" customFormat="1" ht="25" customHeight="1">
      <c r="B82" s="14"/>
      <c r="C82" s="5" t="s">
        <v>79</v>
      </c>
      <c r="L82" s="14"/>
    </row>
    <row r="83" spans="2:46" s="15" customFormat="1" ht="7" customHeight="1">
      <c r="B83" s="14"/>
      <c r="L83" s="14"/>
    </row>
    <row r="84" spans="2:46" s="15" customFormat="1" ht="12" customHeight="1">
      <c r="B84" s="14"/>
      <c r="C84" s="10" t="s">
        <v>10</v>
      </c>
      <c r="L84" s="14"/>
    </row>
    <row r="85" spans="2:46" s="15" customFormat="1" ht="26.25" customHeight="1">
      <c r="B85" s="14"/>
      <c r="E85" s="244" t="str">
        <f>E7</f>
        <v xml:space="preserve">	MĚSTSKÉ MUZEUM MARIÁNSKÉ LÁZNĚ - STAVEBNÍ ÚPRAVY - EXPOZICE</v>
      </c>
      <c r="F85" s="245"/>
      <c r="G85" s="245"/>
      <c r="H85" s="245"/>
      <c r="L85" s="14"/>
    </row>
    <row r="86" spans="2:46" s="15" customFormat="1" ht="12" customHeight="1">
      <c r="B86" s="14"/>
      <c r="C86" s="10" t="s">
        <v>78</v>
      </c>
      <c r="L86" s="14"/>
    </row>
    <row r="87" spans="2:46" s="15" customFormat="1" ht="16.5" customHeight="1">
      <c r="B87" s="14"/>
      <c r="E87" s="215" t="str">
        <f>E9</f>
        <v>011 - STAVEBNÍ ÚPRAVY</v>
      </c>
      <c r="F87" s="246"/>
      <c r="G87" s="246"/>
      <c r="H87" s="246"/>
      <c r="L87" s="14"/>
    </row>
    <row r="88" spans="2:46" s="15" customFormat="1" ht="7" customHeight="1">
      <c r="B88" s="14"/>
      <c r="L88" s="14"/>
    </row>
    <row r="89" spans="2:46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46043</v>
      </c>
      <c r="L89" s="14"/>
    </row>
    <row r="90" spans="2:46" s="15" customFormat="1" ht="7" customHeight="1">
      <c r="B90" s="14"/>
      <c r="L90" s="14"/>
    </row>
    <row r="91" spans="2:46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6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6" s="15" customFormat="1" ht="10.25" customHeight="1">
      <c r="B93" s="14"/>
      <c r="L93" s="14"/>
    </row>
    <row r="94" spans="2:46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6" s="15" customFormat="1" ht="10.25" customHeight="1">
      <c r="B95" s="14"/>
      <c r="L95" s="14"/>
    </row>
    <row r="96" spans="2:46" s="15" customFormat="1" ht="23" customHeight="1">
      <c r="B96" s="14"/>
      <c r="C96" s="91" t="s">
        <v>82</v>
      </c>
      <c r="J96" s="53">
        <f>J142</f>
        <v>0</v>
      </c>
      <c r="L96" s="14"/>
      <c r="AT96" s="74" t="s">
        <v>83</v>
      </c>
    </row>
    <row r="97" spans="2:23" s="93" customFormat="1" ht="25" customHeight="1">
      <c r="B97" s="92"/>
      <c r="D97" s="94" t="s">
        <v>84</v>
      </c>
      <c r="E97" s="95"/>
      <c r="F97" s="95"/>
      <c r="G97" s="95"/>
      <c r="H97" s="95"/>
      <c r="I97" s="95"/>
      <c r="J97" s="96">
        <f>J143</f>
        <v>0</v>
      </c>
      <c r="L97" s="92"/>
    </row>
    <row r="98" spans="2:23" s="98" customFormat="1" ht="20" customHeight="1">
      <c r="B98" s="97"/>
      <c r="D98" s="99" t="s">
        <v>85</v>
      </c>
      <c r="E98" s="100"/>
      <c r="F98" s="100"/>
      <c r="G98" s="100"/>
      <c r="H98" s="100"/>
      <c r="I98" s="100"/>
      <c r="J98" s="101">
        <f>J144</f>
        <v>0</v>
      </c>
      <c r="L98" s="97"/>
    </row>
    <row r="99" spans="2:23" s="98" customFormat="1" ht="20" customHeight="1">
      <c r="B99" s="97"/>
      <c r="D99" s="99" t="s">
        <v>86</v>
      </c>
      <c r="E99" s="100"/>
      <c r="F99" s="100"/>
      <c r="G99" s="100"/>
      <c r="H99" s="100"/>
      <c r="I99" s="100"/>
      <c r="J99" s="101">
        <f>J153</f>
        <v>0</v>
      </c>
      <c r="L99" s="97"/>
    </row>
    <row r="100" spans="2:23" s="98" customFormat="1" ht="20" customHeight="1">
      <c r="B100" s="97"/>
      <c r="D100" s="99" t="s">
        <v>87</v>
      </c>
      <c r="E100" s="100"/>
      <c r="F100" s="100"/>
      <c r="G100" s="100"/>
      <c r="H100" s="100"/>
      <c r="I100" s="100"/>
      <c r="J100" s="101">
        <f>J157</f>
        <v>0</v>
      </c>
      <c r="L100" s="97"/>
    </row>
    <row r="101" spans="2:23" s="98" customFormat="1" ht="20" customHeight="1">
      <c r="B101" s="97"/>
      <c r="D101" s="99" t="s">
        <v>88</v>
      </c>
      <c r="E101" s="100"/>
      <c r="F101" s="100"/>
      <c r="G101" s="100"/>
      <c r="H101" s="100"/>
      <c r="I101" s="100"/>
      <c r="J101" s="101">
        <f>J167</f>
        <v>0</v>
      </c>
      <c r="L101" s="97"/>
    </row>
    <row r="102" spans="2:23" s="98" customFormat="1" ht="20" customHeight="1">
      <c r="B102" s="97"/>
      <c r="D102" s="99" t="s">
        <v>89</v>
      </c>
      <c r="E102" s="100"/>
      <c r="F102" s="100"/>
      <c r="G102" s="100"/>
      <c r="H102" s="100"/>
      <c r="I102" s="100"/>
      <c r="J102" s="101">
        <f>J181</f>
        <v>0</v>
      </c>
      <c r="L102" s="97"/>
    </row>
    <row r="103" spans="2:23" s="98" customFormat="1" ht="20" customHeight="1">
      <c r="B103" s="97"/>
      <c r="D103" s="99" t="s">
        <v>90</v>
      </c>
      <c r="E103" s="100"/>
      <c r="F103" s="100"/>
      <c r="G103" s="100"/>
      <c r="H103" s="100"/>
      <c r="I103" s="100"/>
      <c r="J103" s="101">
        <f>J187</f>
        <v>0</v>
      </c>
      <c r="L103" s="97"/>
      <c r="W103" s="102"/>
    </row>
    <row r="104" spans="2:23" s="93" customFormat="1" ht="25" customHeight="1">
      <c r="B104" s="92"/>
      <c r="D104" s="94" t="s">
        <v>91</v>
      </c>
      <c r="E104" s="95"/>
      <c r="F104" s="95"/>
      <c r="G104" s="95"/>
      <c r="H104" s="95"/>
      <c r="I104" s="95"/>
      <c r="J104" s="96">
        <f>J189</f>
        <v>0</v>
      </c>
      <c r="L104" s="92"/>
    </row>
    <row r="105" spans="2:23" s="98" customFormat="1" ht="20" customHeight="1">
      <c r="B105" s="97"/>
      <c r="D105" s="99" t="s">
        <v>346</v>
      </c>
      <c r="E105" s="100"/>
      <c r="F105" s="100"/>
      <c r="G105" s="100"/>
      <c r="H105" s="100"/>
      <c r="I105" s="100"/>
      <c r="J105" s="101">
        <f>J190</f>
        <v>0</v>
      </c>
      <c r="L105" s="97"/>
      <c r="W105" s="102"/>
    </row>
    <row r="106" spans="2:23" s="98" customFormat="1" ht="20" customHeight="1">
      <c r="B106" s="97"/>
      <c r="D106" s="99" t="s">
        <v>92</v>
      </c>
      <c r="E106" s="100"/>
      <c r="F106" s="100"/>
      <c r="G106" s="100"/>
      <c r="H106" s="100"/>
      <c r="I106" s="100"/>
      <c r="J106" s="101">
        <f>J197</f>
        <v>0</v>
      </c>
      <c r="L106" s="97"/>
    </row>
    <row r="107" spans="2:23" s="98" customFormat="1" ht="20" customHeight="1">
      <c r="B107" s="97"/>
      <c r="D107" s="99" t="s">
        <v>93</v>
      </c>
      <c r="E107" s="100"/>
      <c r="F107" s="100"/>
      <c r="G107" s="100"/>
      <c r="H107" s="100"/>
      <c r="I107" s="100"/>
      <c r="J107" s="101">
        <f>J211</f>
        <v>0</v>
      </c>
      <c r="L107" s="97"/>
    </row>
    <row r="108" spans="2:23" s="98" customFormat="1" ht="20" customHeight="1">
      <c r="B108" s="97"/>
      <c r="D108" s="99" t="s">
        <v>94</v>
      </c>
      <c r="E108" s="100"/>
      <c r="F108" s="100"/>
      <c r="G108" s="100"/>
      <c r="H108" s="100"/>
      <c r="I108" s="100"/>
      <c r="J108" s="101">
        <f>J218</f>
        <v>0</v>
      </c>
      <c r="L108" s="97"/>
    </row>
    <row r="109" spans="2:23" s="98" customFormat="1" ht="20" customHeight="1">
      <c r="B109" s="97"/>
      <c r="D109" s="99" t="s">
        <v>623</v>
      </c>
      <c r="E109" s="100"/>
      <c r="F109" s="100"/>
      <c r="G109" s="100"/>
      <c r="H109" s="100"/>
      <c r="I109" s="100"/>
      <c r="J109" s="101">
        <f>J227</f>
        <v>0</v>
      </c>
      <c r="L109" s="97"/>
    </row>
    <row r="110" spans="2:23" s="98" customFormat="1" ht="20" customHeight="1">
      <c r="B110" s="97"/>
      <c r="D110" s="99" t="s">
        <v>95</v>
      </c>
      <c r="E110" s="100"/>
      <c r="F110" s="100"/>
      <c r="G110" s="100"/>
      <c r="H110" s="100"/>
      <c r="I110" s="100"/>
      <c r="J110" s="101">
        <f>J230</f>
        <v>0</v>
      </c>
      <c r="L110" s="97"/>
    </row>
    <row r="111" spans="2:23" s="98" customFormat="1" ht="20" customHeight="1">
      <c r="B111" s="97"/>
      <c r="D111" s="99" t="s">
        <v>624</v>
      </c>
      <c r="E111" s="100"/>
      <c r="F111" s="100"/>
      <c r="G111" s="100"/>
      <c r="H111" s="100"/>
      <c r="I111" s="100"/>
      <c r="J111" s="101">
        <f>J249</f>
        <v>0</v>
      </c>
      <c r="L111" s="97"/>
    </row>
    <row r="112" spans="2:23" s="98" customFormat="1" ht="20" customHeight="1">
      <c r="B112" s="97"/>
      <c r="D112" s="99" t="s">
        <v>96</v>
      </c>
      <c r="E112" s="100"/>
      <c r="F112" s="100"/>
      <c r="G112" s="100"/>
      <c r="H112" s="100"/>
      <c r="I112" s="100"/>
      <c r="J112" s="101">
        <f>J291</f>
        <v>0</v>
      </c>
      <c r="L112" s="97"/>
    </row>
    <row r="113" spans="2:12" s="98" customFormat="1" ht="20" customHeight="1">
      <c r="B113" s="97"/>
      <c r="D113" s="99" t="s">
        <v>347</v>
      </c>
      <c r="E113" s="100"/>
      <c r="F113" s="100"/>
      <c r="G113" s="100"/>
      <c r="H113" s="100"/>
      <c r="I113" s="100"/>
      <c r="J113" s="101">
        <f>J356</f>
        <v>0</v>
      </c>
      <c r="L113" s="97"/>
    </row>
    <row r="114" spans="2:12" s="98" customFormat="1" ht="20" customHeight="1">
      <c r="B114" s="97"/>
      <c r="D114" s="99" t="s">
        <v>97</v>
      </c>
      <c r="E114" s="100"/>
      <c r="F114" s="100"/>
      <c r="G114" s="100"/>
      <c r="H114" s="100"/>
      <c r="I114" s="100"/>
      <c r="J114" s="101">
        <f>J378</f>
        <v>0</v>
      </c>
      <c r="L114" s="97"/>
    </row>
    <row r="115" spans="2:12" s="98" customFormat="1" ht="20" customHeight="1">
      <c r="B115" s="97"/>
      <c r="D115" s="99" t="s">
        <v>654</v>
      </c>
      <c r="E115" s="100"/>
      <c r="F115" s="100"/>
      <c r="G115" s="100"/>
      <c r="H115" s="100"/>
      <c r="I115" s="100"/>
      <c r="J115" s="101">
        <f>J440</f>
        <v>0</v>
      </c>
      <c r="L115" s="97"/>
    </row>
    <row r="116" spans="2:12" s="93" customFormat="1" ht="25" customHeight="1">
      <c r="B116" s="92"/>
      <c r="D116" s="94" t="s">
        <v>98</v>
      </c>
      <c r="E116" s="95"/>
      <c r="F116" s="95"/>
      <c r="G116" s="95"/>
      <c r="H116" s="95"/>
      <c r="I116" s="95"/>
      <c r="J116" s="96">
        <f>J443</f>
        <v>0</v>
      </c>
      <c r="L116" s="92"/>
    </row>
    <row r="117" spans="2:12" s="98" customFormat="1" ht="20" customHeight="1">
      <c r="B117" s="97"/>
      <c r="D117" s="99" t="s">
        <v>99</v>
      </c>
      <c r="E117" s="100"/>
      <c r="F117" s="100"/>
      <c r="G117" s="100"/>
      <c r="H117" s="100"/>
      <c r="I117" s="100"/>
      <c r="J117" s="101">
        <f>J444</f>
        <v>0</v>
      </c>
      <c r="L117" s="97"/>
    </row>
    <row r="118" spans="2:12" s="98" customFormat="1" ht="20" customHeight="1">
      <c r="B118" s="97"/>
      <c r="D118" s="99" t="s">
        <v>100</v>
      </c>
      <c r="E118" s="100"/>
      <c r="F118" s="100"/>
      <c r="G118" s="100"/>
      <c r="H118" s="100"/>
      <c r="I118" s="100"/>
      <c r="J118" s="101">
        <f>J446</f>
        <v>0</v>
      </c>
      <c r="L118" s="97"/>
    </row>
    <row r="119" spans="2:12" s="98" customFormat="1" ht="20" customHeight="1">
      <c r="B119" s="97"/>
      <c r="D119" s="99" t="s">
        <v>101</v>
      </c>
      <c r="E119" s="100"/>
      <c r="F119" s="100"/>
      <c r="G119" s="100"/>
      <c r="H119" s="100"/>
      <c r="I119" s="100"/>
      <c r="J119" s="101">
        <f>J450</f>
        <v>0</v>
      </c>
      <c r="L119" s="97"/>
    </row>
    <row r="120" spans="2:12" s="98" customFormat="1" ht="20" customHeight="1">
      <c r="B120" s="97"/>
      <c r="D120" s="99" t="s">
        <v>102</v>
      </c>
      <c r="E120" s="100"/>
      <c r="F120" s="100"/>
      <c r="G120" s="100"/>
      <c r="H120" s="100"/>
      <c r="I120" s="100"/>
      <c r="J120" s="101">
        <f>J460</f>
        <v>0</v>
      </c>
      <c r="L120" s="97"/>
    </row>
    <row r="121" spans="2:12" s="98" customFormat="1" ht="20" customHeight="1">
      <c r="B121" s="97"/>
      <c r="D121" s="99" t="s">
        <v>103</v>
      </c>
      <c r="E121" s="100"/>
      <c r="F121" s="100"/>
      <c r="G121" s="100"/>
      <c r="H121" s="100"/>
      <c r="I121" s="100"/>
      <c r="J121" s="101">
        <f>J462</f>
        <v>0</v>
      </c>
      <c r="L121" s="97"/>
    </row>
    <row r="122" spans="2:12" s="98" customFormat="1" ht="20" customHeight="1">
      <c r="B122" s="97"/>
      <c r="D122" s="99" t="s">
        <v>681</v>
      </c>
      <c r="E122" s="100"/>
      <c r="F122" s="100"/>
      <c r="G122" s="100"/>
      <c r="H122" s="100"/>
      <c r="I122" s="100"/>
      <c r="J122" s="101">
        <f>J464</f>
        <v>0</v>
      </c>
      <c r="L122" s="97"/>
    </row>
    <row r="123" spans="2:12" s="15" customFormat="1" ht="21.75" customHeight="1">
      <c r="B123" s="14"/>
      <c r="L123" s="14"/>
    </row>
    <row r="124" spans="2:12" s="15" customFormat="1" ht="7" customHeight="1">
      <c r="B124" s="28"/>
      <c r="C124" s="29"/>
      <c r="D124" s="29"/>
      <c r="E124" s="29"/>
      <c r="F124" s="29"/>
      <c r="G124" s="29"/>
      <c r="H124" s="29"/>
      <c r="I124" s="29"/>
      <c r="J124" s="29"/>
      <c r="K124" s="29"/>
      <c r="L124" s="14"/>
    </row>
    <row r="128" spans="2:12" s="15" customFormat="1" ht="7" customHeight="1">
      <c r="B128" s="30"/>
      <c r="C128" s="31"/>
      <c r="D128" s="31"/>
      <c r="E128" s="31"/>
      <c r="F128" s="31"/>
      <c r="G128" s="31"/>
      <c r="H128" s="31"/>
      <c r="I128" s="31"/>
      <c r="J128" s="31"/>
      <c r="K128" s="31"/>
      <c r="L128" s="14"/>
    </row>
    <row r="129" spans="2:62" s="15" customFormat="1" ht="25" customHeight="1">
      <c r="B129" s="14"/>
      <c r="C129" s="5" t="s">
        <v>104</v>
      </c>
      <c r="L129" s="14"/>
    </row>
    <row r="130" spans="2:62" s="15" customFormat="1" ht="7" customHeight="1">
      <c r="B130" s="14"/>
      <c r="L130" s="14"/>
    </row>
    <row r="131" spans="2:62" s="15" customFormat="1" ht="12" customHeight="1">
      <c r="B131" s="14"/>
      <c r="C131" s="10" t="s">
        <v>10</v>
      </c>
      <c r="L131" s="14"/>
    </row>
    <row r="132" spans="2:62" s="15" customFormat="1" ht="26.25" customHeight="1">
      <c r="B132" s="14"/>
      <c r="E132" s="244" t="str">
        <f>E7</f>
        <v xml:space="preserve">	MĚSTSKÉ MUZEUM MARIÁNSKÉ LÁZNĚ - STAVEBNÍ ÚPRAVY - EXPOZICE</v>
      </c>
      <c r="F132" s="245"/>
      <c r="G132" s="245"/>
      <c r="H132" s="245"/>
      <c r="L132" s="14"/>
    </row>
    <row r="133" spans="2:62" s="15" customFormat="1" ht="12" customHeight="1">
      <c r="B133" s="14"/>
      <c r="C133" s="10" t="s">
        <v>78</v>
      </c>
      <c r="L133" s="14"/>
    </row>
    <row r="134" spans="2:62" s="15" customFormat="1" ht="16.5" customHeight="1">
      <c r="B134" s="14"/>
      <c r="E134" s="215" t="str">
        <f>E9</f>
        <v>011 - STAVEBNÍ ÚPRAVY</v>
      </c>
      <c r="F134" s="246"/>
      <c r="G134" s="246"/>
      <c r="H134" s="246"/>
      <c r="L134" s="14"/>
    </row>
    <row r="135" spans="2:62" s="15" customFormat="1" ht="7" customHeight="1">
      <c r="B135" s="14"/>
      <c r="L135" s="14"/>
    </row>
    <row r="136" spans="2:62" s="15" customFormat="1" ht="12" customHeight="1">
      <c r="B136" s="14"/>
      <c r="C136" s="10" t="s">
        <v>13</v>
      </c>
      <c r="F136" s="8" t="str">
        <f>F12</f>
        <v>Mariánské Lázně</v>
      </c>
      <c r="I136" s="10" t="s">
        <v>15</v>
      </c>
      <c r="J136" s="38">
        <f>IF(J12="","",J12)</f>
        <v>46043</v>
      </c>
      <c r="L136" s="14"/>
    </row>
    <row r="137" spans="2:62" s="15" customFormat="1" ht="7" customHeight="1">
      <c r="B137" s="14"/>
      <c r="L137" s="14"/>
    </row>
    <row r="138" spans="2:62" s="15" customFormat="1" ht="40.25" customHeight="1">
      <c r="B138" s="14"/>
      <c r="C138" s="10" t="s">
        <v>16</v>
      </c>
      <c r="F138" s="8" t="str">
        <f>E15</f>
        <v>Město Mariánské Lázně, Ruská 155, 353 01 M. Lázně</v>
      </c>
      <c r="I138" s="10" t="s">
        <v>23</v>
      </c>
      <c r="J138" s="12" t="str">
        <f>E21</f>
        <v>Ing. arch. Jan Albrecht, Závěrka 473/8 169 00 Praha 6</v>
      </c>
      <c r="L138" s="14"/>
    </row>
    <row r="139" spans="2:62" s="15" customFormat="1" ht="15.25" customHeight="1">
      <c r="B139" s="14"/>
      <c r="C139" s="10" t="s">
        <v>21</v>
      </c>
      <c r="F139" s="8" t="str">
        <f>IF(E18="","",E18)</f>
        <v xml:space="preserve"> </v>
      </c>
      <c r="I139" s="10" t="s">
        <v>25</v>
      </c>
      <c r="J139" s="12">
        <f>E24</f>
        <v>0</v>
      </c>
      <c r="L139" s="14"/>
    </row>
    <row r="140" spans="2:62" s="15" customFormat="1" ht="10.25" customHeight="1">
      <c r="B140" s="14"/>
      <c r="L140" s="14"/>
    </row>
    <row r="141" spans="2:62" s="108" customFormat="1" ht="29.25" customHeight="1">
      <c r="B141" s="103"/>
      <c r="C141" s="104" t="s">
        <v>105</v>
      </c>
      <c r="D141" s="105" t="s">
        <v>52</v>
      </c>
      <c r="E141" s="105" t="s">
        <v>48</v>
      </c>
      <c r="F141" s="105" t="s">
        <v>49</v>
      </c>
      <c r="G141" s="105" t="s">
        <v>106</v>
      </c>
      <c r="H141" s="105" t="s">
        <v>107</v>
      </c>
      <c r="I141" s="105" t="s">
        <v>108</v>
      </c>
      <c r="J141" s="106" t="s">
        <v>81</v>
      </c>
      <c r="K141" s="107" t="s">
        <v>109</v>
      </c>
      <c r="L141" s="103"/>
      <c r="M141" s="45" t="s">
        <v>1</v>
      </c>
      <c r="N141" s="46" t="s">
        <v>31</v>
      </c>
      <c r="O141" s="46" t="s">
        <v>110</v>
      </c>
      <c r="P141" s="46" t="s">
        <v>111</v>
      </c>
      <c r="Q141" s="46" t="s">
        <v>112</v>
      </c>
      <c r="R141" s="46" t="s">
        <v>113</v>
      </c>
      <c r="S141" s="46" t="s">
        <v>114</v>
      </c>
      <c r="T141" s="47" t="s">
        <v>115</v>
      </c>
    </row>
    <row r="142" spans="2:62" s="15" customFormat="1" ht="23" customHeight="1">
      <c r="B142" s="14"/>
      <c r="C142" s="51" t="s">
        <v>116</v>
      </c>
      <c r="J142" s="109">
        <f>BJ142</f>
        <v>0</v>
      </c>
      <c r="L142" s="14"/>
      <c r="M142" s="48"/>
      <c r="N142" s="39"/>
      <c r="O142" s="39"/>
      <c r="P142" s="110">
        <f>P143+P189+P443</f>
        <v>1972.2821215399999</v>
      </c>
      <c r="Q142" s="39"/>
      <c r="R142" s="110">
        <f>R143+R189+R443</f>
        <v>53.488089853999995</v>
      </c>
      <c r="S142" s="39"/>
      <c r="T142" s="111">
        <f>T143+T189+T443</f>
        <v>3.0665251260000006</v>
      </c>
      <c r="AS142" s="74" t="s">
        <v>66</v>
      </c>
      <c r="AT142" s="74" t="s">
        <v>83</v>
      </c>
      <c r="BJ142" s="112">
        <f>BJ143+BJ189+BJ443</f>
        <v>0</v>
      </c>
    </row>
    <row r="143" spans="2:62" s="114" customFormat="1" ht="26" customHeight="1">
      <c r="B143" s="113"/>
      <c r="D143" s="115" t="s">
        <v>66</v>
      </c>
      <c r="E143" s="116" t="s">
        <v>117</v>
      </c>
      <c r="F143" s="116" t="s">
        <v>118</v>
      </c>
      <c r="J143" s="117">
        <f>BJ143</f>
        <v>0</v>
      </c>
      <c r="L143" s="113"/>
      <c r="M143" s="118"/>
      <c r="P143" s="119">
        <f>P144+P153+P157+P167+P181+P187</f>
        <v>307.19275049999999</v>
      </c>
      <c r="R143" s="119">
        <f>R144+R153+R157+R167+R181+R187</f>
        <v>6.1357134999999996</v>
      </c>
      <c r="T143" s="120">
        <f>T144+T153+T157+T167+T181+T187</f>
        <v>2.7351600000000005</v>
      </c>
      <c r="W143" s="121"/>
      <c r="AS143" s="122" t="s">
        <v>66</v>
      </c>
      <c r="AT143" s="122" t="s">
        <v>67</v>
      </c>
      <c r="AX143" s="115" t="s">
        <v>119</v>
      </c>
      <c r="BJ143" s="123">
        <f>BJ144+BJ153+BJ157+BJ167+BJ181+BJ187</f>
        <v>0</v>
      </c>
    </row>
    <row r="144" spans="2:62" s="114" customFormat="1" ht="23" customHeight="1">
      <c r="B144" s="113"/>
      <c r="D144" s="115" t="s">
        <v>66</v>
      </c>
      <c r="E144" s="124" t="s">
        <v>126</v>
      </c>
      <c r="F144" s="124" t="s">
        <v>127</v>
      </c>
      <c r="J144" s="125">
        <f>BJ144</f>
        <v>0</v>
      </c>
      <c r="L144" s="113"/>
      <c r="M144" s="118"/>
      <c r="P144" s="119">
        <f>SUM(P145:P152)</f>
        <v>9.9354549999999975</v>
      </c>
      <c r="R144" s="119">
        <f>SUM(R145:R152)</f>
        <v>1.4358398999999999</v>
      </c>
      <c r="T144" s="120">
        <f>SUM(T145:T152)</f>
        <v>0</v>
      </c>
      <c r="AS144" s="122" t="s">
        <v>66</v>
      </c>
      <c r="AT144" s="122" t="s">
        <v>70</v>
      </c>
      <c r="AX144" s="115" t="s">
        <v>119</v>
      </c>
      <c r="BJ144" s="123">
        <f>SUM(BJ145:BJ152)</f>
        <v>0</v>
      </c>
    </row>
    <row r="145" spans="2:63" s="15" customFormat="1" ht="24.25" customHeight="1">
      <c r="B145" s="14"/>
      <c r="C145" s="73">
        <v>1</v>
      </c>
      <c r="D145" s="73" t="s">
        <v>120</v>
      </c>
      <c r="E145" s="126" t="s">
        <v>585</v>
      </c>
      <c r="F145" s="127" t="s">
        <v>586</v>
      </c>
      <c r="G145" s="128" t="s">
        <v>124</v>
      </c>
      <c r="H145" s="129">
        <v>16.927499999999998</v>
      </c>
      <c r="I145" s="178">
        <v>0</v>
      </c>
      <c r="J145" s="130">
        <f>ROUND(I145*H145,2)</f>
        <v>0</v>
      </c>
      <c r="K145" s="131"/>
      <c r="L145" s="14"/>
      <c r="M145" s="132" t="s">
        <v>1</v>
      </c>
      <c r="N145" s="133" t="s">
        <v>32</v>
      </c>
      <c r="O145" s="134">
        <v>0.54600000000000004</v>
      </c>
      <c r="P145" s="134">
        <f>O145*H145</f>
        <v>9.2424149999999994</v>
      </c>
      <c r="Q145" s="134">
        <v>7.9240000000000005E-2</v>
      </c>
      <c r="R145" s="134">
        <f>Q145*H145</f>
        <v>1.3413351</v>
      </c>
      <c r="S145" s="134">
        <v>0</v>
      </c>
      <c r="T145" s="135">
        <f>S145*H145</f>
        <v>0</v>
      </c>
      <c r="AS145" s="136" t="s">
        <v>120</v>
      </c>
      <c r="AT145" s="136" t="s">
        <v>71</v>
      </c>
      <c r="AX145" s="74" t="s">
        <v>119</v>
      </c>
      <c r="BD145" s="137">
        <f>IF(N145="základní",J145,0)</f>
        <v>0</v>
      </c>
      <c r="BE145" s="137">
        <f>IF(N145="snížená",J145,0)</f>
        <v>0</v>
      </c>
      <c r="BF145" s="137">
        <f>IF(N145="zákl. přenesená",J145,0)</f>
        <v>0</v>
      </c>
      <c r="BG145" s="137">
        <f>IF(N145="sníž. přenesená",J145,0)</f>
        <v>0</v>
      </c>
      <c r="BH145" s="137">
        <f>IF(N145="nulová",J145,0)</f>
        <v>0</v>
      </c>
      <c r="BI145" s="74" t="s">
        <v>70</v>
      </c>
      <c r="BJ145" s="137">
        <f>ROUND(I145*H145,2)</f>
        <v>0</v>
      </c>
      <c r="BK145" s="74" t="s">
        <v>122</v>
      </c>
    </row>
    <row r="146" spans="2:63" s="139" customFormat="1" ht="12">
      <c r="B146" s="138"/>
      <c r="D146" s="140" t="s">
        <v>123</v>
      </c>
      <c r="E146" s="141" t="s">
        <v>1</v>
      </c>
      <c r="F146" s="142" t="s">
        <v>242</v>
      </c>
      <c r="H146" s="141" t="s">
        <v>1</v>
      </c>
      <c r="L146" s="138"/>
      <c r="M146" s="143"/>
      <c r="T146" s="144"/>
      <c r="AS146" s="141" t="s">
        <v>123</v>
      </c>
      <c r="AT146" s="141" t="s">
        <v>71</v>
      </c>
      <c r="AU146" s="139" t="s">
        <v>70</v>
      </c>
      <c r="AV146" s="139" t="s">
        <v>24</v>
      </c>
      <c r="AW146" s="139" t="s">
        <v>67</v>
      </c>
      <c r="AX146" s="141" t="s">
        <v>119</v>
      </c>
    </row>
    <row r="147" spans="2:63" s="146" customFormat="1" ht="12">
      <c r="B147" s="145"/>
      <c r="D147" s="140" t="s">
        <v>123</v>
      </c>
      <c r="E147" s="147" t="s">
        <v>1</v>
      </c>
      <c r="F147" s="148" t="s">
        <v>262</v>
      </c>
      <c r="H147" s="149">
        <v>16.927499999999998</v>
      </c>
      <c r="L147" s="145"/>
      <c r="M147" s="150"/>
      <c r="T147" s="151"/>
      <c r="AS147" s="147" t="s">
        <v>123</v>
      </c>
      <c r="AT147" s="147" t="s">
        <v>71</v>
      </c>
      <c r="AU147" s="146" t="s">
        <v>71</v>
      </c>
      <c r="AV147" s="146" t="s">
        <v>24</v>
      </c>
      <c r="AW147" s="146" t="s">
        <v>70</v>
      </c>
      <c r="AX147" s="147" t="s">
        <v>119</v>
      </c>
    </row>
    <row r="148" spans="2:63" s="15" customFormat="1" ht="21.75" customHeight="1">
      <c r="B148" s="14"/>
      <c r="C148" s="73">
        <v>2</v>
      </c>
      <c r="D148" s="73" t="s">
        <v>120</v>
      </c>
      <c r="E148" s="126" t="s">
        <v>587</v>
      </c>
      <c r="F148" s="127" t="s">
        <v>588</v>
      </c>
      <c r="G148" s="128" t="s">
        <v>124</v>
      </c>
      <c r="H148" s="129">
        <v>0.36</v>
      </c>
      <c r="I148" s="178">
        <v>0</v>
      </c>
      <c r="J148" s="130">
        <f>ROUND(I148*H148,2)</f>
        <v>0</v>
      </c>
      <c r="K148" s="131"/>
      <c r="L148" s="14"/>
      <c r="M148" s="132" t="s">
        <v>1</v>
      </c>
      <c r="N148" s="133" t="s">
        <v>32</v>
      </c>
      <c r="O148" s="134">
        <v>0.68899999999999995</v>
      </c>
      <c r="P148" s="134">
        <f>O148*H148</f>
        <v>0.24803999999999998</v>
      </c>
      <c r="Q148" s="134">
        <v>0.17743</v>
      </c>
      <c r="R148" s="134">
        <f>Q148*H148</f>
        <v>6.3874799999999995E-2</v>
      </c>
      <c r="S148" s="134">
        <v>0</v>
      </c>
      <c r="T148" s="135">
        <f>S148*H148</f>
        <v>0</v>
      </c>
      <c r="AS148" s="136" t="s">
        <v>120</v>
      </c>
      <c r="AT148" s="136" t="s">
        <v>71</v>
      </c>
      <c r="AX148" s="74" t="s">
        <v>119</v>
      </c>
      <c r="BD148" s="137">
        <f>IF(N148="základní",J148,0)</f>
        <v>0</v>
      </c>
      <c r="BE148" s="137">
        <f>IF(N148="snížená",J148,0)</f>
        <v>0</v>
      </c>
      <c r="BF148" s="137">
        <f>IF(N148="zákl. přenesená",J148,0)</f>
        <v>0</v>
      </c>
      <c r="BG148" s="137">
        <f>IF(N148="sníž. přenesená",J148,0)</f>
        <v>0</v>
      </c>
      <c r="BH148" s="137">
        <f>IF(N148="nulová",J148,0)</f>
        <v>0</v>
      </c>
      <c r="BI148" s="74" t="s">
        <v>70</v>
      </c>
      <c r="BJ148" s="137">
        <f>ROUND(I148*H148,2)</f>
        <v>0</v>
      </c>
      <c r="BK148" s="74" t="s">
        <v>122</v>
      </c>
    </row>
    <row r="149" spans="2:63" s="139" customFormat="1" ht="12">
      <c r="B149" s="138"/>
      <c r="D149" s="140" t="s">
        <v>123</v>
      </c>
      <c r="E149" s="141" t="s">
        <v>1</v>
      </c>
      <c r="F149" s="142" t="s">
        <v>243</v>
      </c>
      <c r="H149" s="141" t="s">
        <v>1</v>
      </c>
      <c r="L149" s="138"/>
      <c r="M149" s="143"/>
      <c r="T149" s="144"/>
      <c r="AS149" s="141" t="s">
        <v>123</v>
      </c>
      <c r="AT149" s="141" t="s">
        <v>71</v>
      </c>
      <c r="AU149" s="139" t="s">
        <v>70</v>
      </c>
      <c r="AV149" s="139" t="s">
        <v>24</v>
      </c>
      <c r="AW149" s="139" t="s">
        <v>67</v>
      </c>
      <c r="AX149" s="141" t="s">
        <v>119</v>
      </c>
    </row>
    <row r="150" spans="2:63" s="146" customFormat="1" ht="12">
      <c r="B150" s="145"/>
      <c r="D150" s="140" t="s">
        <v>123</v>
      </c>
      <c r="E150" s="147" t="s">
        <v>1</v>
      </c>
      <c r="F150" s="148" t="s">
        <v>244</v>
      </c>
      <c r="H150" s="149">
        <v>0.36</v>
      </c>
      <c r="L150" s="145"/>
      <c r="M150" s="150"/>
      <c r="T150" s="151"/>
      <c r="AS150" s="147" t="s">
        <v>123</v>
      </c>
      <c r="AT150" s="147" t="s">
        <v>71</v>
      </c>
      <c r="AU150" s="146" t="s">
        <v>71</v>
      </c>
      <c r="AV150" s="146" t="s">
        <v>24</v>
      </c>
      <c r="AW150" s="146" t="s">
        <v>70</v>
      </c>
      <c r="AX150" s="147" t="s">
        <v>119</v>
      </c>
    </row>
    <row r="151" spans="2:63" s="15" customFormat="1" ht="26">
      <c r="B151" s="14"/>
      <c r="C151" s="73">
        <v>3</v>
      </c>
      <c r="D151" s="73" t="s">
        <v>120</v>
      </c>
      <c r="E151" s="126" t="s">
        <v>589</v>
      </c>
      <c r="F151" s="127" t="s">
        <v>590</v>
      </c>
      <c r="G151" s="128" t="s">
        <v>169</v>
      </c>
      <c r="H151" s="129">
        <v>1</v>
      </c>
      <c r="I151" s="178">
        <v>0</v>
      </c>
      <c r="J151" s="130">
        <f>ROUND(I151*H151,2)</f>
        <v>0</v>
      </c>
      <c r="K151" s="131"/>
      <c r="L151" s="14"/>
      <c r="M151" s="132" t="s">
        <v>1</v>
      </c>
      <c r="N151" s="133" t="s">
        <v>32</v>
      </c>
      <c r="O151" s="134">
        <v>0.20300000000000001</v>
      </c>
      <c r="P151" s="134">
        <f>O151*H151</f>
        <v>0.20300000000000001</v>
      </c>
      <c r="Q151" s="134">
        <v>2.375E-2</v>
      </c>
      <c r="R151" s="134">
        <f>Q151*H151</f>
        <v>2.375E-2</v>
      </c>
      <c r="S151" s="134">
        <v>0</v>
      </c>
      <c r="T151" s="135">
        <f>S151*H151</f>
        <v>0</v>
      </c>
      <c r="AS151" s="136" t="s">
        <v>120</v>
      </c>
      <c r="AT151" s="136" t="s">
        <v>71</v>
      </c>
      <c r="AX151" s="74" t="s">
        <v>119</v>
      </c>
      <c r="BD151" s="137">
        <f>IF(N151="základní",J151,0)</f>
        <v>0</v>
      </c>
      <c r="BE151" s="137">
        <f>IF(N151="snížená",J151,0)</f>
        <v>0</v>
      </c>
      <c r="BF151" s="137">
        <f>IF(N151="zákl. přenesená",J151,0)</f>
        <v>0</v>
      </c>
      <c r="BG151" s="137">
        <f>IF(N151="sníž. přenesená",J151,0)</f>
        <v>0</v>
      </c>
      <c r="BH151" s="137">
        <f>IF(N151="nulová",J151,0)</f>
        <v>0</v>
      </c>
      <c r="BI151" s="74" t="s">
        <v>70</v>
      </c>
      <c r="BJ151" s="137">
        <f>ROUND(I151*H151,2)</f>
        <v>0</v>
      </c>
      <c r="BK151" s="74" t="s">
        <v>122</v>
      </c>
    </row>
    <row r="152" spans="2:63" s="15" customFormat="1" ht="21.75" customHeight="1">
      <c r="B152" s="14"/>
      <c r="C152" s="73">
        <v>4</v>
      </c>
      <c r="D152" s="73" t="s">
        <v>120</v>
      </c>
      <c r="E152" s="126" t="s">
        <v>296</v>
      </c>
      <c r="F152" s="127" t="s">
        <v>297</v>
      </c>
      <c r="G152" s="128" t="s">
        <v>169</v>
      </c>
      <c r="H152" s="129">
        <v>1</v>
      </c>
      <c r="I152" s="178">
        <v>0</v>
      </c>
      <c r="J152" s="130">
        <f>ROUND(I152*H152,2)</f>
        <v>0</v>
      </c>
      <c r="K152" s="131"/>
      <c r="L152" s="14"/>
      <c r="M152" s="132" t="s">
        <v>1</v>
      </c>
      <c r="N152" s="133" t="s">
        <v>32</v>
      </c>
      <c r="O152" s="134">
        <v>0.24199999999999999</v>
      </c>
      <c r="P152" s="134">
        <f>O152*H152</f>
        <v>0.24199999999999999</v>
      </c>
      <c r="Q152" s="134">
        <v>6.8799999999999998E-3</v>
      </c>
      <c r="R152" s="134">
        <f>Q152*H152</f>
        <v>6.8799999999999998E-3</v>
      </c>
      <c r="S152" s="134">
        <v>0</v>
      </c>
      <c r="T152" s="135">
        <f>S152*H152</f>
        <v>0</v>
      </c>
      <c r="V152" s="137"/>
      <c r="AS152" s="136" t="s">
        <v>120</v>
      </c>
      <c r="AT152" s="136" t="s">
        <v>71</v>
      </c>
      <c r="AX152" s="74" t="s">
        <v>119</v>
      </c>
      <c r="BD152" s="137">
        <f>IF(N152="základní",J152,0)</f>
        <v>0</v>
      </c>
      <c r="BE152" s="137">
        <f>IF(N152="snížená",J152,0)</f>
        <v>0</v>
      </c>
      <c r="BF152" s="137">
        <f>IF(N152="zákl. přenesená",J152,0)</f>
        <v>0</v>
      </c>
      <c r="BG152" s="137">
        <f>IF(N152="sníž. přenesená",J152,0)</f>
        <v>0</v>
      </c>
      <c r="BH152" s="137">
        <f>IF(N152="nulová",J152,0)</f>
        <v>0</v>
      </c>
      <c r="BI152" s="74" t="s">
        <v>70</v>
      </c>
      <c r="BJ152" s="137">
        <f>ROUND(I152*H152,2)</f>
        <v>0</v>
      </c>
      <c r="BK152" s="74" t="s">
        <v>122</v>
      </c>
    </row>
    <row r="153" spans="2:63" s="114" customFormat="1" ht="23" customHeight="1">
      <c r="B153" s="113"/>
      <c r="D153" s="115" t="s">
        <v>66</v>
      </c>
      <c r="E153" s="124" t="s">
        <v>122</v>
      </c>
      <c r="F153" s="124" t="s">
        <v>131</v>
      </c>
      <c r="J153" s="125">
        <f>BJ153</f>
        <v>0</v>
      </c>
      <c r="L153" s="113"/>
      <c r="M153" s="118"/>
      <c r="P153" s="119">
        <f>SUM(P154:P156)</f>
        <v>7.6964000000000006</v>
      </c>
      <c r="R153" s="119">
        <f>SUM(R154:R156)</f>
        <v>0</v>
      </c>
      <c r="T153" s="120">
        <f>SUM(T154:T156)</f>
        <v>0.21299999999999999</v>
      </c>
      <c r="AS153" s="122" t="s">
        <v>66</v>
      </c>
      <c r="AT153" s="122" t="s">
        <v>70</v>
      </c>
      <c r="AX153" s="115" t="s">
        <v>119</v>
      </c>
      <c r="BJ153" s="123">
        <f>SUM(BJ154:BJ156)</f>
        <v>0</v>
      </c>
    </row>
    <row r="154" spans="2:63" s="15" customFormat="1" ht="24.25" customHeight="1">
      <c r="B154" s="14"/>
      <c r="C154" s="73">
        <v>5</v>
      </c>
      <c r="D154" s="73" t="s">
        <v>120</v>
      </c>
      <c r="E154" s="126" t="s">
        <v>247</v>
      </c>
      <c r="F154" s="127" t="s">
        <v>245</v>
      </c>
      <c r="G154" s="128" t="s">
        <v>134</v>
      </c>
      <c r="H154" s="129">
        <v>14.2</v>
      </c>
      <c r="I154" s="178">
        <v>0</v>
      </c>
      <c r="J154" s="130">
        <f>ROUND(I154*H154,2)</f>
        <v>0</v>
      </c>
      <c r="K154" s="131"/>
      <c r="L154" s="14"/>
      <c r="M154" s="132" t="s">
        <v>1</v>
      </c>
      <c r="N154" s="133" t="s">
        <v>32</v>
      </c>
      <c r="O154" s="134">
        <v>0.54200000000000004</v>
      </c>
      <c r="P154" s="134">
        <f>O154*H154</f>
        <v>7.6964000000000006</v>
      </c>
      <c r="Q154" s="134">
        <v>0</v>
      </c>
      <c r="R154" s="134">
        <f>Q154*H154</f>
        <v>0</v>
      </c>
      <c r="S154" s="134">
        <v>1.4999999999999999E-2</v>
      </c>
      <c r="T154" s="135">
        <f>S154*H154</f>
        <v>0.21299999999999999</v>
      </c>
      <c r="AS154" s="136" t="s">
        <v>120</v>
      </c>
      <c r="AT154" s="136" t="s">
        <v>71</v>
      </c>
      <c r="AX154" s="74" t="s">
        <v>119</v>
      </c>
      <c r="BD154" s="137">
        <f>IF(N154="základní",J154,0)</f>
        <v>0</v>
      </c>
      <c r="BE154" s="137">
        <f>IF(N154="snížená",J154,0)</f>
        <v>0</v>
      </c>
      <c r="BF154" s="137">
        <f>IF(N154="zákl. přenesená",J154,0)</f>
        <v>0</v>
      </c>
      <c r="BG154" s="137">
        <f>IF(N154="sníž. přenesená",J154,0)</f>
        <v>0</v>
      </c>
      <c r="BH154" s="137">
        <f>IF(N154="nulová",J154,0)</f>
        <v>0</v>
      </c>
      <c r="BI154" s="74" t="s">
        <v>70</v>
      </c>
      <c r="BJ154" s="137">
        <f>ROUND(I154*H154,2)</f>
        <v>0</v>
      </c>
      <c r="BK154" s="74" t="s">
        <v>122</v>
      </c>
    </row>
    <row r="155" spans="2:63" s="139" customFormat="1" ht="12">
      <c r="B155" s="138"/>
      <c r="D155" s="140" t="s">
        <v>123</v>
      </c>
      <c r="E155" s="141" t="s">
        <v>1</v>
      </c>
      <c r="F155" s="142" t="s">
        <v>135</v>
      </c>
      <c r="H155" s="141" t="s">
        <v>1</v>
      </c>
      <c r="L155" s="138"/>
      <c r="M155" s="143"/>
      <c r="T155" s="144"/>
      <c r="AS155" s="141" t="s">
        <v>123</v>
      </c>
      <c r="AT155" s="141" t="s">
        <v>71</v>
      </c>
      <c r="AU155" s="139" t="s">
        <v>70</v>
      </c>
      <c r="AV155" s="139" t="s">
        <v>24</v>
      </c>
      <c r="AW155" s="139" t="s">
        <v>67</v>
      </c>
      <c r="AX155" s="141" t="s">
        <v>119</v>
      </c>
    </row>
    <row r="156" spans="2:63" s="146" customFormat="1" ht="12">
      <c r="B156" s="145"/>
      <c r="D156" s="140" t="s">
        <v>123</v>
      </c>
      <c r="E156" s="147" t="s">
        <v>1</v>
      </c>
      <c r="F156" s="148" t="s">
        <v>246</v>
      </c>
      <c r="H156" s="149">
        <v>14.2</v>
      </c>
      <c r="L156" s="145"/>
      <c r="M156" s="150"/>
      <c r="T156" s="151"/>
      <c r="AS156" s="147" t="s">
        <v>123</v>
      </c>
      <c r="AT156" s="147" t="s">
        <v>71</v>
      </c>
      <c r="AU156" s="146" t="s">
        <v>71</v>
      </c>
      <c r="AV156" s="146" t="s">
        <v>24</v>
      </c>
      <c r="AW156" s="146" t="s">
        <v>70</v>
      </c>
      <c r="AX156" s="147" t="s">
        <v>119</v>
      </c>
    </row>
    <row r="157" spans="2:63" s="114" customFormat="1" ht="23" customHeight="1">
      <c r="B157" s="113"/>
      <c r="D157" s="115" t="s">
        <v>66</v>
      </c>
      <c r="E157" s="124" t="s">
        <v>136</v>
      </c>
      <c r="F157" s="124" t="s">
        <v>137</v>
      </c>
      <c r="J157" s="125">
        <f>BJ157</f>
        <v>0</v>
      </c>
      <c r="L157" s="113"/>
      <c r="M157" s="118"/>
      <c r="P157" s="119">
        <f>SUM(P158:P163)</f>
        <v>78.925984</v>
      </c>
      <c r="R157" s="119">
        <f>SUM(R158:R163)</f>
        <v>4.0380736000000006</v>
      </c>
      <c r="T157" s="120">
        <f>SUM(T158:T163)</f>
        <v>0</v>
      </c>
      <c r="AS157" s="122" t="s">
        <v>66</v>
      </c>
      <c r="AT157" s="122" t="s">
        <v>70</v>
      </c>
      <c r="AX157" s="115" t="s">
        <v>119</v>
      </c>
      <c r="BJ157" s="123">
        <f>SUM(BJ158:BJ166)</f>
        <v>0</v>
      </c>
    </row>
    <row r="158" spans="2:63" s="15" customFormat="1" ht="38" customHeight="1">
      <c r="B158" s="14"/>
      <c r="C158" s="73">
        <v>6</v>
      </c>
      <c r="D158" s="73" t="s">
        <v>120</v>
      </c>
      <c r="E158" s="126" t="s">
        <v>138</v>
      </c>
      <c r="F158" s="127" t="s">
        <v>139</v>
      </c>
      <c r="G158" s="128" t="s">
        <v>124</v>
      </c>
      <c r="H158" s="129">
        <v>229.43600000000001</v>
      </c>
      <c r="I158" s="178">
        <v>0</v>
      </c>
      <c r="J158" s="130">
        <f>ROUND(I158*H158,2)</f>
        <v>0</v>
      </c>
      <c r="K158" s="131"/>
      <c r="L158" s="14"/>
      <c r="M158" s="132" t="s">
        <v>1</v>
      </c>
      <c r="N158" s="133" t="s">
        <v>32</v>
      </c>
      <c r="O158" s="134">
        <v>0.34399999999999997</v>
      </c>
      <c r="P158" s="134">
        <f>O158*H158</f>
        <v>78.925984</v>
      </c>
      <c r="Q158" s="134">
        <v>1.7600000000000001E-2</v>
      </c>
      <c r="R158" s="134">
        <f>Q158*H158</f>
        <v>4.0380736000000006</v>
      </c>
      <c r="S158" s="134">
        <v>0</v>
      </c>
      <c r="T158" s="135">
        <f>S158*H158</f>
        <v>0</v>
      </c>
      <c r="AS158" s="136" t="s">
        <v>120</v>
      </c>
      <c r="AT158" s="136" t="s">
        <v>71</v>
      </c>
      <c r="AX158" s="74" t="s">
        <v>119</v>
      </c>
      <c r="BD158" s="137">
        <f>IF(N158="základní",J158,0)</f>
        <v>0</v>
      </c>
      <c r="BE158" s="137">
        <f>IF(N158="snížená",J158,0)</f>
        <v>0</v>
      </c>
      <c r="BF158" s="137">
        <f>IF(N158="zákl. přenesená",J158,0)</f>
        <v>0</v>
      </c>
      <c r="BG158" s="137">
        <f>IF(N158="sníž. přenesená",J158,0)</f>
        <v>0</v>
      </c>
      <c r="BH158" s="137">
        <f>IF(N158="nulová",J158,0)</f>
        <v>0</v>
      </c>
      <c r="BI158" s="74" t="s">
        <v>70</v>
      </c>
      <c r="BJ158" s="137">
        <f>ROUND(I158*H158,2)</f>
        <v>0</v>
      </c>
      <c r="BK158" s="74" t="s">
        <v>122</v>
      </c>
    </row>
    <row r="159" spans="2:63" s="139" customFormat="1" ht="12">
      <c r="B159" s="138"/>
      <c r="D159" s="140" t="s">
        <v>123</v>
      </c>
      <c r="E159" s="141" t="s">
        <v>1</v>
      </c>
      <c r="F159" s="142" t="s">
        <v>248</v>
      </c>
      <c r="H159" s="141" t="s">
        <v>1</v>
      </c>
      <c r="L159" s="138"/>
      <c r="M159" s="143"/>
      <c r="T159" s="144"/>
      <c r="AS159" s="141" t="s">
        <v>123</v>
      </c>
      <c r="AT159" s="141" t="s">
        <v>71</v>
      </c>
      <c r="AU159" s="139" t="s">
        <v>70</v>
      </c>
      <c r="AV159" s="139" t="s">
        <v>24</v>
      </c>
      <c r="AW159" s="139" t="s">
        <v>67</v>
      </c>
      <c r="AX159" s="141" t="s">
        <v>119</v>
      </c>
    </row>
    <row r="160" spans="2:63" s="146" customFormat="1" ht="24">
      <c r="B160" s="145"/>
      <c r="D160" s="140" t="s">
        <v>123</v>
      </c>
      <c r="E160" s="147" t="s">
        <v>1</v>
      </c>
      <c r="F160" s="148" t="s">
        <v>249</v>
      </c>
      <c r="H160" s="149">
        <v>219.286</v>
      </c>
      <c r="L160" s="145"/>
      <c r="M160" s="150"/>
      <c r="T160" s="151"/>
      <c r="AS160" s="147" t="s">
        <v>123</v>
      </c>
      <c r="AT160" s="147" t="s">
        <v>71</v>
      </c>
      <c r="AU160" s="146" t="s">
        <v>71</v>
      </c>
      <c r="AV160" s="146" t="s">
        <v>24</v>
      </c>
      <c r="AW160" s="146" t="s">
        <v>67</v>
      </c>
      <c r="AX160" s="147" t="s">
        <v>119</v>
      </c>
    </row>
    <row r="161" spans="2:63" s="139" customFormat="1" ht="12">
      <c r="B161" s="138"/>
      <c r="D161" s="140" t="s">
        <v>123</v>
      </c>
      <c r="E161" s="141" t="s">
        <v>1</v>
      </c>
      <c r="F161" s="142" t="s">
        <v>132</v>
      </c>
      <c r="H161" s="141" t="s">
        <v>1</v>
      </c>
      <c r="L161" s="138"/>
      <c r="M161" s="143"/>
      <c r="T161" s="144"/>
      <c r="AS161" s="141" t="s">
        <v>123</v>
      </c>
      <c r="AT161" s="141" t="s">
        <v>71</v>
      </c>
      <c r="AU161" s="139" t="s">
        <v>70</v>
      </c>
      <c r="AV161" s="139" t="s">
        <v>24</v>
      </c>
      <c r="AW161" s="139" t="s">
        <v>67</v>
      </c>
      <c r="AX161" s="141" t="s">
        <v>119</v>
      </c>
    </row>
    <row r="162" spans="2:63" s="146" customFormat="1" ht="12">
      <c r="B162" s="145"/>
      <c r="D162" s="140" t="s">
        <v>123</v>
      </c>
      <c r="E162" s="147" t="s">
        <v>1</v>
      </c>
      <c r="F162" s="148" t="s">
        <v>250</v>
      </c>
      <c r="H162" s="149">
        <v>10.15</v>
      </c>
      <c r="L162" s="145"/>
      <c r="M162" s="150"/>
      <c r="T162" s="151"/>
      <c r="AS162" s="147" t="s">
        <v>123</v>
      </c>
      <c r="AT162" s="147" t="s">
        <v>71</v>
      </c>
      <c r="AU162" s="146" t="s">
        <v>71</v>
      </c>
      <c r="AV162" s="146" t="s">
        <v>24</v>
      </c>
      <c r="AW162" s="146" t="s">
        <v>67</v>
      </c>
      <c r="AX162" s="147" t="s">
        <v>119</v>
      </c>
    </row>
    <row r="163" spans="2:63" s="153" customFormat="1" ht="12">
      <c r="B163" s="152"/>
      <c r="D163" s="140" t="s">
        <v>123</v>
      </c>
      <c r="E163" s="154" t="s">
        <v>1</v>
      </c>
      <c r="F163" s="155" t="s">
        <v>128</v>
      </c>
      <c r="H163" s="156">
        <v>229.43600000000001</v>
      </c>
      <c r="L163" s="152"/>
      <c r="M163" s="157"/>
      <c r="T163" s="158"/>
      <c r="AS163" s="154" t="s">
        <v>123</v>
      </c>
      <c r="AT163" s="154" t="s">
        <v>71</v>
      </c>
      <c r="AU163" s="153" t="s">
        <v>122</v>
      </c>
      <c r="AV163" s="153" t="s">
        <v>24</v>
      </c>
      <c r="AW163" s="153" t="s">
        <v>70</v>
      </c>
      <c r="AX163" s="154" t="s">
        <v>119</v>
      </c>
    </row>
    <row r="164" spans="2:63" s="15" customFormat="1" ht="38" customHeight="1">
      <c r="B164" s="14"/>
      <c r="C164" s="73">
        <v>7</v>
      </c>
      <c r="D164" s="73" t="s">
        <v>120</v>
      </c>
      <c r="E164" s="126" t="s">
        <v>567</v>
      </c>
      <c r="F164" s="127" t="s">
        <v>569</v>
      </c>
      <c r="G164" s="128" t="s">
        <v>124</v>
      </c>
      <c r="H164" s="129">
        <v>70.48</v>
      </c>
      <c r="I164" s="178">
        <v>0</v>
      </c>
      <c r="J164" s="130">
        <f>ROUND(I164*H164,2)</f>
        <v>0</v>
      </c>
      <c r="K164" s="131"/>
      <c r="L164" s="14"/>
      <c r="M164" s="132" t="s">
        <v>1</v>
      </c>
      <c r="N164" s="133" t="s">
        <v>32</v>
      </c>
      <c r="O164" s="134">
        <v>0.47</v>
      </c>
      <c r="P164" s="134">
        <f>O164*H164</f>
        <v>33.125599999999999</v>
      </c>
      <c r="Q164" s="134">
        <v>1.8380000000000001E-2</v>
      </c>
      <c r="R164" s="134">
        <f>Q164*H164</f>
        <v>1.2954224000000001</v>
      </c>
      <c r="S164" s="134">
        <v>0</v>
      </c>
      <c r="T164" s="135">
        <f>S164*H164</f>
        <v>0</v>
      </c>
      <c r="AS164" s="136" t="s">
        <v>120</v>
      </c>
      <c r="AT164" s="136" t="s">
        <v>71</v>
      </c>
      <c r="AX164" s="74" t="s">
        <v>119</v>
      </c>
      <c r="BD164" s="137">
        <f>IF(N164="základní",J164,0)</f>
        <v>0</v>
      </c>
      <c r="BE164" s="137">
        <f>IF(N164="snížená",J164,0)</f>
        <v>0</v>
      </c>
      <c r="BF164" s="137">
        <f>IF(N164="zákl. přenesená",J164,0)</f>
        <v>0</v>
      </c>
      <c r="BG164" s="137">
        <f>IF(N164="sníž. přenesená",J164,0)</f>
        <v>0</v>
      </c>
      <c r="BH164" s="137">
        <f>IF(N164="nulová",J164,0)</f>
        <v>0</v>
      </c>
      <c r="BI164" s="74" t="s">
        <v>70</v>
      </c>
      <c r="BJ164" s="137">
        <f>ROUND(I164*H164,2)</f>
        <v>0</v>
      </c>
      <c r="BK164" s="74" t="s">
        <v>122</v>
      </c>
    </row>
    <row r="165" spans="2:63" s="139" customFormat="1" ht="12">
      <c r="B165" s="138"/>
      <c r="D165" s="140" t="s">
        <v>123</v>
      </c>
      <c r="E165" s="141" t="s">
        <v>1</v>
      </c>
      <c r="F165" s="142" t="s">
        <v>260</v>
      </c>
      <c r="H165" s="141" t="s">
        <v>1</v>
      </c>
      <c r="L165" s="138"/>
      <c r="M165" s="143"/>
      <c r="T165" s="144"/>
      <c r="AS165" s="141" t="s">
        <v>123</v>
      </c>
      <c r="AT165" s="141" t="s">
        <v>71</v>
      </c>
      <c r="AU165" s="139" t="s">
        <v>70</v>
      </c>
      <c r="AV165" s="139" t="s">
        <v>24</v>
      </c>
      <c r="AW165" s="139" t="s">
        <v>67</v>
      </c>
      <c r="AX165" s="141" t="s">
        <v>119</v>
      </c>
    </row>
    <row r="166" spans="2:63" s="146" customFormat="1" ht="12">
      <c r="B166" s="145"/>
      <c r="D166" s="140" t="s">
        <v>123</v>
      </c>
      <c r="E166" s="147" t="s">
        <v>1</v>
      </c>
      <c r="F166" s="148" t="s">
        <v>568</v>
      </c>
      <c r="H166" s="149">
        <v>70.48</v>
      </c>
      <c r="L166" s="145"/>
      <c r="M166" s="150"/>
      <c r="T166" s="151"/>
      <c r="AS166" s="147" t="s">
        <v>123</v>
      </c>
      <c r="AT166" s="147" t="s">
        <v>71</v>
      </c>
      <c r="AU166" s="146" t="s">
        <v>71</v>
      </c>
      <c r="AV166" s="146" t="s">
        <v>24</v>
      </c>
      <c r="AW166" s="146" t="s">
        <v>67</v>
      </c>
      <c r="AX166" s="147" t="s">
        <v>119</v>
      </c>
    </row>
    <row r="167" spans="2:63" s="114" customFormat="1" ht="23" customHeight="1">
      <c r="B167" s="113"/>
      <c r="D167" s="115" t="s">
        <v>66</v>
      </c>
      <c r="E167" s="124" t="s">
        <v>140</v>
      </c>
      <c r="F167" s="124" t="s">
        <v>141</v>
      </c>
      <c r="J167" s="125">
        <f>BJ167</f>
        <v>0</v>
      </c>
      <c r="L167" s="113"/>
      <c r="M167" s="118"/>
      <c r="P167" s="119">
        <f>SUM(P168:P180)</f>
        <v>44.852400000000003</v>
      </c>
      <c r="R167" s="119">
        <f>SUM(R168:R180)</f>
        <v>0.66179999999999994</v>
      </c>
      <c r="T167" s="120">
        <f>SUM(T168:T180)</f>
        <v>2.5221600000000004</v>
      </c>
      <c r="AS167" s="122" t="s">
        <v>66</v>
      </c>
      <c r="AT167" s="122" t="s">
        <v>70</v>
      </c>
      <c r="AX167" s="115" t="s">
        <v>119</v>
      </c>
      <c r="BJ167" s="123">
        <f>SUM(BJ168:BJ180)</f>
        <v>0</v>
      </c>
    </row>
    <row r="168" spans="2:63" s="15" customFormat="1" ht="21.75" customHeight="1">
      <c r="B168" s="14"/>
      <c r="C168" s="73">
        <v>8</v>
      </c>
      <c r="D168" s="73" t="s">
        <v>120</v>
      </c>
      <c r="E168" s="126" t="s">
        <v>263</v>
      </c>
      <c r="F168" s="127" t="s">
        <v>142</v>
      </c>
      <c r="G168" s="128" t="s">
        <v>124</v>
      </c>
      <c r="H168" s="129">
        <v>2.6</v>
      </c>
      <c r="I168" s="178">
        <v>0</v>
      </c>
      <c r="J168" s="130">
        <f>ROUND(I168*H168,2)</f>
        <v>0</v>
      </c>
      <c r="K168" s="131"/>
      <c r="L168" s="14"/>
      <c r="M168" s="132" t="s">
        <v>1</v>
      </c>
      <c r="N168" s="133" t="s">
        <v>32</v>
      </c>
      <c r="O168" s="134">
        <v>0.71799999999999997</v>
      </c>
      <c r="P168" s="134">
        <f>O168*H168</f>
        <v>1.8668</v>
      </c>
      <c r="Q168" s="134">
        <v>0</v>
      </c>
      <c r="R168" s="134">
        <f>Q168*H168</f>
        <v>0</v>
      </c>
      <c r="S168" s="134">
        <v>6.3E-2</v>
      </c>
      <c r="T168" s="135">
        <f>S168*H168</f>
        <v>0.1638</v>
      </c>
      <c r="AS168" s="136" t="s">
        <v>120</v>
      </c>
      <c r="AT168" s="136" t="s">
        <v>71</v>
      </c>
      <c r="AX168" s="74" t="s">
        <v>119</v>
      </c>
      <c r="BD168" s="137">
        <f>IF(N168="základní",J168,0)</f>
        <v>0</v>
      </c>
      <c r="BE168" s="137">
        <f>IF(N168="snížená",J168,0)</f>
        <v>0</v>
      </c>
      <c r="BF168" s="137">
        <f>IF(N168="zákl. přenesená",J168,0)</f>
        <v>0</v>
      </c>
      <c r="BG168" s="137">
        <f>IF(N168="sníž. přenesená",J168,0)</f>
        <v>0</v>
      </c>
      <c r="BH168" s="137">
        <f>IF(N168="nulová",J168,0)</f>
        <v>0</v>
      </c>
      <c r="BI168" s="74" t="s">
        <v>70</v>
      </c>
      <c r="BJ168" s="137">
        <f>ROUND(I168*H168,2)</f>
        <v>0</v>
      </c>
      <c r="BK168" s="74" t="s">
        <v>122</v>
      </c>
    </row>
    <row r="169" spans="2:63" s="139" customFormat="1" ht="12">
      <c r="B169" s="138"/>
      <c r="D169" s="140" t="s">
        <v>123</v>
      </c>
      <c r="E169" s="141" t="s">
        <v>1</v>
      </c>
      <c r="F169" s="142" t="s">
        <v>251</v>
      </c>
      <c r="H169" s="141" t="s">
        <v>1</v>
      </c>
      <c r="L169" s="138"/>
      <c r="M169" s="143"/>
      <c r="T169" s="144"/>
      <c r="AS169" s="141" t="s">
        <v>123</v>
      </c>
      <c r="AT169" s="141" t="s">
        <v>71</v>
      </c>
      <c r="AU169" s="139" t="s">
        <v>70</v>
      </c>
      <c r="AV169" s="139" t="s">
        <v>24</v>
      </c>
      <c r="AW169" s="139" t="s">
        <v>67</v>
      </c>
      <c r="AX169" s="141" t="s">
        <v>119</v>
      </c>
    </row>
    <row r="170" spans="2:63" s="146" customFormat="1" ht="12">
      <c r="B170" s="145"/>
      <c r="D170" s="140" t="s">
        <v>123</v>
      </c>
      <c r="E170" s="147" t="s">
        <v>1</v>
      </c>
      <c r="F170" s="148" t="s">
        <v>264</v>
      </c>
      <c r="H170" s="149">
        <v>2.6</v>
      </c>
      <c r="L170" s="145"/>
      <c r="M170" s="150"/>
      <c r="T170" s="151"/>
      <c r="AS170" s="147" t="s">
        <v>123</v>
      </c>
      <c r="AT170" s="147" t="s">
        <v>71</v>
      </c>
      <c r="AU170" s="146" t="s">
        <v>71</v>
      </c>
      <c r="AV170" s="146" t="s">
        <v>24</v>
      </c>
      <c r="AW170" s="146" t="s">
        <v>70</v>
      </c>
      <c r="AX170" s="147" t="s">
        <v>119</v>
      </c>
    </row>
    <row r="171" spans="2:63" s="15" customFormat="1" ht="21.75" customHeight="1">
      <c r="B171" s="14"/>
      <c r="C171" s="73">
        <v>9</v>
      </c>
      <c r="D171" s="73" t="s">
        <v>120</v>
      </c>
      <c r="E171" s="126" t="s">
        <v>340</v>
      </c>
      <c r="F171" s="127" t="s">
        <v>339</v>
      </c>
      <c r="G171" s="128" t="s">
        <v>134</v>
      </c>
      <c r="H171" s="129">
        <v>8</v>
      </c>
      <c r="I171" s="178">
        <v>0</v>
      </c>
      <c r="J171" s="130">
        <f>ROUND(I171*H171,2)</f>
        <v>0</v>
      </c>
      <c r="K171" s="131"/>
      <c r="L171" s="14"/>
      <c r="M171" s="132" t="s">
        <v>1</v>
      </c>
      <c r="N171" s="133" t="s">
        <v>32</v>
      </c>
      <c r="O171" s="134">
        <v>8.5999999999999993E-2</v>
      </c>
      <c r="P171" s="134">
        <f>O171*H171</f>
        <v>0.68799999999999994</v>
      </c>
      <c r="Q171" s="134">
        <v>0</v>
      </c>
      <c r="R171" s="134">
        <f>Q171*H171</f>
        <v>0</v>
      </c>
      <c r="S171" s="134">
        <v>8.0000000000000002E-3</v>
      </c>
      <c r="T171" s="135">
        <f>S171*H171</f>
        <v>6.4000000000000001E-2</v>
      </c>
      <c r="AS171" s="136" t="s">
        <v>120</v>
      </c>
      <c r="AT171" s="136" t="s">
        <v>71</v>
      </c>
      <c r="AX171" s="74" t="s">
        <v>119</v>
      </c>
      <c r="BD171" s="137">
        <f>IF(N171="základní",J171,0)</f>
        <v>0</v>
      </c>
      <c r="BE171" s="137">
        <f>IF(N171="snížená",J171,0)</f>
        <v>0</v>
      </c>
      <c r="BF171" s="137">
        <f>IF(N171="zákl. přenesená",J171,0)</f>
        <v>0</v>
      </c>
      <c r="BG171" s="137">
        <f>IF(N171="sníž. přenesená",J171,0)</f>
        <v>0</v>
      </c>
      <c r="BH171" s="137">
        <f>IF(N171="nulová",J171,0)</f>
        <v>0</v>
      </c>
      <c r="BI171" s="74" t="s">
        <v>70</v>
      </c>
      <c r="BJ171" s="137">
        <f>ROUND(I171*H171,2)</f>
        <v>0</v>
      </c>
      <c r="BK171" s="74" t="s">
        <v>122</v>
      </c>
    </row>
    <row r="172" spans="2:63" s="15" customFormat="1" ht="21.75" customHeight="1">
      <c r="B172" s="14"/>
      <c r="C172" s="73">
        <v>10</v>
      </c>
      <c r="D172" s="73" t="s">
        <v>120</v>
      </c>
      <c r="E172" s="126" t="s">
        <v>341</v>
      </c>
      <c r="F172" s="127" t="s">
        <v>342</v>
      </c>
      <c r="G172" s="128" t="s">
        <v>134</v>
      </c>
      <c r="H172" s="129">
        <v>8</v>
      </c>
      <c r="I172" s="178">
        <v>0</v>
      </c>
      <c r="J172" s="130">
        <f>ROUND(I172*H172,2)</f>
        <v>0</v>
      </c>
      <c r="K172" s="131"/>
      <c r="L172" s="14"/>
      <c r="M172" s="132" t="s">
        <v>1</v>
      </c>
      <c r="N172" s="133" t="s">
        <v>32</v>
      </c>
      <c r="O172" s="134">
        <v>0.11799999999999999</v>
      </c>
      <c r="P172" s="134">
        <f>O172*H172</f>
        <v>0.94399999999999995</v>
      </c>
      <c r="Q172" s="134">
        <v>0</v>
      </c>
      <c r="R172" s="134">
        <f>Q172*H172</f>
        <v>0</v>
      </c>
      <c r="S172" s="134">
        <v>0</v>
      </c>
      <c r="T172" s="135">
        <f>S172*H172</f>
        <v>0</v>
      </c>
      <c r="AS172" s="136" t="s">
        <v>120</v>
      </c>
      <c r="AT172" s="136" t="s">
        <v>71</v>
      </c>
      <c r="AX172" s="74" t="s">
        <v>119</v>
      </c>
      <c r="BD172" s="137">
        <f>IF(N172="základní",J172,0)</f>
        <v>0</v>
      </c>
      <c r="BE172" s="137">
        <f>IF(N172="snížená",J172,0)</f>
        <v>0</v>
      </c>
      <c r="BF172" s="137">
        <f>IF(N172="zákl. přenesená",J172,0)</f>
        <v>0</v>
      </c>
      <c r="BG172" s="137">
        <f>IF(N172="sníž. přenesená",J172,0)</f>
        <v>0</v>
      </c>
      <c r="BH172" s="137">
        <f>IF(N172="nulová",J172,0)</f>
        <v>0</v>
      </c>
      <c r="BI172" s="74" t="s">
        <v>70</v>
      </c>
      <c r="BJ172" s="137">
        <f>ROUND(I172*H172,2)</f>
        <v>0</v>
      </c>
      <c r="BK172" s="74" t="s">
        <v>122</v>
      </c>
    </row>
    <row r="173" spans="2:63" s="15" customFormat="1" ht="21.75" customHeight="1">
      <c r="B173" s="14"/>
      <c r="C173" s="73">
        <v>11</v>
      </c>
      <c r="D173" s="73" t="s">
        <v>129</v>
      </c>
      <c r="E173" s="126" t="s">
        <v>343</v>
      </c>
      <c r="F173" s="127" t="s">
        <v>344</v>
      </c>
      <c r="G173" s="128" t="s">
        <v>125</v>
      </c>
      <c r="H173" s="129">
        <v>9.6000000000000002E-2</v>
      </c>
      <c r="I173" s="178">
        <v>0</v>
      </c>
      <c r="J173" s="130">
        <f>ROUND(I173*H173,2)</f>
        <v>0</v>
      </c>
      <c r="K173" s="131"/>
      <c r="L173" s="14"/>
      <c r="M173" s="132" t="s">
        <v>1</v>
      </c>
      <c r="N173" s="133" t="s">
        <v>32</v>
      </c>
      <c r="O173" s="134">
        <v>0</v>
      </c>
      <c r="P173" s="134">
        <f>O173*H173</f>
        <v>0</v>
      </c>
      <c r="Q173" s="134">
        <v>0.55000000000000004</v>
      </c>
      <c r="R173" s="134">
        <f>Q173*H173</f>
        <v>5.2800000000000007E-2</v>
      </c>
      <c r="S173" s="134">
        <v>0</v>
      </c>
      <c r="T173" s="135">
        <f>S173*H173</f>
        <v>0</v>
      </c>
      <c r="AS173" s="136" t="s">
        <v>120</v>
      </c>
      <c r="AT173" s="136" t="s">
        <v>71</v>
      </c>
      <c r="AX173" s="74" t="s">
        <v>119</v>
      </c>
      <c r="BD173" s="137">
        <f>IF(N173="základní",J173,0)</f>
        <v>0</v>
      </c>
      <c r="BE173" s="137">
        <f>IF(N173="snížená",J173,0)</f>
        <v>0</v>
      </c>
      <c r="BF173" s="137">
        <f>IF(N173="zákl. přenesená",J173,0)</f>
        <v>0</v>
      </c>
      <c r="BG173" s="137">
        <f>IF(N173="sníž. přenesená",J173,0)</f>
        <v>0</v>
      </c>
      <c r="BH173" s="137">
        <f>IF(N173="nulová",J173,0)</f>
        <v>0</v>
      </c>
      <c r="BI173" s="74" t="s">
        <v>70</v>
      </c>
      <c r="BJ173" s="137">
        <f>ROUND(I173*H173,2)</f>
        <v>0</v>
      </c>
      <c r="BK173" s="74" t="s">
        <v>122</v>
      </c>
    </row>
    <row r="174" spans="2:63" s="15" customFormat="1" ht="52">
      <c r="B174" s="14"/>
      <c r="C174" s="73">
        <v>12</v>
      </c>
      <c r="D174" s="73" t="s">
        <v>129</v>
      </c>
      <c r="E174" s="126" t="s">
        <v>348</v>
      </c>
      <c r="F174" s="127" t="s">
        <v>349</v>
      </c>
      <c r="G174" s="128" t="s">
        <v>134</v>
      </c>
      <c r="H174" s="129">
        <v>35</v>
      </c>
      <c r="I174" s="178">
        <v>0</v>
      </c>
      <c r="J174" s="130">
        <f>ROUND(I174*H174,2)</f>
        <v>0</v>
      </c>
      <c r="K174" s="131"/>
      <c r="L174" s="14"/>
      <c r="M174" s="132" t="s">
        <v>1</v>
      </c>
      <c r="N174" s="133" t="s">
        <v>32</v>
      </c>
      <c r="O174" s="134">
        <v>0.52600000000000002</v>
      </c>
      <c r="P174" s="134">
        <f>O174*H174</f>
        <v>18.41</v>
      </c>
      <c r="Q174" s="134">
        <v>1.7399999999999999E-2</v>
      </c>
      <c r="R174" s="134">
        <f>Q174*H174</f>
        <v>0.60899999999999999</v>
      </c>
      <c r="S174" s="134">
        <v>0</v>
      </c>
      <c r="T174" s="135">
        <f>S174*H174</f>
        <v>0</v>
      </c>
      <c r="AS174" s="136" t="s">
        <v>120</v>
      </c>
      <c r="AT174" s="136" t="s">
        <v>71</v>
      </c>
      <c r="AX174" s="74" t="s">
        <v>119</v>
      </c>
      <c r="BD174" s="137">
        <f>IF(N174="základní",J174,0)</f>
        <v>0</v>
      </c>
      <c r="BE174" s="137">
        <f>IF(N174="snížená",J174,0)</f>
        <v>0</v>
      </c>
      <c r="BF174" s="137">
        <f>IF(N174="zákl. přenesená",J174,0)</f>
        <v>0</v>
      </c>
      <c r="BG174" s="137">
        <f>IF(N174="sníž. přenesená",J174,0)</f>
        <v>0</v>
      </c>
      <c r="BH174" s="137">
        <f>IF(N174="nulová",J174,0)</f>
        <v>0</v>
      </c>
      <c r="BI174" s="74" t="s">
        <v>70</v>
      </c>
      <c r="BJ174" s="137">
        <f>ROUND(I174*H174,2)</f>
        <v>0</v>
      </c>
      <c r="BK174" s="74" t="s">
        <v>122</v>
      </c>
    </row>
    <row r="175" spans="2:63" s="15" customFormat="1" ht="38" customHeight="1">
      <c r="B175" s="14"/>
      <c r="C175" s="73">
        <v>13</v>
      </c>
      <c r="D175" s="73" t="s">
        <v>120</v>
      </c>
      <c r="E175" s="126" t="s">
        <v>265</v>
      </c>
      <c r="F175" s="127" t="s">
        <v>266</v>
      </c>
      <c r="G175" s="128" t="s">
        <v>124</v>
      </c>
      <c r="H175" s="129">
        <v>229.43600000000001</v>
      </c>
      <c r="I175" s="178">
        <v>0</v>
      </c>
      <c r="J175" s="130">
        <f>ROUND(I175*H175,2)</f>
        <v>0</v>
      </c>
      <c r="K175" s="131"/>
      <c r="L175" s="14"/>
      <c r="M175" s="132" t="s">
        <v>1</v>
      </c>
      <c r="N175" s="133" t="s">
        <v>32</v>
      </c>
      <c r="O175" s="134">
        <v>0.1</v>
      </c>
      <c r="P175" s="134">
        <f>O175*H175</f>
        <v>22.943600000000004</v>
      </c>
      <c r="Q175" s="134">
        <v>0</v>
      </c>
      <c r="R175" s="134">
        <f>Q175*H175</f>
        <v>0</v>
      </c>
      <c r="S175" s="134">
        <v>0.01</v>
      </c>
      <c r="T175" s="135">
        <f>S175*H175</f>
        <v>2.2943600000000002</v>
      </c>
      <c r="V175" s="137"/>
      <c r="AS175" s="136" t="s">
        <v>120</v>
      </c>
      <c r="AT175" s="136" t="s">
        <v>71</v>
      </c>
      <c r="AX175" s="74" t="s">
        <v>119</v>
      </c>
      <c r="BD175" s="137">
        <f>IF(N175="základní",J175,0)</f>
        <v>0</v>
      </c>
      <c r="BE175" s="137">
        <f>IF(N175="snížená",J175,0)</f>
        <v>0</v>
      </c>
      <c r="BF175" s="137">
        <f>IF(N175="zákl. přenesená",J175,0)</f>
        <v>0</v>
      </c>
      <c r="BG175" s="137">
        <f>IF(N175="sníž. přenesená",J175,0)</f>
        <v>0</v>
      </c>
      <c r="BH175" s="137">
        <f>IF(N175="nulová",J175,0)</f>
        <v>0</v>
      </c>
      <c r="BI175" s="74" t="s">
        <v>70</v>
      </c>
      <c r="BJ175" s="137">
        <f>ROUND(I175*H175,2)</f>
        <v>0</v>
      </c>
      <c r="BK175" s="74" t="s">
        <v>122</v>
      </c>
    </row>
    <row r="176" spans="2:63" s="139" customFormat="1" ht="12">
      <c r="B176" s="138"/>
      <c r="D176" s="140" t="s">
        <v>123</v>
      </c>
      <c r="E176" s="141" t="s">
        <v>1</v>
      </c>
      <c r="F176" s="142" t="s">
        <v>248</v>
      </c>
      <c r="H176" s="141" t="s">
        <v>1</v>
      </c>
      <c r="L176" s="138"/>
      <c r="M176" s="143"/>
      <c r="T176" s="144"/>
      <c r="AS176" s="141" t="s">
        <v>123</v>
      </c>
      <c r="AT176" s="141" t="s">
        <v>71</v>
      </c>
      <c r="AU176" s="139" t="s">
        <v>70</v>
      </c>
      <c r="AV176" s="139" t="s">
        <v>24</v>
      </c>
      <c r="AW176" s="139" t="s">
        <v>67</v>
      </c>
      <c r="AX176" s="141" t="s">
        <v>119</v>
      </c>
    </row>
    <row r="177" spans="2:63" s="146" customFormat="1" ht="24">
      <c r="B177" s="145"/>
      <c r="D177" s="140" t="s">
        <v>123</v>
      </c>
      <c r="E177" s="147" t="s">
        <v>1</v>
      </c>
      <c r="F177" s="148" t="s">
        <v>249</v>
      </c>
      <c r="H177" s="149">
        <v>219.286</v>
      </c>
      <c r="L177" s="145"/>
      <c r="M177" s="150"/>
      <c r="T177" s="151"/>
      <c r="AS177" s="147" t="s">
        <v>123</v>
      </c>
      <c r="AT177" s="147" t="s">
        <v>71</v>
      </c>
      <c r="AU177" s="146" t="s">
        <v>71</v>
      </c>
      <c r="AV177" s="146" t="s">
        <v>24</v>
      </c>
      <c r="AW177" s="146" t="s">
        <v>67</v>
      </c>
      <c r="AX177" s="147" t="s">
        <v>119</v>
      </c>
    </row>
    <row r="178" spans="2:63" s="139" customFormat="1" ht="12">
      <c r="B178" s="138"/>
      <c r="D178" s="140" t="s">
        <v>123</v>
      </c>
      <c r="E178" s="141" t="s">
        <v>1</v>
      </c>
      <c r="F178" s="142" t="s">
        <v>132</v>
      </c>
      <c r="H178" s="141" t="s">
        <v>1</v>
      </c>
      <c r="L178" s="138"/>
      <c r="M178" s="143"/>
      <c r="T178" s="144"/>
      <c r="AS178" s="141" t="s">
        <v>123</v>
      </c>
      <c r="AT178" s="141" t="s">
        <v>71</v>
      </c>
      <c r="AU178" s="139" t="s">
        <v>70</v>
      </c>
      <c r="AV178" s="139" t="s">
        <v>24</v>
      </c>
      <c r="AW178" s="139" t="s">
        <v>67</v>
      </c>
      <c r="AX178" s="141" t="s">
        <v>119</v>
      </c>
    </row>
    <row r="179" spans="2:63" s="146" customFormat="1" ht="12">
      <c r="B179" s="145"/>
      <c r="D179" s="140" t="s">
        <v>123</v>
      </c>
      <c r="E179" s="147" t="s">
        <v>1</v>
      </c>
      <c r="F179" s="148" t="s">
        <v>250</v>
      </c>
      <c r="H179" s="149">
        <v>10.15</v>
      </c>
      <c r="L179" s="145"/>
      <c r="M179" s="150"/>
      <c r="T179" s="151"/>
      <c r="AS179" s="147" t="s">
        <v>123</v>
      </c>
      <c r="AT179" s="147" t="s">
        <v>71</v>
      </c>
      <c r="AU179" s="146" t="s">
        <v>71</v>
      </c>
      <c r="AV179" s="146" t="s">
        <v>24</v>
      </c>
      <c r="AW179" s="146" t="s">
        <v>67</v>
      </c>
      <c r="AX179" s="147" t="s">
        <v>119</v>
      </c>
    </row>
    <row r="180" spans="2:63" s="153" customFormat="1" ht="12">
      <c r="B180" s="152"/>
      <c r="D180" s="140" t="s">
        <v>123</v>
      </c>
      <c r="E180" s="154" t="s">
        <v>1</v>
      </c>
      <c r="F180" s="155" t="s">
        <v>128</v>
      </c>
      <c r="H180" s="156">
        <v>229.43600000000001</v>
      </c>
      <c r="L180" s="152"/>
      <c r="M180" s="157"/>
      <c r="T180" s="158"/>
      <c r="AS180" s="154" t="s">
        <v>123</v>
      </c>
      <c r="AT180" s="154" t="s">
        <v>71</v>
      </c>
      <c r="AU180" s="153" t="s">
        <v>122</v>
      </c>
      <c r="AV180" s="153" t="s">
        <v>24</v>
      </c>
      <c r="AW180" s="153" t="s">
        <v>70</v>
      </c>
      <c r="AX180" s="154" t="s">
        <v>119</v>
      </c>
    </row>
    <row r="181" spans="2:63" s="114" customFormat="1" ht="23" customHeight="1">
      <c r="B181" s="113"/>
      <c r="D181" s="115" t="s">
        <v>66</v>
      </c>
      <c r="E181" s="124" t="s">
        <v>143</v>
      </c>
      <c r="F181" s="124" t="s">
        <v>144</v>
      </c>
      <c r="J181" s="125">
        <f>BJ181</f>
        <v>0</v>
      </c>
      <c r="L181" s="113"/>
      <c r="M181" s="118"/>
      <c r="P181" s="119">
        <f>SUM(P182:P186)</f>
        <v>6.0203375000000001</v>
      </c>
      <c r="R181" s="119">
        <f>SUM(R182:R186)</f>
        <v>0</v>
      </c>
      <c r="T181" s="120">
        <f>SUM(T182:T186)</f>
        <v>0</v>
      </c>
      <c r="AS181" s="122" t="s">
        <v>66</v>
      </c>
      <c r="AT181" s="122" t="s">
        <v>70</v>
      </c>
      <c r="AX181" s="115" t="s">
        <v>119</v>
      </c>
      <c r="BJ181" s="123">
        <f>SUM(BJ182:BJ186)</f>
        <v>0</v>
      </c>
    </row>
    <row r="182" spans="2:63" s="15" customFormat="1" ht="33" customHeight="1">
      <c r="B182" s="14"/>
      <c r="C182" s="73">
        <v>14</v>
      </c>
      <c r="D182" s="73" t="s">
        <v>120</v>
      </c>
      <c r="E182" s="126" t="s">
        <v>145</v>
      </c>
      <c r="F182" s="127" t="s">
        <v>146</v>
      </c>
      <c r="G182" s="128" t="s">
        <v>125</v>
      </c>
      <c r="H182" s="129">
        <v>2.8331</v>
      </c>
      <c r="I182" s="178">
        <v>0</v>
      </c>
      <c r="J182" s="130">
        <f>ROUND(I182*H182,2)</f>
        <v>0</v>
      </c>
      <c r="K182" s="131"/>
      <c r="L182" s="14"/>
      <c r="M182" s="132" t="s">
        <v>1</v>
      </c>
      <c r="N182" s="133" t="s">
        <v>32</v>
      </c>
      <c r="O182" s="134">
        <v>1.88</v>
      </c>
      <c r="P182" s="134">
        <f>O182*H182</f>
        <v>5.3262279999999995</v>
      </c>
      <c r="Q182" s="134">
        <v>0</v>
      </c>
      <c r="R182" s="134">
        <f>Q182*H182</f>
        <v>0</v>
      </c>
      <c r="S182" s="134">
        <v>0</v>
      </c>
      <c r="T182" s="135">
        <f>S182*H182</f>
        <v>0</v>
      </c>
      <c r="AS182" s="136" t="s">
        <v>120</v>
      </c>
      <c r="AT182" s="136" t="s">
        <v>71</v>
      </c>
      <c r="AX182" s="74" t="s">
        <v>119</v>
      </c>
      <c r="BD182" s="137">
        <f>IF(N182="základní",J182,0)</f>
        <v>0</v>
      </c>
      <c r="BE182" s="137">
        <f>IF(N182="snížená",J182,0)</f>
        <v>0</v>
      </c>
      <c r="BF182" s="137">
        <f>IF(N182="zákl. přenesená",J182,0)</f>
        <v>0</v>
      </c>
      <c r="BG182" s="137">
        <f>IF(N182="sníž. přenesená",J182,0)</f>
        <v>0</v>
      </c>
      <c r="BH182" s="137">
        <f>IF(N182="nulová",J182,0)</f>
        <v>0</v>
      </c>
      <c r="BI182" s="74" t="s">
        <v>70</v>
      </c>
      <c r="BJ182" s="137">
        <f>ROUND(I182*H182,2)</f>
        <v>0</v>
      </c>
      <c r="BK182" s="74" t="s">
        <v>122</v>
      </c>
    </row>
    <row r="183" spans="2:63" s="15" customFormat="1" ht="24.25" customHeight="1">
      <c r="B183" s="14"/>
      <c r="C183" s="73">
        <v>15</v>
      </c>
      <c r="D183" s="73" t="s">
        <v>120</v>
      </c>
      <c r="E183" s="126" t="s">
        <v>147</v>
      </c>
      <c r="F183" s="127" t="s">
        <v>148</v>
      </c>
      <c r="G183" s="128" t="s">
        <v>125</v>
      </c>
      <c r="H183" s="129">
        <v>2.8331</v>
      </c>
      <c r="I183" s="178">
        <v>0</v>
      </c>
      <c r="J183" s="130">
        <f>ROUND(I183*H183,2)</f>
        <v>0</v>
      </c>
      <c r="K183" s="131"/>
      <c r="L183" s="14"/>
      <c r="M183" s="132" t="s">
        <v>1</v>
      </c>
      <c r="N183" s="133" t="s">
        <v>32</v>
      </c>
      <c r="O183" s="134">
        <v>0.125</v>
      </c>
      <c r="P183" s="134">
        <f>O183*H183</f>
        <v>0.35413749999999999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S183" s="136" t="s">
        <v>120</v>
      </c>
      <c r="AT183" s="136" t="s">
        <v>71</v>
      </c>
      <c r="AX183" s="74" t="s">
        <v>119</v>
      </c>
      <c r="BD183" s="137">
        <f>IF(N183="základní",J183,0)</f>
        <v>0</v>
      </c>
      <c r="BE183" s="137">
        <f>IF(N183="snížená",J183,0)</f>
        <v>0</v>
      </c>
      <c r="BF183" s="137">
        <f>IF(N183="zákl. přenesená",J183,0)</f>
        <v>0</v>
      </c>
      <c r="BG183" s="137">
        <f>IF(N183="sníž. přenesená",J183,0)</f>
        <v>0</v>
      </c>
      <c r="BH183" s="137">
        <f>IF(N183="nulová",J183,0)</f>
        <v>0</v>
      </c>
      <c r="BI183" s="74" t="s">
        <v>70</v>
      </c>
      <c r="BJ183" s="137">
        <f>ROUND(I183*H183,2)</f>
        <v>0</v>
      </c>
      <c r="BK183" s="74" t="s">
        <v>122</v>
      </c>
    </row>
    <row r="184" spans="2:63" s="15" customFormat="1" ht="24.25" customHeight="1">
      <c r="B184" s="14"/>
      <c r="C184" s="73">
        <v>16</v>
      </c>
      <c r="D184" s="73" t="s">
        <v>120</v>
      </c>
      <c r="E184" s="126" t="s">
        <v>149</v>
      </c>
      <c r="F184" s="127" t="s">
        <v>150</v>
      </c>
      <c r="G184" s="128" t="s">
        <v>125</v>
      </c>
      <c r="H184" s="129">
        <v>56.661999999999999</v>
      </c>
      <c r="I184" s="178">
        <v>0</v>
      </c>
      <c r="J184" s="130">
        <f>ROUND(I184*H184,2)</f>
        <v>0</v>
      </c>
      <c r="K184" s="131"/>
      <c r="L184" s="14"/>
      <c r="M184" s="132" t="s">
        <v>1</v>
      </c>
      <c r="N184" s="133" t="s">
        <v>32</v>
      </c>
      <c r="O184" s="134">
        <v>6.0000000000000001E-3</v>
      </c>
      <c r="P184" s="134">
        <f>O184*H184</f>
        <v>0.339972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S184" s="136" t="s">
        <v>120</v>
      </c>
      <c r="AT184" s="136" t="s">
        <v>71</v>
      </c>
      <c r="AX184" s="74" t="s">
        <v>119</v>
      </c>
      <c r="BD184" s="137">
        <f>IF(N184="základní",J184,0)</f>
        <v>0</v>
      </c>
      <c r="BE184" s="137">
        <f>IF(N184="snížená",J184,0)</f>
        <v>0</v>
      </c>
      <c r="BF184" s="137">
        <f>IF(N184="zákl. přenesená",J184,0)</f>
        <v>0</v>
      </c>
      <c r="BG184" s="137">
        <f>IF(N184="sníž. přenesená",J184,0)</f>
        <v>0</v>
      </c>
      <c r="BH184" s="137">
        <f>IF(N184="nulová",J184,0)</f>
        <v>0</v>
      </c>
      <c r="BI184" s="74" t="s">
        <v>70</v>
      </c>
      <c r="BJ184" s="137">
        <f>ROUND(I184*H184,2)</f>
        <v>0</v>
      </c>
      <c r="BK184" s="74" t="s">
        <v>122</v>
      </c>
    </row>
    <row r="185" spans="2:63" s="146" customFormat="1" ht="12">
      <c r="B185" s="145"/>
      <c r="D185" s="140" t="s">
        <v>123</v>
      </c>
      <c r="F185" s="148" t="s">
        <v>345</v>
      </c>
      <c r="H185" s="149">
        <v>56.661999999999999</v>
      </c>
      <c r="L185" s="145"/>
      <c r="M185" s="150"/>
      <c r="T185" s="151"/>
      <c r="AS185" s="147" t="s">
        <v>123</v>
      </c>
      <c r="AT185" s="147" t="s">
        <v>71</v>
      </c>
      <c r="AU185" s="146" t="s">
        <v>71</v>
      </c>
      <c r="AV185" s="146" t="s">
        <v>3</v>
      </c>
      <c r="AW185" s="146" t="s">
        <v>70</v>
      </c>
      <c r="AX185" s="147" t="s">
        <v>119</v>
      </c>
    </row>
    <row r="186" spans="2:63" s="15" customFormat="1" ht="49.25" customHeight="1">
      <c r="B186" s="14"/>
      <c r="C186" s="73">
        <v>17</v>
      </c>
      <c r="D186" s="73" t="s">
        <v>120</v>
      </c>
      <c r="E186" s="126" t="s">
        <v>151</v>
      </c>
      <c r="F186" s="127" t="s">
        <v>152</v>
      </c>
      <c r="G186" s="128" t="s">
        <v>125</v>
      </c>
      <c r="H186" s="129">
        <v>2.5779999999999998</v>
      </c>
      <c r="I186" s="178">
        <v>0</v>
      </c>
      <c r="J186" s="130">
        <f>ROUND(I186*H186,2)</f>
        <v>0</v>
      </c>
      <c r="K186" s="131"/>
      <c r="L186" s="14"/>
      <c r="M186" s="132" t="s">
        <v>1</v>
      </c>
      <c r="N186" s="133" t="s">
        <v>32</v>
      </c>
      <c r="O186" s="134">
        <v>0</v>
      </c>
      <c r="P186" s="134">
        <f>O186*H186</f>
        <v>0</v>
      </c>
      <c r="Q186" s="134">
        <v>0</v>
      </c>
      <c r="R186" s="134">
        <f>Q186*H186</f>
        <v>0</v>
      </c>
      <c r="S186" s="134">
        <v>0</v>
      </c>
      <c r="T186" s="135">
        <f>S186*H186</f>
        <v>0</v>
      </c>
      <c r="V186" s="137"/>
      <c r="AS186" s="136" t="s">
        <v>120</v>
      </c>
      <c r="AT186" s="136" t="s">
        <v>71</v>
      </c>
      <c r="AX186" s="74" t="s">
        <v>119</v>
      </c>
      <c r="BD186" s="137">
        <f>IF(N186="základní",J186,0)</f>
        <v>0</v>
      </c>
      <c r="BE186" s="137">
        <f>IF(N186="snížená",J186,0)</f>
        <v>0</v>
      </c>
      <c r="BF186" s="137">
        <f>IF(N186="zákl. přenesená",J186,0)</f>
        <v>0</v>
      </c>
      <c r="BG186" s="137">
        <f>IF(N186="sníž. přenesená",J186,0)</f>
        <v>0</v>
      </c>
      <c r="BH186" s="137">
        <f>IF(N186="nulová",J186,0)</f>
        <v>0</v>
      </c>
      <c r="BI186" s="74" t="s">
        <v>70</v>
      </c>
      <c r="BJ186" s="137">
        <f>ROUND(I186*H186,2)</f>
        <v>0</v>
      </c>
      <c r="BK186" s="74" t="s">
        <v>122</v>
      </c>
    </row>
    <row r="187" spans="2:63" s="114" customFormat="1" ht="23" customHeight="1">
      <c r="B187" s="113"/>
      <c r="D187" s="115" t="s">
        <v>66</v>
      </c>
      <c r="E187" s="124" t="s">
        <v>153</v>
      </c>
      <c r="F187" s="124" t="s">
        <v>154</v>
      </c>
      <c r="J187" s="125">
        <f>BJ187</f>
        <v>0</v>
      </c>
      <c r="L187" s="113"/>
      <c r="M187" s="118"/>
      <c r="P187" s="119">
        <f>P188</f>
        <v>159.76217399999999</v>
      </c>
      <c r="R187" s="119">
        <f>R188</f>
        <v>0</v>
      </c>
      <c r="T187" s="120">
        <f>T188</f>
        <v>0</v>
      </c>
      <c r="AS187" s="122" t="s">
        <v>66</v>
      </c>
      <c r="AT187" s="122" t="s">
        <v>70</v>
      </c>
      <c r="AX187" s="115" t="s">
        <v>119</v>
      </c>
      <c r="BJ187" s="123">
        <f>BJ188</f>
        <v>0</v>
      </c>
    </row>
    <row r="188" spans="2:63" s="15" customFormat="1" ht="24.25" customHeight="1">
      <c r="B188" s="14"/>
      <c r="C188" s="73">
        <v>18</v>
      </c>
      <c r="D188" s="73" t="s">
        <v>120</v>
      </c>
      <c r="E188" s="126" t="s">
        <v>155</v>
      </c>
      <c r="F188" s="127" t="s">
        <v>156</v>
      </c>
      <c r="G188" s="128" t="s">
        <v>125</v>
      </c>
      <c r="H188" s="129">
        <v>51.853999999999999</v>
      </c>
      <c r="I188" s="178">
        <v>0</v>
      </c>
      <c r="J188" s="130">
        <f>ROUND(I188*H188,2)</f>
        <v>0</v>
      </c>
      <c r="K188" s="131"/>
      <c r="L188" s="14"/>
      <c r="M188" s="132" t="s">
        <v>1</v>
      </c>
      <c r="N188" s="133" t="s">
        <v>32</v>
      </c>
      <c r="O188" s="134">
        <v>3.081</v>
      </c>
      <c r="P188" s="134">
        <f>O188*H188</f>
        <v>159.76217399999999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S188" s="136" t="s">
        <v>120</v>
      </c>
      <c r="AT188" s="136" t="s">
        <v>71</v>
      </c>
      <c r="AX188" s="74" t="s">
        <v>119</v>
      </c>
      <c r="BD188" s="137">
        <f>IF(N188="základní",J188,0)</f>
        <v>0</v>
      </c>
      <c r="BE188" s="137">
        <f>IF(N188="snížená",J188,0)</f>
        <v>0</v>
      </c>
      <c r="BF188" s="137">
        <f>IF(N188="zákl. přenesená",J188,0)</f>
        <v>0</v>
      </c>
      <c r="BG188" s="137">
        <f>IF(N188="sníž. přenesená",J188,0)</f>
        <v>0</v>
      </c>
      <c r="BH188" s="137">
        <f>IF(N188="nulová",J188,0)</f>
        <v>0</v>
      </c>
      <c r="BI188" s="74" t="s">
        <v>70</v>
      </c>
      <c r="BJ188" s="137">
        <f>ROUND(I188*H188,2)</f>
        <v>0</v>
      </c>
      <c r="BK188" s="74" t="s">
        <v>122</v>
      </c>
    </row>
    <row r="189" spans="2:63" s="114" customFormat="1" ht="26" customHeight="1">
      <c r="B189" s="113"/>
      <c r="D189" s="115" t="s">
        <v>66</v>
      </c>
      <c r="E189" s="116" t="s">
        <v>157</v>
      </c>
      <c r="F189" s="116" t="s">
        <v>158</v>
      </c>
      <c r="J189" s="117">
        <f>BJ189</f>
        <v>0</v>
      </c>
      <c r="L189" s="113"/>
      <c r="M189" s="118"/>
      <c r="P189" s="119">
        <f>P190+P197+P211+P218+P227+P230+P249+P291+P356+P378+P440</f>
        <v>1665.0893710399998</v>
      </c>
      <c r="R189" s="119">
        <f>R190+R197+R211+R218+R227+R230+R249+R291+R356+R378+R440</f>
        <v>47.352376353999993</v>
      </c>
      <c r="T189" s="120">
        <f>T190+T197+T211+T218+T227+T230+T249+T291+T356+T378+T440</f>
        <v>0.33136512600000001</v>
      </c>
      <c r="AS189" s="122" t="s">
        <v>66</v>
      </c>
      <c r="AT189" s="122" t="s">
        <v>67</v>
      </c>
      <c r="AX189" s="115" t="s">
        <v>119</v>
      </c>
      <c r="BJ189" s="123">
        <f>BJ190+BJ197+BJ211+BJ218+BJ227+BJ230+BJ249+BJ291+BJ356+BJ378+BJ440</f>
        <v>0</v>
      </c>
    </row>
    <row r="190" spans="2:63" s="114" customFormat="1" ht="23" customHeight="1">
      <c r="B190" s="113"/>
      <c r="D190" s="115" t="s">
        <v>66</v>
      </c>
      <c r="E190" s="124">
        <v>712</v>
      </c>
      <c r="F190" s="124" t="s">
        <v>252</v>
      </c>
      <c r="J190" s="125">
        <f>BJ190</f>
        <v>0</v>
      </c>
      <c r="L190" s="113"/>
      <c r="M190" s="118"/>
      <c r="P190" s="119">
        <f>SUM(P191:P196)</f>
        <v>1.256</v>
      </c>
      <c r="R190" s="119">
        <f>SUM(R191:R196)</f>
        <v>1.2790000000000001E-2</v>
      </c>
      <c r="T190" s="120">
        <f>SUM(T191:T196)</f>
        <v>0</v>
      </c>
      <c r="W190" s="121"/>
      <c r="AS190" s="122" t="s">
        <v>66</v>
      </c>
      <c r="AT190" s="122" t="s">
        <v>70</v>
      </c>
      <c r="AX190" s="115" t="s">
        <v>119</v>
      </c>
      <c r="BJ190" s="123">
        <f>SUM(BJ191:BJ196)</f>
        <v>0</v>
      </c>
    </row>
    <row r="191" spans="2:63" s="15" customFormat="1" ht="24.25" customHeight="1">
      <c r="B191" s="14"/>
      <c r="C191" s="73">
        <v>19</v>
      </c>
      <c r="D191" s="73" t="s">
        <v>120</v>
      </c>
      <c r="E191" s="126" t="s">
        <v>254</v>
      </c>
      <c r="F191" s="127" t="s">
        <v>253</v>
      </c>
      <c r="G191" s="128" t="s">
        <v>169</v>
      </c>
      <c r="H191" s="129">
        <v>4</v>
      </c>
      <c r="I191" s="178">
        <v>0</v>
      </c>
      <c r="J191" s="130">
        <f>ROUND(I191*H191,2)</f>
        <v>0</v>
      </c>
      <c r="K191" s="131"/>
      <c r="L191" s="14"/>
      <c r="M191" s="132" t="s">
        <v>1</v>
      </c>
      <c r="N191" s="133" t="s">
        <v>32</v>
      </c>
      <c r="O191" s="134">
        <v>0.314</v>
      </c>
      <c r="P191" s="134">
        <f>O191*H191</f>
        <v>1.256</v>
      </c>
      <c r="Q191" s="134">
        <v>1.9000000000000001E-4</v>
      </c>
      <c r="R191" s="134">
        <f>Q191*H191</f>
        <v>7.6000000000000004E-4</v>
      </c>
      <c r="S191" s="134">
        <v>0</v>
      </c>
      <c r="T191" s="135">
        <f>S191*H191</f>
        <v>0</v>
      </c>
      <c r="AS191" s="136" t="s">
        <v>120</v>
      </c>
      <c r="AT191" s="136" t="s">
        <v>71</v>
      </c>
      <c r="AX191" s="74" t="s">
        <v>119</v>
      </c>
      <c r="BD191" s="137">
        <f>IF(N191="základní",J191,0)</f>
        <v>0</v>
      </c>
      <c r="BE191" s="137">
        <f>IF(N191="snížená",J191,0)</f>
        <v>0</v>
      </c>
      <c r="BF191" s="137">
        <f>IF(N191="zákl. přenesená",J191,0)</f>
        <v>0</v>
      </c>
      <c r="BG191" s="137">
        <f>IF(N191="sníž. přenesená",J191,0)</f>
        <v>0</v>
      </c>
      <c r="BH191" s="137">
        <f>IF(N191="nulová",J191,0)</f>
        <v>0</v>
      </c>
      <c r="BI191" s="74" t="s">
        <v>70</v>
      </c>
      <c r="BJ191" s="137">
        <f>ROUND(I191*H191,2)</f>
        <v>0</v>
      </c>
      <c r="BK191" s="74" t="s">
        <v>159</v>
      </c>
    </row>
    <row r="192" spans="2:63" s="139" customFormat="1" ht="12">
      <c r="B192" s="138"/>
      <c r="D192" s="140" t="s">
        <v>123</v>
      </c>
      <c r="E192" s="141" t="s">
        <v>1</v>
      </c>
      <c r="F192" s="142" t="s">
        <v>255</v>
      </c>
      <c r="H192" s="141" t="s">
        <v>1</v>
      </c>
      <c r="L192" s="138"/>
      <c r="M192" s="143"/>
      <c r="T192" s="144"/>
      <c r="AS192" s="141" t="s">
        <v>123</v>
      </c>
      <c r="AT192" s="141" t="s">
        <v>71</v>
      </c>
      <c r="AU192" s="139" t="s">
        <v>70</v>
      </c>
      <c r="AV192" s="139" t="s">
        <v>24</v>
      </c>
      <c r="AW192" s="139" t="s">
        <v>67</v>
      </c>
      <c r="AX192" s="141" t="s">
        <v>119</v>
      </c>
    </row>
    <row r="193" spans="2:63" s="146" customFormat="1">
      <c r="B193" s="145"/>
      <c r="D193" s="140" t="s">
        <v>123</v>
      </c>
      <c r="E193" s="147" t="s">
        <v>1</v>
      </c>
      <c r="F193" s="148">
        <v>4</v>
      </c>
      <c r="H193" s="149">
        <v>2</v>
      </c>
      <c r="L193" s="145"/>
      <c r="M193" s="150"/>
      <c r="T193" s="151"/>
      <c r="AS193" s="147" t="s">
        <v>123</v>
      </c>
      <c r="AT193" s="147" t="s">
        <v>71</v>
      </c>
      <c r="AU193" s="146" t="s">
        <v>71</v>
      </c>
      <c r="AV193" s="146" t="s">
        <v>24</v>
      </c>
      <c r="AW193" s="146" t="s">
        <v>70</v>
      </c>
      <c r="AX193" s="147" t="s">
        <v>119</v>
      </c>
    </row>
    <row r="194" spans="2:63" s="15" customFormat="1" ht="52">
      <c r="B194" s="14"/>
      <c r="C194" s="73">
        <v>20</v>
      </c>
      <c r="D194" s="126" t="s">
        <v>120</v>
      </c>
      <c r="E194" s="126" t="s">
        <v>256</v>
      </c>
      <c r="F194" s="126" t="s">
        <v>257</v>
      </c>
      <c r="G194" s="126" t="s">
        <v>124</v>
      </c>
      <c r="H194" s="159" t="s">
        <v>299</v>
      </c>
      <c r="I194" s="178">
        <v>0</v>
      </c>
      <c r="J194" s="159">
        <f>ROUND(I194*H194,2)</f>
        <v>0</v>
      </c>
      <c r="K194" s="160"/>
      <c r="L194" s="161"/>
      <c r="M194" s="162" t="s">
        <v>1</v>
      </c>
      <c r="N194" s="133" t="s">
        <v>32</v>
      </c>
      <c r="O194" s="134">
        <v>0</v>
      </c>
      <c r="P194" s="134">
        <f>O194*H194</f>
        <v>0</v>
      </c>
      <c r="Q194" s="134">
        <v>5.0000000000000001E-3</v>
      </c>
      <c r="R194" s="134">
        <f>Q194*H194</f>
        <v>1.2030000000000001E-2</v>
      </c>
      <c r="S194" s="134">
        <v>0</v>
      </c>
      <c r="T194" s="135">
        <f>S194*H194</f>
        <v>0</v>
      </c>
      <c r="AS194" s="136" t="s">
        <v>129</v>
      </c>
      <c r="AT194" s="136" t="s">
        <v>71</v>
      </c>
      <c r="AX194" s="74" t="s">
        <v>119</v>
      </c>
      <c r="BD194" s="137">
        <f>IF(N194="základní",J194,0)</f>
        <v>0</v>
      </c>
      <c r="BE194" s="137">
        <f>IF(N194="snížená",J194,0)</f>
        <v>0</v>
      </c>
      <c r="BF194" s="137">
        <f>IF(N194="zákl. přenesená",J194,0)</f>
        <v>0</v>
      </c>
      <c r="BG194" s="137">
        <f>IF(N194="sníž. přenesená",J194,0)</f>
        <v>0</v>
      </c>
      <c r="BH194" s="137">
        <f>IF(N194="nulová",J194,0)</f>
        <v>0</v>
      </c>
      <c r="BI194" s="74" t="s">
        <v>70</v>
      </c>
      <c r="BJ194" s="137">
        <f>ROUND(I194*H194,2)</f>
        <v>0</v>
      </c>
      <c r="BK194" s="74" t="s">
        <v>159</v>
      </c>
    </row>
    <row r="195" spans="2:63" s="146" customFormat="1" ht="12">
      <c r="B195" s="145"/>
      <c r="D195" s="140" t="s">
        <v>123</v>
      </c>
      <c r="E195" s="147" t="s">
        <v>1</v>
      </c>
      <c r="F195" s="148" t="s">
        <v>298</v>
      </c>
      <c r="H195" s="149">
        <v>2.4060000000000001</v>
      </c>
      <c r="L195" s="145"/>
      <c r="M195" s="150"/>
      <c r="T195" s="151"/>
      <c r="AS195" s="147" t="s">
        <v>123</v>
      </c>
      <c r="AT195" s="147" t="s">
        <v>71</v>
      </c>
      <c r="AU195" s="146" t="s">
        <v>71</v>
      </c>
      <c r="AV195" s="146" t="s">
        <v>24</v>
      </c>
      <c r="AW195" s="146" t="s">
        <v>70</v>
      </c>
      <c r="AX195" s="147" t="s">
        <v>119</v>
      </c>
    </row>
    <row r="196" spans="2:63" s="15" customFormat="1" ht="38" customHeight="1">
      <c r="B196" s="14"/>
      <c r="C196" s="73">
        <v>21</v>
      </c>
      <c r="D196" s="73" t="s">
        <v>120</v>
      </c>
      <c r="E196" s="126" t="s">
        <v>161</v>
      </c>
      <c r="F196" s="127" t="s">
        <v>162</v>
      </c>
      <c r="G196" s="128" t="s">
        <v>163</v>
      </c>
      <c r="H196" s="129">
        <v>177.14</v>
      </c>
      <c r="I196" s="178">
        <v>0</v>
      </c>
      <c r="J196" s="130">
        <f>ROUND(I196*H196,2)</f>
        <v>0</v>
      </c>
      <c r="K196" s="131"/>
      <c r="L196" s="14"/>
      <c r="M196" s="132" t="s">
        <v>1</v>
      </c>
      <c r="N196" s="133" t="s">
        <v>32</v>
      </c>
      <c r="O196" s="134">
        <v>0</v>
      </c>
      <c r="P196" s="134">
        <f>O196*H196</f>
        <v>0</v>
      </c>
      <c r="Q196" s="134">
        <v>0</v>
      </c>
      <c r="R196" s="134">
        <f>Q196*H196</f>
        <v>0</v>
      </c>
      <c r="S196" s="134">
        <v>0</v>
      </c>
      <c r="T196" s="135">
        <f>S196*H196</f>
        <v>0</v>
      </c>
      <c r="V196" s="137"/>
      <c r="AS196" s="136" t="s">
        <v>120</v>
      </c>
      <c r="AT196" s="136" t="s">
        <v>71</v>
      </c>
      <c r="AX196" s="74" t="s">
        <v>119</v>
      </c>
      <c r="BD196" s="137">
        <f>IF(N196="základní",J196,0)</f>
        <v>0</v>
      </c>
      <c r="BE196" s="137">
        <f>IF(N196="snížená",J196,0)</f>
        <v>0</v>
      </c>
      <c r="BF196" s="137">
        <f>IF(N196="zákl. přenesená",J196,0)</f>
        <v>0</v>
      </c>
      <c r="BG196" s="137">
        <f>IF(N196="sníž. přenesená",J196,0)</f>
        <v>0</v>
      </c>
      <c r="BH196" s="137">
        <f>IF(N196="nulová",J196,0)</f>
        <v>0</v>
      </c>
      <c r="BI196" s="74" t="s">
        <v>70</v>
      </c>
      <c r="BJ196" s="137">
        <f>ROUND(I196*H196,2)</f>
        <v>0</v>
      </c>
      <c r="BK196" s="74" t="s">
        <v>159</v>
      </c>
    </row>
    <row r="197" spans="2:63" s="114" customFormat="1" ht="23" customHeight="1">
      <c r="B197" s="113"/>
      <c r="D197" s="115" t="s">
        <v>66</v>
      </c>
      <c r="E197" s="124" t="s">
        <v>164</v>
      </c>
      <c r="F197" s="124" t="s">
        <v>165</v>
      </c>
      <c r="J197" s="125">
        <f>BJ197</f>
        <v>0</v>
      </c>
      <c r="L197" s="113"/>
      <c r="M197" s="118"/>
      <c r="P197" s="119">
        <f>SUM(P198:P210)</f>
        <v>81.8202</v>
      </c>
      <c r="R197" s="119">
        <f>SUM(R198:R210)</f>
        <v>3.1878000000000002</v>
      </c>
      <c r="T197" s="120">
        <f>SUM(T198:T210)</f>
        <v>0</v>
      </c>
      <c r="AS197" s="122" t="s">
        <v>66</v>
      </c>
      <c r="AT197" s="122" t="s">
        <v>70</v>
      </c>
      <c r="AX197" s="115" t="s">
        <v>119</v>
      </c>
      <c r="BJ197" s="123">
        <f>SUM(BJ198:BJ210)</f>
        <v>0</v>
      </c>
    </row>
    <row r="198" spans="2:63" s="15" customFormat="1" ht="24.25" customHeight="1">
      <c r="B198" s="14"/>
      <c r="C198" s="164">
        <v>22</v>
      </c>
      <c r="D198" s="164" t="s">
        <v>129</v>
      </c>
      <c r="E198" s="164" t="s">
        <v>300</v>
      </c>
      <c r="F198" s="165" t="s">
        <v>301</v>
      </c>
      <c r="G198" s="166" t="s">
        <v>124</v>
      </c>
      <c r="H198" s="167">
        <v>354.2</v>
      </c>
      <c r="I198" s="180">
        <v>0</v>
      </c>
      <c r="J198" s="168">
        <f>ROUND(I198*H198,2)</f>
        <v>0</v>
      </c>
      <c r="K198" s="131"/>
      <c r="L198" s="14"/>
      <c r="M198" s="132" t="s">
        <v>1</v>
      </c>
      <c r="N198" s="133" t="s">
        <v>32</v>
      </c>
      <c r="O198" s="134">
        <v>0</v>
      </c>
      <c r="P198" s="134">
        <f>O198*H198</f>
        <v>0</v>
      </c>
      <c r="Q198" s="134">
        <v>6.0000000000000001E-3</v>
      </c>
      <c r="R198" s="134">
        <f>Q198*H198</f>
        <v>2.1252</v>
      </c>
      <c r="S198" s="134">
        <v>0</v>
      </c>
      <c r="T198" s="135">
        <f>S198*H198</f>
        <v>0</v>
      </c>
      <c r="AS198" s="136" t="s">
        <v>120</v>
      </c>
      <c r="AT198" s="136" t="s">
        <v>71</v>
      </c>
      <c r="AX198" s="74" t="s">
        <v>119</v>
      </c>
      <c r="BD198" s="137">
        <f>IF(N198="základní",J198,0)</f>
        <v>0</v>
      </c>
      <c r="BE198" s="137">
        <f>IF(N198="snížená",J198,0)</f>
        <v>0</v>
      </c>
      <c r="BF198" s="137">
        <f>IF(N198="zákl. přenesená",J198,0)</f>
        <v>0</v>
      </c>
      <c r="BG198" s="137">
        <f>IF(N198="sníž. přenesená",J198,0)</f>
        <v>0</v>
      </c>
      <c r="BH198" s="137">
        <f>IF(N198="nulová",J198,0)</f>
        <v>0</v>
      </c>
      <c r="BI198" s="74" t="s">
        <v>70</v>
      </c>
      <c r="BJ198" s="137">
        <f>ROUND(I198*H198,2)</f>
        <v>0</v>
      </c>
      <c r="BK198" s="74" t="s">
        <v>159</v>
      </c>
    </row>
    <row r="199" spans="2:63" s="139" customFormat="1" ht="12">
      <c r="B199" s="138"/>
      <c r="D199" s="140" t="s">
        <v>123</v>
      </c>
      <c r="E199" s="141" t="s">
        <v>1</v>
      </c>
      <c r="F199" s="142" t="s">
        <v>302</v>
      </c>
      <c r="H199" s="141" t="s">
        <v>1</v>
      </c>
      <c r="L199" s="138"/>
      <c r="M199" s="143"/>
      <c r="T199" s="144"/>
      <c r="AS199" s="141" t="s">
        <v>123</v>
      </c>
      <c r="AT199" s="141" t="s">
        <v>71</v>
      </c>
      <c r="AU199" s="139" t="s">
        <v>70</v>
      </c>
      <c r="AV199" s="139" t="s">
        <v>24</v>
      </c>
      <c r="AW199" s="139" t="s">
        <v>67</v>
      </c>
      <c r="AX199" s="141" t="s">
        <v>119</v>
      </c>
    </row>
    <row r="200" spans="2:63" s="146" customFormat="1" ht="12">
      <c r="B200" s="145"/>
      <c r="D200" s="140" t="s">
        <v>123</v>
      </c>
      <c r="E200" s="147" t="s">
        <v>1</v>
      </c>
      <c r="F200" s="148" t="s">
        <v>303</v>
      </c>
      <c r="H200" s="149">
        <v>262.2</v>
      </c>
      <c r="L200" s="145"/>
      <c r="M200" s="150"/>
      <c r="T200" s="151"/>
      <c r="AS200" s="147" t="s">
        <v>123</v>
      </c>
      <c r="AT200" s="147" t="s">
        <v>71</v>
      </c>
      <c r="AU200" s="146" t="s">
        <v>71</v>
      </c>
      <c r="AV200" s="146" t="s">
        <v>24</v>
      </c>
      <c r="AW200" s="146" t="s">
        <v>70</v>
      </c>
      <c r="AX200" s="147" t="s">
        <v>119</v>
      </c>
    </row>
    <row r="201" spans="2:63" s="139" customFormat="1" ht="12">
      <c r="B201" s="138"/>
      <c r="D201" s="140" t="s">
        <v>123</v>
      </c>
      <c r="E201" s="141" t="s">
        <v>1</v>
      </c>
      <c r="F201" s="142" t="s">
        <v>625</v>
      </c>
      <c r="H201" s="141" t="s">
        <v>1</v>
      </c>
      <c r="L201" s="138"/>
      <c r="M201" s="143"/>
      <c r="T201" s="144"/>
      <c r="AS201" s="141" t="s">
        <v>123</v>
      </c>
      <c r="AT201" s="141" t="s">
        <v>71</v>
      </c>
      <c r="AU201" s="139" t="s">
        <v>70</v>
      </c>
      <c r="AV201" s="139" t="s">
        <v>24</v>
      </c>
      <c r="AW201" s="139" t="s">
        <v>67</v>
      </c>
      <c r="AX201" s="141" t="s">
        <v>119</v>
      </c>
    </row>
    <row r="202" spans="2:63" s="146" customFormat="1">
      <c r="B202" s="145"/>
      <c r="D202" s="140" t="s">
        <v>123</v>
      </c>
      <c r="E202" s="147" t="s">
        <v>1</v>
      </c>
      <c r="F202" s="148">
        <v>92</v>
      </c>
      <c r="H202" s="149">
        <v>92</v>
      </c>
      <c r="L202" s="145"/>
      <c r="M202" s="150"/>
      <c r="T202" s="151"/>
      <c r="AS202" s="147" t="s">
        <v>123</v>
      </c>
      <c r="AT202" s="147" t="s">
        <v>71</v>
      </c>
      <c r="AU202" s="146" t="s">
        <v>71</v>
      </c>
      <c r="AV202" s="146" t="s">
        <v>24</v>
      </c>
      <c r="AW202" s="146" t="s">
        <v>70</v>
      </c>
      <c r="AX202" s="147" t="s">
        <v>119</v>
      </c>
    </row>
    <row r="203" spans="2:63" s="153" customFormat="1" ht="12">
      <c r="B203" s="152"/>
      <c r="D203" s="140" t="s">
        <v>123</v>
      </c>
      <c r="E203" s="154" t="s">
        <v>1</v>
      </c>
      <c r="F203" s="155" t="s">
        <v>128</v>
      </c>
      <c r="H203" s="156">
        <v>354.2</v>
      </c>
      <c r="L203" s="152"/>
      <c r="M203" s="157"/>
      <c r="T203" s="158"/>
      <c r="AS203" s="154" t="s">
        <v>123</v>
      </c>
      <c r="AT203" s="154" t="s">
        <v>71</v>
      </c>
      <c r="AU203" s="153" t="s">
        <v>122</v>
      </c>
      <c r="AV203" s="153" t="s">
        <v>24</v>
      </c>
      <c r="AW203" s="153" t="s">
        <v>70</v>
      </c>
      <c r="AX203" s="154" t="s">
        <v>119</v>
      </c>
    </row>
    <row r="204" spans="2:63" s="15" customFormat="1" ht="24.25" customHeight="1">
      <c r="B204" s="14"/>
      <c r="C204" s="73">
        <v>23</v>
      </c>
      <c r="D204" s="73" t="s">
        <v>120</v>
      </c>
      <c r="E204" s="126" t="s">
        <v>331</v>
      </c>
      <c r="F204" s="127" t="s">
        <v>332</v>
      </c>
      <c r="G204" s="128" t="s">
        <v>124</v>
      </c>
      <c r="H204" s="129">
        <v>354.2</v>
      </c>
      <c r="I204" s="178">
        <v>0</v>
      </c>
      <c r="J204" s="130">
        <f>ROUND(I204*H204,2)</f>
        <v>0</v>
      </c>
      <c r="K204" s="131"/>
      <c r="L204" s="14"/>
      <c r="M204" s="132" t="s">
        <v>1</v>
      </c>
      <c r="N204" s="133" t="s">
        <v>32</v>
      </c>
      <c r="O204" s="134">
        <v>0.23100000000000001</v>
      </c>
      <c r="P204" s="134">
        <f>O204*H204</f>
        <v>81.8202</v>
      </c>
      <c r="Q204" s="134">
        <v>3.0000000000000001E-3</v>
      </c>
      <c r="R204" s="134">
        <f>Q204*H204</f>
        <v>1.0626</v>
      </c>
      <c r="S204" s="134">
        <v>0</v>
      </c>
      <c r="T204" s="135">
        <f>S204*H204</f>
        <v>0</v>
      </c>
      <c r="AS204" s="136" t="s">
        <v>120</v>
      </c>
      <c r="AT204" s="136" t="s">
        <v>71</v>
      </c>
      <c r="AX204" s="74" t="s">
        <v>119</v>
      </c>
      <c r="BD204" s="137">
        <f>IF(N204="základní",J204,0)</f>
        <v>0</v>
      </c>
      <c r="BE204" s="137">
        <f>IF(N204="snížená",J204,0)</f>
        <v>0</v>
      </c>
      <c r="BF204" s="137">
        <f>IF(N204="zákl. přenesená",J204,0)</f>
        <v>0</v>
      </c>
      <c r="BG204" s="137">
        <f>IF(N204="sníž. přenesená",J204,0)</f>
        <v>0</v>
      </c>
      <c r="BH204" s="137">
        <f>IF(N204="nulová",J204,0)</f>
        <v>0</v>
      </c>
      <c r="BI204" s="74" t="s">
        <v>70</v>
      </c>
      <c r="BJ204" s="137">
        <f>ROUND(I204*H204,2)</f>
        <v>0</v>
      </c>
      <c r="BK204" s="74" t="s">
        <v>159</v>
      </c>
    </row>
    <row r="205" spans="2:63" s="139" customFormat="1" ht="12">
      <c r="B205" s="138"/>
      <c r="D205" s="140" t="s">
        <v>123</v>
      </c>
      <c r="E205" s="141" t="s">
        <v>1</v>
      </c>
      <c r="F205" s="142" t="s">
        <v>302</v>
      </c>
      <c r="H205" s="141" t="s">
        <v>1</v>
      </c>
      <c r="L205" s="138"/>
      <c r="M205" s="143"/>
      <c r="T205" s="144"/>
      <c r="AS205" s="141" t="s">
        <v>123</v>
      </c>
      <c r="AT205" s="141" t="s">
        <v>71</v>
      </c>
      <c r="AU205" s="139" t="s">
        <v>70</v>
      </c>
      <c r="AV205" s="139" t="s">
        <v>24</v>
      </c>
      <c r="AW205" s="139" t="s">
        <v>67</v>
      </c>
      <c r="AX205" s="141" t="s">
        <v>119</v>
      </c>
    </row>
    <row r="206" spans="2:63" s="146" customFormat="1" ht="12">
      <c r="B206" s="145"/>
      <c r="D206" s="140" t="s">
        <v>123</v>
      </c>
      <c r="E206" s="147" t="s">
        <v>1</v>
      </c>
      <c r="F206" s="148" t="s">
        <v>303</v>
      </c>
      <c r="H206" s="149">
        <v>262.2</v>
      </c>
      <c r="L206" s="145"/>
      <c r="M206" s="150"/>
      <c r="T206" s="151"/>
      <c r="AS206" s="147" t="s">
        <v>123</v>
      </c>
      <c r="AT206" s="147" t="s">
        <v>71</v>
      </c>
      <c r="AU206" s="146" t="s">
        <v>71</v>
      </c>
      <c r="AV206" s="146" t="s">
        <v>24</v>
      </c>
      <c r="AW206" s="146" t="s">
        <v>70</v>
      </c>
      <c r="AX206" s="147" t="s">
        <v>119</v>
      </c>
    </row>
    <row r="207" spans="2:63" s="139" customFormat="1" ht="12">
      <c r="B207" s="138"/>
      <c r="D207" s="140" t="s">
        <v>123</v>
      </c>
      <c r="E207" s="141" t="s">
        <v>1</v>
      </c>
      <c r="F207" s="142" t="s">
        <v>625</v>
      </c>
      <c r="H207" s="141" t="s">
        <v>1</v>
      </c>
      <c r="L207" s="138"/>
      <c r="M207" s="143"/>
      <c r="T207" s="144"/>
      <c r="AS207" s="141" t="s">
        <v>123</v>
      </c>
      <c r="AT207" s="141" t="s">
        <v>71</v>
      </c>
      <c r="AU207" s="139" t="s">
        <v>70</v>
      </c>
      <c r="AV207" s="139" t="s">
        <v>24</v>
      </c>
      <c r="AW207" s="139" t="s">
        <v>67</v>
      </c>
      <c r="AX207" s="141" t="s">
        <v>119</v>
      </c>
    </row>
    <row r="208" spans="2:63" s="146" customFormat="1">
      <c r="B208" s="145"/>
      <c r="D208" s="140" t="s">
        <v>123</v>
      </c>
      <c r="E208" s="147" t="s">
        <v>1</v>
      </c>
      <c r="F208" s="148">
        <v>92</v>
      </c>
      <c r="H208" s="149">
        <v>92</v>
      </c>
      <c r="L208" s="145"/>
      <c r="M208" s="150"/>
      <c r="T208" s="151"/>
      <c r="AS208" s="147" t="s">
        <v>123</v>
      </c>
      <c r="AT208" s="147" t="s">
        <v>71</v>
      </c>
      <c r="AU208" s="146" t="s">
        <v>71</v>
      </c>
      <c r="AV208" s="146" t="s">
        <v>24</v>
      </c>
      <c r="AW208" s="146" t="s">
        <v>70</v>
      </c>
      <c r="AX208" s="147" t="s">
        <v>119</v>
      </c>
    </row>
    <row r="209" spans="1:63" s="153" customFormat="1" ht="12">
      <c r="B209" s="152"/>
      <c r="D209" s="140" t="s">
        <v>123</v>
      </c>
      <c r="E209" s="154" t="s">
        <v>1</v>
      </c>
      <c r="F209" s="155" t="s">
        <v>128</v>
      </c>
      <c r="H209" s="156">
        <v>354.2</v>
      </c>
      <c r="L209" s="152"/>
      <c r="M209" s="157"/>
      <c r="T209" s="158"/>
      <c r="AS209" s="154" t="s">
        <v>123</v>
      </c>
      <c r="AT209" s="154" t="s">
        <v>71</v>
      </c>
      <c r="AU209" s="153" t="s">
        <v>122</v>
      </c>
      <c r="AV209" s="153" t="s">
        <v>24</v>
      </c>
      <c r="AW209" s="153" t="s">
        <v>70</v>
      </c>
      <c r="AX209" s="154" t="s">
        <v>119</v>
      </c>
    </row>
    <row r="210" spans="1:63" s="15" customFormat="1" ht="33" customHeight="1">
      <c r="B210" s="14"/>
      <c r="C210" s="73">
        <v>24</v>
      </c>
      <c r="D210" s="73" t="s">
        <v>120</v>
      </c>
      <c r="E210" s="126" t="s">
        <v>304</v>
      </c>
      <c r="F210" s="127" t="s">
        <v>305</v>
      </c>
      <c r="G210" s="128" t="s">
        <v>125</v>
      </c>
      <c r="H210" s="129">
        <v>3.19</v>
      </c>
      <c r="I210" s="178">
        <v>0</v>
      </c>
      <c r="J210" s="130">
        <f>ROUND(I210*H210,2)</f>
        <v>0</v>
      </c>
      <c r="K210" s="131"/>
      <c r="L210" s="14"/>
      <c r="M210" s="132" t="s">
        <v>1</v>
      </c>
      <c r="N210" s="133" t="s">
        <v>32</v>
      </c>
      <c r="O210" s="134">
        <v>0</v>
      </c>
      <c r="P210" s="134">
        <f>O210*H210</f>
        <v>0</v>
      </c>
      <c r="Q210" s="134">
        <v>0</v>
      </c>
      <c r="R210" s="134">
        <f>Q210*H210</f>
        <v>0</v>
      </c>
      <c r="S210" s="134">
        <v>0</v>
      </c>
      <c r="T210" s="135">
        <f>S210*H210</f>
        <v>0</v>
      </c>
      <c r="V210" s="137"/>
      <c r="AS210" s="136" t="s">
        <v>120</v>
      </c>
      <c r="AT210" s="136" t="s">
        <v>71</v>
      </c>
      <c r="AX210" s="74" t="s">
        <v>119</v>
      </c>
      <c r="BD210" s="137">
        <f>IF(N210="základní",J210,0)</f>
        <v>0</v>
      </c>
      <c r="BE210" s="137">
        <f>IF(N210="snížená",J210,0)</f>
        <v>0</v>
      </c>
      <c r="BF210" s="137">
        <f>IF(N210="zákl. přenesená",J210,0)</f>
        <v>0</v>
      </c>
      <c r="BG210" s="137">
        <f>IF(N210="sníž. přenesená",J210,0)</f>
        <v>0</v>
      </c>
      <c r="BH210" s="137">
        <f>IF(N210="nulová",J210,0)</f>
        <v>0</v>
      </c>
      <c r="BI210" s="74" t="s">
        <v>70</v>
      </c>
      <c r="BJ210" s="137">
        <f>ROUND(I210*H210,2)</f>
        <v>0</v>
      </c>
      <c r="BK210" s="74" t="s">
        <v>159</v>
      </c>
    </row>
    <row r="211" spans="1:63" s="114" customFormat="1" ht="23" customHeight="1">
      <c r="B211" s="113"/>
      <c r="D211" s="115" t="s">
        <v>66</v>
      </c>
      <c r="E211" s="124" t="s">
        <v>166</v>
      </c>
      <c r="F211" s="124" t="s">
        <v>167</v>
      </c>
      <c r="J211" s="125">
        <f>BJ211</f>
        <v>0</v>
      </c>
      <c r="L211" s="113"/>
      <c r="M211" s="118"/>
      <c r="P211" s="119">
        <f>SUM(P212:P217)</f>
        <v>14.630436799999998</v>
      </c>
      <c r="R211" s="119">
        <f>SUM(R212:R217)</f>
        <v>2.2100000000000002E-2</v>
      </c>
      <c r="T211" s="120">
        <f>SUM(T212:T217)</f>
        <v>0</v>
      </c>
      <c r="AS211" s="122" t="s">
        <v>66</v>
      </c>
      <c r="AT211" s="122" t="s">
        <v>70</v>
      </c>
      <c r="AX211" s="115" t="s">
        <v>119</v>
      </c>
      <c r="BJ211" s="123">
        <f>SUM(BJ212:BJ217)</f>
        <v>0</v>
      </c>
    </row>
    <row r="212" spans="1:63" s="15" customFormat="1" ht="24.25" customHeight="1">
      <c r="B212" s="14"/>
      <c r="C212" s="73">
        <v>25</v>
      </c>
      <c r="D212" s="73" t="s">
        <v>120</v>
      </c>
      <c r="E212" s="126" t="s">
        <v>306</v>
      </c>
      <c r="F212" s="127" t="s">
        <v>472</v>
      </c>
      <c r="G212" s="128" t="s">
        <v>134</v>
      </c>
      <c r="H212" s="129">
        <v>35</v>
      </c>
      <c r="I212" s="178">
        <v>0</v>
      </c>
      <c r="J212" s="130">
        <f t="shared" ref="J212:J217" si="0">ROUND(I212*H212,2)</f>
        <v>0</v>
      </c>
      <c r="K212" s="131"/>
      <c r="L212" s="14"/>
      <c r="M212" s="132" t="s">
        <v>1</v>
      </c>
      <c r="N212" s="133" t="s">
        <v>32</v>
      </c>
      <c r="O212" s="134">
        <v>0.39200000000000002</v>
      </c>
      <c r="P212" s="134">
        <f t="shared" ref="P212:P217" si="1">O212*H212</f>
        <v>13.72</v>
      </c>
      <c r="Q212" s="134">
        <v>3.6000000000000002E-4</v>
      </c>
      <c r="R212" s="134">
        <f t="shared" ref="R212:R217" si="2">Q212*H212</f>
        <v>1.26E-2</v>
      </c>
      <c r="S212" s="134">
        <v>0</v>
      </c>
      <c r="T212" s="135">
        <f t="shared" ref="T212:T217" si="3">S212*H212</f>
        <v>0</v>
      </c>
      <c r="AS212" s="136" t="s">
        <v>120</v>
      </c>
      <c r="AT212" s="136" t="s">
        <v>71</v>
      </c>
      <c r="AX212" s="74" t="s">
        <v>119</v>
      </c>
      <c r="BD212" s="137">
        <f t="shared" ref="BD212:BD217" si="4">IF(N212="základní",J212,0)</f>
        <v>0</v>
      </c>
      <c r="BE212" s="137">
        <f t="shared" ref="BE212:BE217" si="5">IF(N212="snížená",J212,0)</f>
        <v>0</v>
      </c>
      <c r="BF212" s="137">
        <f t="shared" ref="BF212:BF217" si="6">IF(N212="zákl. přenesená",J212,0)</f>
        <v>0</v>
      </c>
      <c r="BG212" s="137">
        <f t="shared" ref="BG212:BG217" si="7">IF(N212="sníž. přenesená",J212,0)</f>
        <v>0</v>
      </c>
      <c r="BH212" s="137">
        <f t="shared" ref="BH212:BH217" si="8">IF(N212="nulová",J212,0)</f>
        <v>0</v>
      </c>
      <c r="BI212" s="74" t="s">
        <v>70</v>
      </c>
      <c r="BJ212" s="137">
        <f t="shared" ref="BJ212:BJ217" si="9">ROUND(I212*H212,2)</f>
        <v>0</v>
      </c>
      <c r="BK212" s="74" t="s">
        <v>159</v>
      </c>
    </row>
    <row r="213" spans="1:63" s="15" customFormat="1" ht="24.25" customHeight="1">
      <c r="B213" s="14"/>
      <c r="C213" s="73">
        <v>26</v>
      </c>
      <c r="D213" s="73" t="s">
        <v>120</v>
      </c>
      <c r="E213" s="126" t="s">
        <v>308</v>
      </c>
      <c r="F213" s="127" t="s">
        <v>307</v>
      </c>
      <c r="G213" s="128" t="s">
        <v>169</v>
      </c>
      <c r="H213" s="129">
        <v>1</v>
      </c>
      <c r="I213" s="178">
        <v>0</v>
      </c>
      <c r="J213" s="130">
        <f t="shared" si="0"/>
        <v>0</v>
      </c>
      <c r="K213" s="131"/>
      <c r="L213" s="14"/>
      <c r="M213" s="132" t="s">
        <v>1</v>
      </c>
      <c r="N213" s="133" t="s">
        <v>32</v>
      </c>
      <c r="O213" s="134">
        <v>0.113</v>
      </c>
      <c r="P213" s="134">
        <f t="shared" si="1"/>
        <v>0.113</v>
      </c>
      <c r="Q213" s="134">
        <v>5.0000000000000001E-4</v>
      </c>
      <c r="R213" s="134">
        <f t="shared" si="2"/>
        <v>5.0000000000000001E-4</v>
      </c>
      <c r="S213" s="134">
        <v>0</v>
      </c>
      <c r="T213" s="135">
        <f t="shared" si="3"/>
        <v>0</v>
      </c>
      <c r="AS213" s="136" t="s">
        <v>120</v>
      </c>
      <c r="AT213" s="136" t="s">
        <v>71</v>
      </c>
      <c r="AX213" s="74" t="s">
        <v>119</v>
      </c>
      <c r="BD213" s="137">
        <f t="shared" si="4"/>
        <v>0</v>
      </c>
      <c r="BE213" s="137">
        <f t="shared" si="5"/>
        <v>0</v>
      </c>
      <c r="BF213" s="137">
        <f t="shared" si="6"/>
        <v>0</v>
      </c>
      <c r="BG213" s="137">
        <f t="shared" si="7"/>
        <v>0</v>
      </c>
      <c r="BH213" s="137">
        <f t="shared" si="8"/>
        <v>0</v>
      </c>
      <c r="BI213" s="74" t="s">
        <v>70</v>
      </c>
      <c r="BJ213" s="137">
        <f t="shared" si="9"/>
        <v>0</v>
      </c>
      <c r="BK213" s="74" t="s">
        <v>159</v>
      </c>
    </row>
    <row r="214" spans="1:63" s="15" customFormat="1" ht="24.25" customHeight="1">
      <c r="B214" s="14"/>
      <c r="C214" s="73">
        <v>27</v>
      </c>
      <c r="D214" s="73" t="s">
        <v>120</v>
      </c>
      <c r="E214" s="126" t="s">
        <v>311</v>
      </c>
      <c r="F214" s="127" t="s">
        <v>473</v>
      </c>
      <c r="G214" s="128" t="s">
        <v>169</v>
      </c>
      <c r="H214" s="129">
        <v>30</v>
      </c>
      <c r="I214" s="178">
        <v>0</v>
      </c>
      <c r="J214" s="130">
        <f t="shared" si="0"/>
        <v>0</v>
      </c>
      <c r="K214" s="131"/>
      <c r="L214" s="14"/>
      <c r="M214" s="132" t="s">
        <v>1</v>
      </c>
      <c r="N214" s="133" t="s">
        <v>32</v>
      </c>
      <c r="O214" s="134">
        <v>0</v>
      </c>
      <c r="P214" s="134">
        <f t="shared" si="1"/>
        <v>0</v>
      </c>
      <c r="Q214" s="134">
        <v>2.9999999999999997E-4</v>
      </c>
      <c r="R214" s="134">
        <f t="shared" si="2"/>
        <v>8.9999999999999993E-3</v>
      </c>
      <c r="S214" s="134">
        <v>0</v>
      </c>
      <c r="T214" s="135">
        <f t="shared" si="3"/>
        <v>0</v>
      </c>
      <c r="AS214" s="136" t="s">
        <v>120</v>
      </c>
      <c r="AT214" s="136" t="s">
        <v>71</v>
      </c>
      <c r="AX214" s="74" t="s">
        <v>119</v>
      </c>
      <c r="BD214" s="137">
        <f t="shared" si="4"/>
        <v>0</v>
      </c>
      <c r="BE214" s="137">
        <f t="shared" si="5"/>
        <v>0</v>
      </c>
      <c r="BF214" s="137">
        <f t="shared" si="6"/>
        <v>0</v>
      </c>
      <c r="BG214" s="137">
        <f t="shared" si="7"/>
        <v>0</v>
      </c>
      <c r="BH214" s="137">
        <f t="shared" si="8"/>
        <v>0</v>
      </c>
      <c r="BI214" s="74" t="s">
        <v>70</v>
      </c>
      <c r="BJ214" s="137">
        <f t="shared" si="9"/>
        <v>0</v>
      </c>
      <c r="BK214" s="74" t="s">
        <v>159</v>
      </c>
    </row>
    <row r="215" spans="1:63" s="15" customFormat="1" ht="24.25" customHeight="1">
      <c r="B215" s="14"/>
      <c r="C215" s="73">
        <v>28</v>
      </c>
      <c r="D215" s="73" t="s">
        <v>120</v>
      </c>
      <c r="E215" s="126" t="s">
        <v>309</v>
      </c>
      <c r="F215" s="127" t="s">
        <v>310</v>
      </c>
      <c r="G215" s="128" t="s">
        <v>125</v>
      </c>
      <c r="H215" s="129">
        <v>1.3599999999999999E-2</v>
      </c>
      <c r="I215" s="178">
        <v>0</v>
      </c>
      <c r="J215" s="130">
        <f t="shared" si="0"/>
        <v>0</v>
      </c>
      <c r="K215" s="131"/>
      <c r="L215" s="14"/>
      <c r="M215" s="132" t="s">
        <v>1</v>
      </c>
      <c r="N215" s="133" t="s">
        <v>32</v>
      </c>
      <c r="O215" s="134">
        <v>0.98799999999999999</v>
      </c>
      <c r="P215" s="134">
        <f t="shared" si="1"/>
        <v>1.3436799999999999E-2</v>
      </c>
      <c r="Q215" s="134">
        <v>0</v>
      </c>
      <c r="R215" s="134">
        <f t="shared" si="2"/>
        <v>0</v>
      </c>
      <c r="S215" s="134">
        <v>0</v>
      </c>
      <c r="T215" s="135">
        <f t="shared" si="3"/>
        <v>0</v>
      </c>
      <c r="AS215" s="136" t="s">
        <v>120</v>
      </c>
      <c r="AT215" s="136" t="s">
        <v>71</v>
      </c>
      <c r="AX215" s="74" t="s">
        <v>119</v>
      </c>
      <c r="BD215" s="137">
        <f t="shared" si="4"/>
        <v>0</v>
      </c>
      <c r="BE215" s="137">
        <f t="shared" si="5"/>
        <v>0</v>
      </c>
      <c r="BF215" s="137">
        <f t="shared" si="6"/>
        <v>0</v>
      </c>
      <c r="BG215" s="137">
        <f t="shared" si="7"/>
        <v>0</v>
      </c>
      <c r="BH215" s="137">
        <f t="shared" si="8"/>
        <v>0</v>
      </c>
      <c r="BI215" s="74" t="s">
        <v>70</v>
      </c>
      <c r="BJ215" s="137">
        <f t="shared" si="9"/>
        <v>0</v>
      </c>
      <c r="BK215" s="74" t="s">
        <v>159</v>
      </c>
    </row>
    <row r="216" spans="1:63" s="15" customFormat="1" ht="24.25" customHeight="1">
      <c r="B216" s="14"/>
      <c r="C216" s="73">
        <v>29</v>
      </c>
      <c r="D216" s="73" t="s">
        <v>120</v>
      </c>
      <c r="E216" s="126" t="s">
        <v>312</v>
      </c>
      <c r="F216" s="127" t="s">
        <v>313</v>
      </c>
      <c r="G216" s="128" t="s">
        <v>168</v>
      </c>
      <c r="H216" s="129">
        <v>1</v>
      </c>
      <c r="I216" s="178">
        <v>0</v>
      </c>
      <c r="J216" s="130">
        <f t="shared" si="0"/>
        <v>0</v>
      </c>
      <c r="K216" s="131"/>
      <c r="L216" s="14"/>
      <c r="M216" s="132" t="s">
        <v>1</v>
      </c>
      <c r="N216" s="133" t="s">
        <v>32</v>
      </c>
      <c r="O216" s="134">
        <v>0.39200000000000002</v>
      </c>
      <c r="P216" s="134">
        <f t="shared" si="1"/>
        <v>0.39200000000000002</v>
      </c>
      <c r="Q216" s="134">
        <v>0</v>
      </c>
      <c r="R216" s="134">
        <f t="shared" si="2"/>
        <v>0</v>
      </c>
      <c r="S216" s="134">
        <v>0</v>
      </c>
      <c r="T216" s="135">
        <f t="shared" si="3"/>
        <v>0</v>
      </c>
      <c r="V216" s="137"/>
      <c r="AS216" s="136" t="s">
        <v>120</v>
      </c>
      <c r="AT216" s="136" t="s">
        <v>71</v>
      </c>
      <c r="AX216" s="74" t="s">
        <v>119</v>
      </c>
      <c r="BD216" s="137">
        <f t="shared" si="4"/>
        <v>0</v>
      </c>
      <c r="BE216" s="137">
        <f t="shared" si="5"/>
        <v>0</v>
      </c>
      <c r="BF216" s="137">
        <f t="shared" si="6"/>
        <v>0</v>
      </c>
      <c r="BG216" s="137">
        <f t="shared" si="7"/>
        <v>0</v>
      </c>
      <c r="BH216" s="137">
        <f t="shared" si="8"/>
        <v>0</v>
      </c>
      <c r="BI216" s="74" t="s">
        <v>70</v>
      </c>
      <c r="BJ216" s="137">
        <f t="shared" si="9"/>
        <v>0</v>
      </c>
      <c r="BK216" s="74" t="s">
        <v>159</v>
      </c>
    </row>
    <row r="217" spans="1:63" s="15" customFormat="1" ht="24.25" customHeight="1">
      <c r="B217" s="14"/>
      <c r="C217" s="73">
        <v>30</v>
      </c>
      <c r="D217" s="73" t="s">
        <v>120</v>
      </c>
      <c r="E217" s="126" t="s">
        <v>615</v>
      </c>
      <c r="F217" s="127" t="s">
        <v>614</v>
      </c>
      <c r="G217" s="128" t="s">
        <v>168</v>
      </c>
      <c r="H217" s="129">
        <v>1</v>
      </c>
      <c r="I217" s="178">
        <v>0</v>
      </c>
      <c r="J217" s="130">
        <f t="shared" si="0"/>
        <v>0</v>
      </c>
      <c r="K217" s="131"/>
      <c r="L217" s="14"/>
      <c r="M217" s="132" t="s">
        <v>1</v>
      </c>
      <c r="N217" s="133" t="s">
        <v>32</v>
      </c>
      <c r="O217" s="134">
        <v>0.39200000000000002</v>
      </c>
      <c r="P217" s="134">
        <f t="shared" si="1"/>
        <v>0.39200000000000002</v>
      </c>
      <c r="Q217" s="134">
        <v>0</v>
      </c>
      <c r="R217" s="134">
        <f t="shared" si="2"/>
        <v>0</v>
      </c>
      <c r="S217" s="134">
        <v>0</v>
      </c>
      <c r="T217" s="135">
        <f t="shared" si="3"/>
        <v>0</v>
      </c>
      <c r="V217" s="137"/>
      <c r="AS217" s="136" t="s">
        <v>120</v>
      </c>
      <c r="AT217" s="136" t="s">
        <v>71</v>
      </c>
      <c r="AX217" s="74" t="s">
        <v>119</v>
      </c>
      <c r="BD217" s="137">
        <f t="shared" si="4"/>
        <v>0</v>
      </c>
      <c r="BE217" s="137">
        <f t="shared" si="5"/>
        <v>0</v>
      </c>
      <c r="BF217" s="137">
        <f t="shared" si="6"/>
        <v>0</v>
      </c>
      <c r="BG217" s="137">
        <f t="shared" si="7"/>
        <v>0</v>
      </c>
      <c r="BH217" s="137">
        <f t="shared" si="8"/>
        <v>0</v>
      </c>
      <c r="BI217" s="74" t="s">
        <v>70</v>
      </c>
      <c r="BJ217" s="137">
        <f t="shared" si="9"/>
        <v>0</v>
      </c>
      <c r="BK217" s="74" t="s">
        <v>159</v>
      </c>
    </row>
    <row r="218" spans="1:63" s="114" customFormat="1" ht="23" customHeight="1">
      <c r="B218" s="113"/>
      <c r="D218" s="115" t="s">
        <v>66</v>
      </c>
      <c r="E218" s="124" t="s">
        <v>170</v>
      </c>
      <c r="F218" s="124" t="s">
        <v>171</v>
      </c>
      <c r="J218" s="125">
        <f>BJ218</f>
        <v>0</v>
      </c>
      <c r="L218" s="113"/>
      <c r="M218" s="118"/>
      <c r="P218" s="119">
        <f>SUM(P219:P226)</f>
        <v>894.69990000000007</v>
      </c>
      <c r="R218" s="119">
        <f>SUM(R219:R226)</f>
        <v>4.4859559999999998</v>
      </c>
      <c r="T218" s="120">
        <f>SUM(T219:T226)</f>
        <v>0</v>
      </c>
      <c r="AS218" s="122" t="s">
        <v>66</v>
      </c>
      <c r="AT218" s="122" t="s">
        <v>70</v>
      </c>
      <c r="AX218" s="115" t="s">
        <v>119</v>
      </c>
      <c r="BJ218" s="123">
        <f>SUM(BJ219:BJ226)</f>
        <v>0</v>
      </c>
    </row>
    <row r="219" spans="1:63" s="15" customFormat="1" ht="39">
      <c r="B219" s="14"/>
      <c r="C219" s="73">
        <v>31</v>
      </c>
      <c r="D219" s="163" t="s">
        <v>129</v>
      </c>
      <c r="E219" s="164" t="s">
        <v>591</v>
      </c>
      <c r="F219" s="165" t="s">
        <v>592</v>
      </c>
      <c r="G219" s="166" t="s">
        <v>124</v>
      </c>
      <c r="H219" s="167">
        <v>261.14999999999998</v>
      </c>
      <c r="I219" s="180">
        <v>0</v>
      </c>
      <c r="J219" s="168">
        <f>ROUND(I219*H219,2)</f>
        <v>0</v>
      </c>
      <c r="K219" s="131"/>
      <c r="L219" s="14"/>
      <c r="M219" s="132" t="s">
        <v>1</v>
      </c>
      <c r="N219" s="133" t="s">
        <v>32</v>
      </c>
      <c r="O219" s="134">
        <v>1.018</v>
      </c>
      <c r="P219" s="134">
        <f>O219*H219</f>
        <v>265.85069999999996</v>
      </c>
      <c r="Q219" s="134">
        <v>1.6920000000000001E-2</v>
      </c>
      <c r="R219" s="134">
        <f>Q219*H219</f>
        <v>4.4186579999999998</v>
      </c>
      <c r="S219" s="134">
        <v>0</v>
      </c>
      <c r="T219" s="135">
        <f>S219*H219</f>
        <v>0</v>
      </c>
      <c r="AS219" s="136" t="s">
        <v>129</v>
      </c>
      <c r="AT219" s="136" t="s">
        <v>71</v>
      </c>
      <c r="AX219" s="74" t="s">
        <v>119</v>
      </c>
      <c r="BD219" s="137">
        <f>IF(N219="základní",J219,0)</f>
        <v>0</v>
      </c>
      <c r="BE219" s="137">
        <f>IF(N219="snížená",J219,0)</f>
        <v>0</v>
      </c>
      <c r="BF219" s="137">
        <f>IF(N219="zákl. přenesená",J219,0)</f>
        <v>0</v>
      </c>
      <c r="BG219" s="137">
        <f>IF(N219="sníž. přenesená",J219,0)</f>
        <v>0</v>
      </c>
      <c r="BH219" s="137">
        <f>IF(N219="nulová",J219,0)</f>
        <v>0</v>
      </c>
      <c r="BI219" s="74" t="s">
        <v>70</v>
      </c>
      <c r="BJ219" s="137">
        <f>ROUND(I219*H219,2)</f>
        <v>0</v>
      </c>
      <c r="BK219" s="74" t="s">
        <v>122</v>
      </c>
    </row>
    <row r="220" spans="1:63" s="139" customFormat="1" ht="12">
      <c r="B220" s="138"/>
      <c r="D220" s="140" t="s">
        <v>123</v>
      </c>
      <c r="E220" s="141" t="s">
        <v>1</v>
      </c>
      <c r="F220" s="142" t="s">
        <v>302</v>
      </c>
      <c r="H220" s="141" t="s">
        <v>1</v>
      </c>
      <c r="L220" s="138"/>
      <c r="M220" s="143"/>
      <c r="T220" s="144"/>
      <c r="AS220" s="141" t="s">
        <v>123</v>
      </c>
      <c r="AT220" s="141" t="s">
        <v>71</v>
      </c>
      <c r="AU220" s="139" t="s">
        <v>70</v>
      </c>
      <c r="AV220" s="139" t="s">
        <v>24</v>
      </c>
      <c r="AW220" s="139" t="s">
        <v>67</v>
      </c>
      <c r="AX220" s="141" t="s">
        <v>119</v>
      </c>
    </row>
    <row r="221" spans="1:63" s="146" customFormat="1" ht="12">
      <c r="B221" s="145"/>
      <c r="D221" s="140" t="s">
        <v>123</v>
      </c>
      <c r="E221" s="147" t="s">
        <v>1</v>
      </c>
      <c r="F221" s="148" t="s">
        <v>258</v>
      </c>
      <c r="H221" s="149">
        <v>261.14999999999998</v>
      </c>
      <c r="L221" s="145"/>
      <c r="M221" s="150"/>
      <c r="T221" s="151"/>
      <c r="AS221" s="147" t="s">
        <v>123</v>
      </c>
      <c r="AT221" s="147" t="s">
        <v>71</v>
      </c>
      <c r="AU221" s="146" t="s">
        <v>71</v>
      </c>
      <c r="AV221" s="146" t="s">
        <v>24</v>
      </c>
      <c r="AW221" s="146" t="s">
        <v>70</v>
      </c>
      <c r="AX221" s="147" t="s">
        <v>119</v>
      </c>
    </row>
    <row r="222" spans="1:63" s="146" customFormat="1" ht="26">
      <c r="A222" s="15"/>
      <c r="B222" s="14"/>
      <c r="C222" s="73">
        <v>32</v>
      </c>
      <c r="D222" s="73" t="s">
        <v>120</v>
      </c>
      <c r="E222" s="126" t="s">
        <v>333</v>
      </c>
      <c r="F222" s="127" t="s">
        <v>334</v>
      </c>
      <c r="G222" s="128" t="s">
        <v>124</v>
      </c>
      <c r="H222" s="129">
        <v>262.2</v>
      </c>
      <c r="I222" s="178">
        <v>0</v>
      </c>
      <c r="J222" s="130">
        <f>ROUND(I222*H222,2)</f>
        <v>0</v>
      </c>
      <c r="K222" s="169"/>
      <c r="L222" s="14"/>
      <c r="M222" s="132"/>
      <c r="N222" s="133" t="s">
        <v>32</v>
      </c>
      <c r="O222" s="134">
        <v>0</v>
      </c>
      <c r="P222" s="134">
        <v>314.4246</v>
      </c>
      <c r="Q222" s="134">
        <v>1.9000000000000001E-4</v>
      </c>
      <c r="R222" s="134">
        <f>Q222*H222</f>
        <v>4.9818000000000001E-2</v>
      </c>
      <c r="S222" s="134">
        <v>0</v>
      </c>
      <c r="T222" s="135">
        <v>0</v>
      </c>
      <c r="U222" s="15"/>
      <c r="V222" s="136"/>
      <c r="W222" s="15"/>
      <c r="X222" s="136"/>
      <c r="Y222" s="136"/>
      <c r="Z222" s="15"/>
      <c r="AA222" s="15"/>
      <c r="AB222" s="15"/>
      <c r="AC222" s="74"/>
      <c r="AD222" s="74"/>
      <c r="AE222" s="15"/>
      <c r="AF222" s="15"/>
      <c r="AG222" s="15"/>
      <c r="AH222" s="15"/>
      <c r="AI222" s="137"/>
      <c r="AJ222" s="137"/>
      <c r="AK222" s="137"/>
      <c r="AL222" s="137"/>
      <c r="AM222" s="137"/>
      <c r="AN222" s="74"/>
      <c r="AO222" s="137"/>
      <c r="AP222" s="74"/>
      <c r="AQ222" s="15"/>
      <c r="AS222" s="136" t="s">
        <v>120</v>
      </c>
      <c r="AT222" s="136" t="s">
        <v>71</v>
      </c>
      <c r="AU222" s="15"/>
      <c r="AV222" s="15"/>
      <c r="AW222" s="15"/>
      <c r="AX222" s="74" t="s">
        <v>119</v>
      </c>
      <c r="AY222" s="15"/>
      <c r="AZ222" s="15"/>
      <c r="BA222" s="15"/>
      <c r="BB222" s="15"/>
      <c r="BC222" s="15"/>
      <c r="BD222" s="137">
        <f>IF(N222="základní",J222,0)</f>
        <v>0</v>
      </c>
      <c r="BE222" s="137">
        <f>IF(N222="snížená",J222,0)</f>
        <v>0</v>
      </c>
      <c r="BF222" s="137">
        <f>IF(N222="zákl. přenesená",J222,0)</f>
        <v>0</v>
      </c>
      <c r="BG222" s="137">
        <f>IF(N222="sníž. přenesená",J222,0)</f>
        <v>0</v>
      </c>
      <c r="BH222" s="137">
        <f>IF(N222="nulová",J222,0)</f>
        <v>0</v>
      </c>
      <c r="BI222" s="74" t="s">
        <v>70</v>
      </c>
      <c r="BJ222" s="137">
        <f>ROUND(I222*H222,2)</f>
        <v>0</v>
      </c>
      <c r="BK222" s="74" t="s">
        <v>159</v>
      </c>
    </row>
    <row r="223" spans="1:63" s="146" customFormat="1" ht="12">
      <c r="A223" s="139"/>
      <c r="B223" s="138"/>
      <c r="C223" s="139"/>
      <c r="D223" s="140" t="s">
        <v>123</v>
      </c>
      <c r="E223" s="141"/>
      <c r="F223" s="142" t="s">
        <v>248</v>
      </c>
      <c r="G223" s="139"/>
      <c r="H223" s="141"/>
      <c r="I223" s="139"/>
      <c r="J223" s="139"/>
      <c r="K223" s="139"/>
      <c r="L223" s="138"/>
      <c r="M223" s="143"/>
      <c r="N223" s="139"/>
      <c r="O223" s="139"/>
      <c r="P223" s="139"/>
      <c r="Q223" s="139"/>
      <c r="R223" s="139"/>
      <c r="S223" s="139"/>
      <c r="T223" s="144"/>
      <c r="U223" s="139"/>
      <c r="V223" s="139"/>
      <c r="W223" s="139"/>
      <c r="X223" s="141"/>
      <c r="Y223" s="141"/>
      <c r="Z223" s="139"/>
      <c r="AA223" s="139"/>
      <c r="AB223" s="139"/>
      <c r="AC223" s="141"/>
      <c r="AD223" s="141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S223" s="141" t="s">
        <v>123</v>
      </c>
      <c r="AT223" s="141" t="s">
        <v>71</v>
      </c>
      <c r="AU223" s="139" t="s">
        <v>70</v>
      </c>
      <c r="AV223" s="139" t="s">
        <v>24</v>
      </c>
      <c r="AW223" s="139" t="s">
        <v>67</v>
      </c>
      <c r="AX223" s="141" t="s">
        <v>119</v>
      </c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</row>
    <row r="224" spans="1:63" s="146" customFormat="1" ht="12">
      <c r="B224" s="145"/>
      <c r="D224" s="140" t="s">
        <v>123</v>
      </c>
      <c r="E224" s="147" t="s">
        <v>1</v>
      </c>
      <c r="F224" s="148" t="s">
        <v>303</v>
      </c>
      <c r="H224" s="149">
        <v>262.2</v>
      </c>
      <c r="L224" s="145"/>
      <c r="M224" s="150"/>
      <c r="T224" s="151"/>
      <c r="AS224" s="147" t="s">
        <v>123</v>
      </c>
      <c r="AT224" s="147" t="s">
        <v>71</v>
      </c>
      <c r="AU224" s="146" t="s">
        <v>71</v>
      </c>
      <c r="AV224" s="146" t="s">
        <v>24</v>
      </c>
      <c r="AW224" s="146" t="s">
        <v>70</v>
      </c>
      <c r="AX224" s="147" t="s">
        <v>119</v>
      </c>
    </row>
    <row r="225" spans="1:63" s="146" customFormat="1" ht="13">
      <c r="A225" s="15"/>
      <c r="B225" s="14"/>
      <c r="C225" s="73">
        <v>33</v>
      </c>
      <c r="D225" s="73" t="s">
        <v>120</v>
      </c>
      <c r="E225" s="126" t="s">
        <v>616</v>
      </c>
      <c r="F225" s="127" t="s">
        <v>617</v>
      </c>
      <c r="G225" s="128" t="s">
        <v>124</v>
      </c>
      <c r="H225" s="129">
        <v>92</v>
      </c>
      <c r="I225" s="178">
        <v>0</v>
      </c>
      <c r="J225" s="130">
        <f>ROUND(I225*H225,2)</f>
        <v>0</v>
      </c>
      <c r="K225" s="169"/>
      <c r="L225" s="14"/>
      <c r="M225" s="132"/>
      <c r="N225" s="133" t="s">
        <v>32</v>
      </c>
      <c r="O225" s="134">
        <v>0</v>
      </c>
      <c r="P225" s="134">
        <v>314.4246</v>
      </c>
      <c r="Q225" s="134">
        <v>1.9000000000000001E-4</v>
      </c>
      <c r="R225" s="134">
        <f>Q225*H225</f>
        <v>1.7480000000000002E-2</v>
      </c>
      <c r="S225" s="134">
        <v>0</v>
      </c>
      <c r="T225" s="135">
        <v>0</v>
      </c>
      <c r="U225" s="15"/>
      <c r="V225" s="136"/>
      <c r="W225" s="15"/>
      <c r="X225" s="136"/>
      <c r="Y225" s="136"/>
      <c r="Z225" s="15"/>
      <c r="AA225" s="15"/>
      <c r="AB225" s="15"/>
      <c r="AC225" s="74"/>
      <c r="AD225" s="74"/>
      <c r="AE225" s="15"/>
      <c r="AF225" s="15"/>
      <c r="AG225" s="15"/>
      <c r="AH225" s="15"/>
      <c r="AI225" s="137"/>
      <c r="AJ225" s="137"/>
      <c r="AK225" s="137"/>
      <c r="AL225" s="137"/>
      <c r="AM225" s="137"/>
      <c r="AN225" s="74"/>
      <c r="AO225" s="137"/>
      <c r="AP225" s="74"/>
      <c r="AQ225" s="15"/>
      <c r="AS225" s="136" t="s">
        <v>120</v>
      </c>
      <c r="AT225" s="136" t="s">
        <v>71</v>
      </c>
      <c r="AU225" s="15"/>
      <c r="AV225" s="15"/>
      <c r="AW225" s="15"/>
      <c r="AX225" s="74" t="s">
        <v>119</v>
      </c>
      <c r="AY225" s="15"/>
      <c r="AZ225" s="15"/>
      <c r="BA225" s="15"/>
      <c r="BB225" s="15"/>
      <c r="BC225" s="15"/>
      <c r="BD225" s="137">
        <f>IF(N225="základní",J225,0)</f>
        <v>0</v>
      </c>
      <c r="BE225" s="137">
        <f>IF(N225="snížená",J225,0)</f>
        <v>0</v>
      </c>
      <c r="BF225" s="137">
        <f>IF(N225="zákl. přenesená",J225,0)</f>
        <v>0</v>
      </c>
      <c r="BG225" s="137">
        <f>IF(N225="sníž. přenesená",J225,0)</f>
        <v>0</v>
      </c>
      <c r="BH225" s="137">
        <f>IF(N225="nulová",J225,0)</f>
        <v>0</v>
      </c>
      <c r="BI225" s="74" t="s">
        <v>70</v>
      </c>
      <c r="BJ225" s="137">
        <f>ROUND(I225*H225,2)</f>
        <v>0</v>
      </c>
      <c r="BK225" s="74" t="s">
        <v>159</v>
      </c>
    </row>
    <row r="226" spans="1:63" s="15" customFormat="1" ht="39">
      <c r="B226" s="14"/>
      <c r="C226" s="73">
        <v>34</v>
      </c>
      <c r="D226" s="73" t="s">
        <v>120</v>
      </c>
      <c r="E226" s="126" t="s">
        <v>656</v>
      </c>
      <c r="F226" s="127" t="s">
        <v>618</v>
      </c>
      <c r="G226" s="128" t="s">
        <v>163</v>
      </c>
      <c r="H226" s="179"/>
      <c r="I226" s="178">
        <v>0</v>
      </c>
      <c r="J226" s="130">
        <f>ROUND(I226*H226,2)</f>
        <v>0</v>
      </c>
      <c r="K226" s="131"/>
      <c r="L226" s="14"/>
      <c r="M226" s="132" t="s">
        <v>1</v>
      </c>
      <c r="N226" s="133" t="s">
        <v>32</v>
      </c>
      <c r="O226" s="134">
        <v>3.4820000000000002</v>
      </c>
      <c r="P226" s="134">
        <f>O226*H226</f>
        <v>0</v>
      </c>
      <c r="Q226" s="134">
        <v>0</v>
      </c>
      <c r="R226" s="134">
        <f>Q226*H226</f>
        <v>0</v>
      </c>
      <c r="S226" s="134">
        <v>0</v>
      </c>
      <c r="T226" s="135">
        <f>S226*H226</f>
        <v>0</v>
      </c>
      <c r="V226" s="137"/>
      <c r="W226" s="137"/>
      <c r="AS226" s="136" t="s">
        <v>120</v>
      </c>
      <c r="AT226" s="136" t="s">
        <v>71</v>
      </c>
      <c r="AX226" s="74" t="s">
        <v>119</v>
      </c>
      <c r="BD226" s="137">
        <f>IF(N226="základní",J226,0)</f>
        <v>0</v>
      </c>
      <c r="BE226" s="137">
        <f>IF(N226="snížená",J226,0)</f>
        <v>0</v>
      </c>
      <c r="BF226" s="137">
        <f>IF(N226="zákl. přenesená",J226,0)</f>
        <v>0</v>
      </c>
      <c r="BG226" s="137">
        <f>IF(N226="sníž. přenesená",J226,0)</f>
        <v>0</v>
      </c>
      <c r="BH226" s="137">
        <f>IF(N226="nulová",J226,0)</f>
        <v>0</v>
      </c>
      <c r="BI226" s="74" t="s">
        <v>70</v>
      </c>
      <c r="BJ226" s="137">
        <f>ROUND(I226*H226,2)</f>
        <v>0</v>
      </c>
      <c r="BK226" s="74" t="s">
        <v>159</v>
      </c>
    </row>
    <row r="227" spans="1:63" s="114" customFormat="1" ht="23" customHeight="1">
      <c r="B227" s="113"/>
      <c r="D227" s="115" t="s">
        <v>66</v>
      </c>
      <c r="E227" s="124" t="s">
        <v>172</v>
      </c>
      <c r="F227" s="124" t="s">
        <v>173</v>
      </c>
      <c r="J227" s="125">
        <f>BJ227</f>
        <v>0</v>
      </c>
      <c r="L227" s="113"/>
      <c r="M227" s="118"/>
      <c r="P227" s="119">
        <f>SUM(P228:P229)</f>
        <v>0.29078399999999999</v>
      </c>
      <c r="R227" s="119">
        <f>SUM(R228:R229)</f>
        <v>0</v>
      </c>
      <c r="T227" s="120">
        <f>SUM(T228:T229)</f>
        <v>2.6000000000000002E-2</v>
      </c>
      <c r="AS227" s="122" t="s">
        <v>66</v>
      </c>
      <c r="AT227" s="122" t="s">
        <v>70</v>
      </c>
      <c r="AX227" s="115" t="s">
        <v>119</v>
      </c>
      <c r="BJ227" s="123">
        <f>SUM(BJ228:BJ229)</f>
        <v>0</v>
      </c>
    </row>
    <row r="228" spans="1:63" s="15" customFormat="1" ht="16.5" customHeight="1">
      <c r="B228" s="14"/>
      <c r="C228" s="73">
        <v>35</v>
      </c>
      <c r="D228" s="73" t="s">
        <v>120</v>
      </c>
      <c r="E228" s="126" t="s">
        <v>174</v>
      </c>
      <c r="F228" s="127" t="s">
        <v>175</v>
      </c>
      <c r="G228" s="128" t="s">
        <v>124</v>
      </c>
      <c r="H228" s="129">
        <v>2.6</v>
      </c>
      <c r="I228" s="178">
        <v>0</v>
      </c>
      <c r="J228" s="130">
        <f>ROUND(I228*H228,2)</f>
        <v>0</v>
      </c>
      <c r="K228" s="131"/>
      <c r="L228" s="14"/>
      <c r="M228" s="132" t="s">
        <v>1</v>
      </c>
      <c r="N228" s="133" t="s">
        <v>32</v>
      </c>
      <c r="O228" s="134">
        <v>7.3999999999999996E-2</v>
      </c>
      <c r="P228" s="134">
        <f>O228*H228</f>
        <v>0.19239999999999999</v>
      </c>
      <c r="Q228" s="134">
        <v>0</v>
      </c>
      <c r="R228" s="134">
        <f>Q228*H228</f>
        <v>0</v>
      </c>
      <c r="S228" s="134">
        <v>0.01</v>
      </c>
      <c r="T228" s="135">
        <f>S228*H228</f>
        <v>2.6000000000000002E-2</v>
      </c>
      <c r="AS228" s="136" t="s">
        <v>120</v>
      </c>
      <c r="AT228" s="136" t="s">
        <v>71</v>
      </c>
      <c r="AX228" s="74" t="s">
        <v>119</v>
      </c>
      <c r="BD228" s="137">
        <f>IF(N228="základní",J228,0)</f>
        <v>0</v>
      </c>
      <c r="BE228" s="137">
        <f>IF(N228="snížená",J228,0)</f>
        <v>0</v>
      </c>
      <c r="BF228" s="137">
        <f>IF(N228="zákl. přenesená",J228,0)</f>
        <v>0</v>
      </c>
      <c r="BG228" s="137">
        <f>IF(N228="sníž. přenesená",J228,0)</f>
        <v>0</v>
      </c>
      <c r="BH228" s="137">
        <f>IF(N228="nulová",J228,0)</f>
        <v>0</v>
      </c>
      <c r="BI228" s="74" t="s">
        <v>70</v>
      </c>
      <c r="BJ228" s="137">
        <f>ROUND(I228*H228,2)</f>
        <v>0</v>
      </c>
      <c r="BK228" s="74" t="s">
        <v>159</v>
      </c>
    </row>
    <row r="229" spans="1:63" s="15" customFormat="1" ht="33" customHeight="1">
      <c r="B229" s="14"/>
      <c r="C229" s="73">
        <v>36</v>
      </c>
      <c r="D229" s="73" t="s">
        <v>120</v>
      </c>
      <c r="E229" s="126" t="s">
        <v>314</v>
      </c>
      <c r="F229" s="127" t="s">
        <v>315</v>
      </c>
      <c r="G229" s="128" t="s">
        <v>125</v>
      </c>
      <c r="H229" s="129">
        <v>2.5999999999999999E-2</v>
      </c>
      <c r="I229" s="178">
        <v>0</v>
      </c>
      <c r="J229" s="130">
        <f>ROUND(I229*H229,2)</f>
        <v>0</v>
      </c>
      <c r="K229" s="131"/>
      <c r="L229" s="14"/>
      <c r="M229" s="132" t="s">
        <v>1</v>
      </c>
      <c r="N229" s="133" t="s">
        <v>32</v>
      </c>
      <c r="O229" s="134">
        <v>3.7839999999999998</v>
      </c>
      <c r="P229" s="134">
        <f>O229*H229</f>
        <v>9.8383999999999985E-2</v>
      </c>
      <c r="Q229" s="134">
        <v>0</v>
      </c>
      <c r="R229" s="134">
        <f>Q229*H229</f>
        <v>0</v>
      </c>
      <c r="S229" s="134">
        <v>0</v>
      </c>
      <c r="T229" s="135">
        <f>S229*H229</f>
        <v>0</v>
      </c>
      <c r="AS229" s="136" t="s">
        <v>120</v>
      </c>
      <c r="AT229" s="136" t="s">
        <v>71</v>
      </c>
      <c r="AX229" s="74" t="s">
        <v>119</v>
      </c>
      <c r="BD229" s="137">
        <f>IF(N229="základní",J229,0)</f>
        <v>0</v>
      </c>
      <c r="BE229" s="137">
        <f>IF(N229="snížená",J229,0)</f>
        <v>0</v>
      </c>
      <c r="BF229" s="137">
        <f>IF(N229="zákl. přenesená",J229,0)</f>
        <v>0</v>
      </c>
      <c r="BG229" s="137">
        <f>IF(N229="sníž. přenesená",J229,0)</f>
        <v>0</v>
      </c>
      <c r="BH229" s="137">
        <f>IF(N229="nulová",J229,0)</f>
        <v>0</v>
      </c>
      <c r="BI229" s="74" t="s">
        <v>70</v>
      </c>
      <c r="BJ229" s="137">
        <f>ROUND(I229*H229,2)</f>
        <v>0</v>
      </c>
      <c r="BK229" s="74" t="s">
        <v>159</v>
      </c>
    </row>
    <row r="230" spans="1:63" s="114" customFormat="1" ht="23" customHeight="1">
      <c r="B230" s="113"/>
      <c r="D230" s="115" t="s">
        <v>66</v>
      </c>
      <c r="E230" s="124" t="s">
        <v>178</v>
      </c>
      <c r="F230" s="124" t="s">
        <v>179</v>
      </c>
      <c r="J230" s="125">
        <f>BJ230</f>
        <v>0</v>
      </c>
      <c r="L230" s="113"/>
      <c r="M230" s="118"/>
      <c r="P230" s="119">
        <f>SUM(P231:P248)</f>
        <v>179.15758999999997</v>
      </c>
      <c r="R230" s="119">
        <f>SUM(R231:R248)</f>
        <v>3.4009999999999999E-2</v>
      </c>
      <c r="T230" s="120">
        <f>SUM(T231:T248)</f>
        <v>0</v>
      </c>
      <c r="AS230" s="122" t="s">
        <v>66</v>
      </c>
      <c r="AT230" s="122" t="s">
        <v>70</v>
      </c>
      <c r="AX230" s="115" t="s">
        <v>119</v>
      </c>
      <c r="BJ230" s="123">
        <f>SUM(BJ231:BJ248)</f>
        <v>0</v>
      </c>
    </row>
    <row r="231" spans="1:63" s="15" customFormat="1" ht="24.25" customHeight="1">
      <c r="B231" s="14"/>
      <c r="C231" s="73">
        <v>37</v>
      </c>
      <c r="D231" s="73" t="s">
        <v>120</v>
      </c>
      <c r="E231" s="126" t="s">
        <v>259</v>
      </c>
      <c r="F231" s="127" t="s">
        <v>261</v>
      </c>
      <c r="G231" s="128" t="s">
        <v>169</v>
      </c>
      <c r="H231" s="129">
        <v>1</v>
      </c>
      <c r="I231" s="178">
        <v>0</v>
      </c>
      <c r="J231" s="130">
        <f>ROUND(I231*H231,2)</f>
        <v>0</v>
      </c>
      <c r="K231" s="131"/>
      <c r="L231" s="14"/>
      <c r="M231" s="132" t="s">
        <v>1</v>
      </c>
      <c r="N231" s="133" t="s">
        <v>32</v>
      </c>
      <c r="O231" s="134">
        <v>1.825</v>
      </c>
      <c r="P231" s="134">
        <f>O231*H231</f>
        <v>1.825</v>
      </c>
      <c r="Q231" s="134">
        <v>2.1000000000000001E-4</v>
      </c>
      <c r="R231" s="134">
        <v>0</v>
      </c>
      <c r="S231" s="134">
        <v>0</v>
      </c>
      <c r="T231" s="135">
        <f>S231*H231</f>
        <v>0</v>
      </c>
      <c r="AS231" s="136" t="s">
        <v>120</v>
      </c>
      <c r="AT231" s="136" t="s">
        <v>71</v>
      </c>
      <c r="AX231" s="74" t="s">
        <v>119</v>
      </c>
      <c r="BD231" s="137">
        <f>IF(N231="základní",J231,0)</f>
        <v>0</v>
      </c>
      <c r="BE231" s="137">
        <f>IF(N231="snížená",J231,0)</f>
        <v>0</v>
      </c>
      <c r="BF231" s="137">
        <f>IF(N231="zákl. přenesená",J231,0)</f>
        <v>0</v>
      </c>
      <c r="BG231" s="137">
        <f>IF(N231="sníž. přenesená",J231,0)</f>
        <v>0</v>
      </c>
      <c r="BH231" s="137">
        <f>IF(N231="nulová",J231,0)</f>
        <v>0</v>
      </c>
      <c r="BI231" s="74" t="s">
        <v>70</v>
      </c>
      <c r="BJ231" s="137">
        <f>ROUND(I231*H231,2)</f>
        <v>0</v>
      </c>
      <c r="BK231" s="74" t="s">
        <v>159</v>
      </c>
    </row>
    <row r="232" spans="1:63" s="139" customFormat="1" ht="12">
      <c r="B232" s="138"/>
      <c r="D232" s="140" t="s">
        <v>123</v>
      </c>
      <c r="E232" s="141" t="s">
        <v>1</v>
      </c>
      <c r="F232" s="142" t="s">
        <v>260</v>
      </c>
      <c r="H232" s="141" t="s">
        <v>1</v>
      </c>
      <c r="L232" s="138"/>
      <c r="M232" s="143"/>
      <c r="T232" s="144"/>
      <c r="AS232" s="141" t="s">
        <v>123</v>
      </c>
      <c r="AT232" s="141" t="s">
        <v>71</v>
      </c>
      <c r="AU232" s="139" t="s">
        <v>70</v>
      </c>
      <c r="AV232" s="139" t="s">
        <v>24</v>
      </c>
      <c r="AW232" s="139" t="s">
        <v>67</v>
      </c>
      <c r="AX232" s="141" t="s">
        <v>119</v>
      </c>
    </row>
    <row r="233" spans="1:63" s="146" customFormat="1">
      <c r="B233" s="145"/>
      <c r="D233" s="140" t="s">
        <v>123</v>
      </c>
      <c r="E233" s="147" t="s">
        <v>1</v>
      </c>
      <c r="F233" s="148">
        <v>1</v>
      </c>
      <c r="H233" s="149">
        <v>1</v>
      </c>
      <c r="L233" s="145"/>
      <c r="M233" s="150"/>
      <c r="T233" s="151"/>
      <c r="AS233" s="147" t="s">
        <v>123</v>
      </c>
      <c r="AT233" s="147" t="s">
        <v>71</v>
      </c>
      <c r="AU233" s="146" t="s">
        <v>71</v>
      </c>
      <c r="AV233" s="146" t="s">
        <v>24</v>
      </c>
      <c r="AW233" s="146" t="s">
        <v>67</v>
      </c>
      <c r="AX233" s="147" t="s">
        <v>119</v>
      </c>
    </row>
    <row r="234" spans="1:63" s="15" customFormat="1" ht="24.25" customHeight="1">
      <c r="B234" s="14"/>
      <c r="C234" s="163">
        <v>38</v>
      </c>
      <c r="D234" s="163" t="s">
        <v>129</v>
      </c>
      <c r="E234" s="164" t="s">
        <v>267</v>
      </c>
      <c r="F234" s="165" t="s">
        <v>268</v>
      </c>
      <c r="G234" s="166" t="s">
        <v>169</v>
      </c>
      <c r="H234" s="167">
        <v>1</v>
      </c>
      <c r="I234" s="180">
        <v>0</v>
      </c>
      <c r="J234" s="168">
        <f>ROUND(I234*H234,2)</f>
        <v>0</v>
      </c>
      <c r="K234" s="160"/>
      <c r="L234" s="161"/>
      <c r="M234" s="162" t="s">
        <v>1</v>
      </c>
      <c r="N234" s="170" t="s">
        <v>32</v>
      </c>
      <c r="O234" s="134">
        <v>0</v>
      </c>
      <c r="P234" s="134">
        <f>O234*H234</f>
        <v>0</v>
      </c>
      <c r="Q234" s="134">
        <v>9.8000000000000004E-2</v>
      </c>
      <c r="R234" s="134">
        <v>0</v>
      </c>
      <c r="S234" s="134">
        <v>0</v>
      </c>
      <c r="T234" s="135">
        <f>S234*H234</f>
        <v>0</v>
      </c>
      <c r="AS234" s="136" t="s">
        <v>129</v>
      </c>
      <c r="AT234" s="136" t="s">
        <v>71</v>
      </c>
      <c r="AX234" s="74" t="s">
        <v>119</v>
      </c>
      <c r="BD234" s="137">
        <f>IF(N234="základní",J234,0)</f>
        <v>0</v>
      </c>
      <c r="BE234" s="137">
        <f>IF(N234="snížená",J234,0)</f>
        <v>0</v>
      </c>
      <c r="BF234" s="137">
        <f>IF(N234="zákl. přenesená",J234,0)</f>
        <v>0</v>
      </c>
      <c r="BG234" s="137">
        <f>IF(N234="sníž. přenesená",J234,0)</f>
        <v>0</v>
      </c>
      <c r="BH234" s="137">
        <f>IF(N234="nulová",J234,0)</f>
        <v>0</v>
      </c>
      <c r="BI234" s="74" t="s">
        <v>70</v>
      </c>
      <c r="BJ234" s="137">
        <f>ROUND(I234*H234,2)</f>
        <v>0</v>
      </c>
      <c r="BK234" s="74" t="s">
        <v>159</v>
      </c>
    </row>
    <row r="235" spans="1:63" s="139" customFormat="1" ht="12">
      <c r="B235" s="138"/>
      <c r="D235" s="140" t="s">
        <v>123</v>
      </c>
      <c r="E235" s="141" t="s">
        <v>1</v>
      </c>
      <c r="F235" s="142" t="s">
        <v>260</v>
      </c>
      <c r="H235" s="141" t="s">
        <v>1</v>
      </c>
      <c r="L235" s="138"/>
      <c r="M235" s="143"/>
      <c r="T235" s="144"/>
      <c r="AS235" s="141" t="s">
        <v>123</v>
      </c>
      <c r="AT235" s="141" t="s">
        <v>71</v>
      </c>
      <c r="AU235" s="139" t="s">
        <v>70</v>
      </c>
      <c r="AV235" s="139" t="s">
        <v>24</v>
      </c>
      <c r="AW235" s="139" t="s">
        <v>67</v>
      </c>
      <c r="AX235" s="141" t="s">
        <v>119</v>
      </c>
    </row>
    <row r="236" spans="1:63" s="146" customFormat="1">
      <c r="B236" s="145"/>
      <c r="D236" s="140" t="s">
        <v>123</v>
      </c>
      <c r="E236" s="147" t="s">
        <v>1</v>
      </c>
      <c r="F236" s="148">
        <v>1</v>
      </c>
      <c r="H236" s="149">
        <v>1</v>
      </c>
      <c r="L236" s="145"/>
      <c r="M236" s="150"/>
      <c r="T236" s="151"/>
      <c r="AS236" s="147" t="s">
        <v>123</v>
      </c>
      <c r="AT236" s="147" t="s">
        <v>71</v>
      </c>
      <c r="AU236" s="146" t="s">
        <v>71</v>
      </c>
      <c r="AV236" s="146" t="s">
        <v>24</v>
      </c>
      <c r="AW236" s="146" t="s">
        <v>67</v>
      </c>
      <c r="AX236" s="147" t="s">
        <v>119</v>
      </c>
    </row>
    <row r="237" spans="1:63" s="15" customFormat="1" ht="24.25" customHeight="1">
      <c r="B237" s="14"/>
      <c r="C237" s="73">
        <v>39</v>
      </c>
      <c r="D237" s="73" t="s">
        <v>120</v>
      </c>
      <c r="E237" s="126" t="s">
        <v>272</v>
      </c>
      <c r="F237" s="127" t="s">
        <v>273</v>
      </c>
      <c r="G237" s="128" t="s">
        <v>169</v>
      </c>
      <c r="H237" s="129">
        <v>1</v>
      </c>
      <c r="I237" s="178">
        <v>0</v>
      </c>
      <c r="J237" s="130">
        <f>ROUND(I237*H237,2)</f>
        <v>0</v>
      </c>
      <c r="K237" s="131"/>
      <c r="L237" s="14"/>
      <c r="M237" s="132" t="s">
        <v>1</v>
      </c>
      <c r="N237" s="133" t="s">
        <v>32</v>
      </c>
      <c r="O237" s="134">
        <v>1.76</v>
      </c>
      <c r="P237" s="134">
        <f>O237*H237</f>
        <v>1.76</v>
      </c>
      <c r="Q237" s="134">
        <v>1.7770000000000001E-2</v>
      </c>
      <c r="R237" s="134">
        <f>Q237*H237</f>
        <v>1.7770000000000001E-2</v>
      </c>
      <c r="S237" s="134">
        <v>0</v>
      </c>
      <c r="T237" s="135">
        <f>S237*H237</f>
        <v>0</v>
      </c>
      <c r="AS237" s="136" t="s">
        <v>120</v>
      </c>
      <c r="AT237" s="136" t="s">
        <v>71</v>
      </c>
      <c r="AX237" s="74" t="s">
        <v>119</v>
      </c>
      <c r="BD237" s="137">
        <f>IF(N237="základní",J237,0)</f>
        <v>0</v>
      </c>
      <c r="BE237" s="137">
        <f>IF(N237="snížená",J237,0)</f>
        <v>0</v>
      </c>
      <c r="BF237" s="137">
        <f>IF(N237="zákl. přenesená",J237,0)</f>
        <v>0</v>
      </c>
      <c r="BG237" s="137">
        <f>IF(N237="sníž. přenesená",J237,0)</f>
        <v>0</v>
      </c>
      <c r="BH237" s="137">
        <f>IF(N237="nulová",J237,0)</f>
        <v>0</v>
      </c>
      <c r="BI237" s="74" t="s">
        <v>70</v>
      </c>
      <c r="BJ237" s="137">
        <f>ROUND(I237*H237,2)</f>
        <v>0</v>
      </c>
      <c r="BK237" s="74" t="s">
        <v>159</v>
      </c>
    </row>
    <row r="238" spans="1:63" s="139" customFormat="1" ht="12">
      <c r="B238" s="138"/>
      <c r="D238" s="140" t="s">
        <v>123</v>
      </c>
      <c r="E238" s="141" t="s">
        <v>1</v>
      </c>
      <c r="F238" s="142" t="s">
        <v>260</v>
      </c>
      <c r="H238" s="141" t="s">
        <v>1</v>
      </c>
      <c r="L238" s="138"/>
      <c r="M238" s="143"/>
      <c r="T238" s="144"/>
      <c r="AS238" s="141" t="s">
        <v>123</v>
      </c>
      <c r="AT238" s="141" t="s">
        <v>71</v>
      </c>
      <c r="AU238" s="139" t="s">
        <v>70</v>
      </c>
      <c r="AV238" s="139" t="s">
        <v>24</v>
      </c>
      <c r="AW238" s="139" t="s">
        <v>67</v>
      </c>
      <c r="AX238" s="141" t="s">
        <v>119</v>
      </c>
    </row>
    <row r="239" spans="1:63" s="146" customFormat="1">
      <c r="B239" s="145"/>
      <c r="D239" s="140" t="s">
        <v>123</v>
      </c>
      <c r="E239" s="147" t="s">
        <v>1</v>
      </c>
      <c r="F239" s="148">
        <v>1</v>
      </c>
      <c r="H239" s="149">
        <v>1</v>
      </c>
      <c r="L239" s="145"/>
      <c r="M239" s="150"/>
      <c r="T239" s="151"/>
      <c r="AS239" s="147" t="s">
        <v>123</v>
      </c>
      <c r="AT239" s="147" t="s">
        <v>71</v>
      </c>
      <c r="AU239" s="146" t="s">
        <v>71</v>
      </c>
      <c r="AV239" s="146" t="s">
        <v>24</v>
      </c>
      <c r="AW239" s="146" t="s">
        <v>70</v>
      </c>
      <c r="AX239" s="147" t="s">
        <v>119</v>
      </c>
    </row>
    <row r="240" spans="1:63" s="15" customFormat="1" ht="24.25" customHeight="1">
      <c r="B240" s="14"/>
      <c r="C240" s="163">
        <v>40</v>
      </c>
      <c r="D240" s="163" t="s">
        <v>129</v>
      </c>
      <c r="E240" s="164" t="s">
        <v>269</v>
      </c>
      <c r="F240" s="165" t="s">
        <v>471</v>
      </c>
      <c r="G240" s="128" t="s">
        <v>169</v>
      </c>
      <c r="H240" s="129">
        <v>1</v>
      </c>
      <c r="I240" s="180">
        <v>0</v>
      </c>
      <c r="J240" s="168">
        <f>ROUND(I240*H240,2)</f>
        <v>0</v>
      </c>
      <c r="K240" s="131"/>
      <c r="L240" s="14"/>
      <c r="M240" s="132" t="s">
        <v>1</v>
      </c>
      <c r="N240" s="170" t="s">
        <v>32</v>
      </c>
      <c r="O240" s="134">
        <v>0</v>
      </c>
      <c r="P240" s="134">
        <f>O240*H240</f>
        <v>0</v>
      </c>
      <c r="Q240" s="134">
        <v>1.6240000000000001E-2</v>
      </c>
      <c r="R240" s="134">
        <f>Q240*H240</f>
        <v>1.6240000000000001E-2</v>
      </c>
      <c r="S240" s="134">
        <v>0</v>
      </c>
      <c r="T240" s="135">
        <f>S240*H240</f>
        <v>0</v>
      </c>
      <c r="AS240" s="136" t="s">
        <v>129</v>
      </c>
      <c r="AT240" s="136" t="s">
        <v>71</v>
      </c>
      <c r="AX240" s="74" t="s">
        <v>119</v>
      </c>
      <c r="BD240" s="137">
        <f>IF(N240="základní",J240,0)</f>
        <v>0</v>
      </c>
      <c r="BE240" s="137">
        <f>IF(N240="snížená",J240,0)</f>
        <v>0</v>
      </c>
      <c r="BF240" s="137">
        <f>IF(N240="zákl. přenesená",J240,0)</f>
        <v>0</v>
      </c>
      <c r="BG240" s="137">
        <f>IF(N240="sníž. přenesená",J240,0)</f>
        <v>0</v>
      </c>
      <c r="BH240" s="137">
        <f>IF(N240="nulová",J240,0)</f>
        <v>0</v>
      </c>
      <c r="BI240" s="74" t="s">
        <v>70</v>
      </c>
      <c r="BJ240" s="137">
        <f>ROUND(I240*H240,2)</f>
        <v>0</v>
      </c>
      <c r="BK240" s="74" t="s">
        <v>159</v>
      </c>
    </row>
    <row r="241" spans="2:65" s="139" customFormat="1" ht="12">
      <c r="B241" s="138"/>
      <c r="D241" s="140" t="s">
        <v>123</v>
      </c>
      <c r="E241" s="141" t="s">
        <v>1</v>
      </c>
      <c r="F241" s="142" t="s">
        <v>260</v>
      </c>
      <c r="H241" s="141" t="s">
        <v>1</v>
      </c>
      <c r="L241" s="138"/>
      <c r="M241" s="143"/>
      <c r="T241" s="144"/>
      <c r="AS241" s="141" t="s">
        <v>123</v>
      </c>
      <c r="AT241" s="141" t="s">
        <v>71</v>
      </c>
      <c r="AU241" s="139" t="s">
        <v>70</v>
      </c>
      <c r="AV241" s="139" t="s">
        <v>24</v>
      </c>
      <c r="AW241" s="139" t="s">
        <v>67</v>
      </c>
      <c r="AX241" s="141" t="s">
        <v>119</v>
      </c>
    </row>
    <row r="242" spans="2:65" s="146" customFormat="1">
      <c r="B242" s="145"/>
      <c r="D242" s="140" t="s">
        <v>123</v>
      </c>
      <c r="E242" s="147" t="s">
        <v>1</v>
      </c>
      <c r="F242" s="148">
        <v>1</v>
      </c>
      <c r="H242" s="149">
        <v>1</v>
      </c>
      <c r="L242" s="145"/>
      <c r="M242" s="150"/>
      <c r="T242" s="151"/>
      <c r="AS242" s="147" t="s">
        <v>123</v>
      </c>
      <c r="AT242" s="147" t="s">
        <v>71</v>
      </c>
      <c r="AU242" s="146" t="s">
        <v>71</v>
      </c>
      <c r="AV242" s="146" t="s">
        <v>24</v>
      </c>
      <c r="AW242" s="146" t="s">
        <v>67</v>
      </c>
      <c r="AX242" s="147" t="s">
        <v>119</v>
      </c>
    </row>
    <row r="243" spans="2:65" s="15" customFormat="1" ht="24.25" customHeight="1">
      <c r="B243" s="14"/>
      <c r="C243" s="73">
        <v>41</v>
      </c>
      <c r="D243" s="73" t="s">
        <v>120</v>
      </c>
      <c r="E243" s="126" t="s">
        <v>270</v>
      </c>
      <c r="F243" s="127" t="s">
        <v>271</v>
      </c>
      <c r="G243" s="128" t="s">
        <v>133</v>
      </c>
      <c r="H243" s="129">
        <v>1</v>
      </c>
      <c r="I243" s="178">
        <v>0</v>
      </c>
      <c r="J243" s="130">
        <f>ROUND(I243*H243,2)</f>
        <v>0</v>
      </c>
      <c r="K243" s="131"/>
      <c r="L243" s="14"/>
      <c r="M243" s="132" t="s">
        <v>1</v>
      </c>
      <c r="N243" s="133" t="s">
        <v>32</v>
      </c>
      <c r="O243" s="134">
        <v>0.115</v>
      </c>
      <c r="P243" s="134">
        <f>O243*H243</f>
        <v>0.115</v>
      </c>
      <c r="Q243" s="134">
        <v>0</v>
      </c>
      <c r="R243" s="134">
        <f>Q243*H243</f>
        <v>0</v>
      </c>
      <c r="S243" s="134">
        <v>0</v>
      </c>
      <c r="T243" s="135">
        <f>S243*H243</f>
        <v>0</v>
      </c>
      <c r="AS243" s="136" t="s">
        <v>120</v>
      </c>
      <c r="AT243" s="136" t="s">
        <v>71</v>
      </c>
      <c r="AX243" s="74" t="s">
        <v>119</v>
      </c>
      <c r="BD243" s="137">
        <f t="shared" ref="BD243:BD248" si="10">IF(N243="základní",J243,0)</f>
        <v>0</v>
      </c>
      <c r="BE243" s="137">
        <f t="shared" ref="BE243:BE248" si="11">IF(N243="snížená",J243,0)</f>
        <v>0</v>
      </c>
      <c r="BF243" s="137">
        <f t="shared" ref="BF243:BF248" si="12">IF(N243="zákl. přenesená",J243,0)</f>
        <v>0</v>
      </c>
      <c r="BG243" s="137">
        <f t="shared" ref="BG243:BG248" si="13">IF(N243="sníž. přenesená",J243,0)</f>
        <v>0</v>
      </c>
      <c r="BH243" s="137">
        <f t="shared" ref="BH243:BH248" si="14">IF(N243="nulová",J243,0)</f>
        <v>0</v>
      </c>
      <c r="BI243" s="74" t="s">
        <v>70</v>
      </c>
      <c r="BJ243" s="137">
        <f t="shared" ref="BJ243:BJ248" si="15">ROUND(I243*H243,2)</f>
        <v>0</v>
      </c>
      <c r="BK243" s="74" t="s">
        <v>159</v>
      </c>
    </row>
    <row r="244" spans="2:65" s="15" customFormat="1" ht="48" customHeight="1">
      <c r="B244" s="181"/>
      <c r="C244" s="73">
        <v>42</v>
      </c>
      <c r="D244" s="182"/>
      <c r="E244" s="183" t="s">
        <v>610</v>
      </c>
      <c r="F244" s="184" t="s">
        <v>620</v>
      </c>
      <c r="G244" s="185" t="s">
        <v>124</v>
      </c>
      <c r="H244" s="186">
        <v>70.015000000000001</v>
      </c>
      <c r="I244" s="178">
        <v>0</v>
      </c>
      <c r="J244" s="187">
        <f t="shared" ref="J244:J247" si="16">ROUND(I244*H244,2)</f>
        <v>0</v>
      </c>
      <c r="K244" s="188"/>
      <c r="L244" s="161"/>
      <c r="M244" s="162"/>
      <c r="N244" s="133" t="s">
        <v>32</v>
      </c>
      <c r="O244" s="134">
        <v>1.962</v>
      </c>
      <c r="P244" s="134">
        <f t="shared" ref="P244:P247" si="17">O244*H244</f>
        <v>137.36942999999999</v>
      </c>
      <c r="Q244" s="134">
        <v>0</v>
      </c>
      <c r="R244" s="134">
        <f t="shared" ref="R244:R247" si="18">Q244*H244</f>
        <v>0</v>
      </c>
      <c r="S244" s="134">
        <v>0</v>
      </c>
      <c r="T244" s="135">
        <f t="shared" ref="T244:T247" si="19">S244*H244</f>
        <v>0</v>
      </c>
      <c r="AR244" s="136"/>
      <c r="AS244" s="136" t="s">
        <v>120</v>
      </c>
      <c r="AT244" s="136" t="s">
        <v>71</v>
      </c>
      <c r="AX244" s="74" t="s">
        <v>119</v>
      </c>
      <c r="BD244" s="137">
        <f t="shared" si="10"/>
        <v>0</v>
      </c>
      <c r="BE244" s="137">
        <f t="shared" si="11"/>
        <v>0</v>
      </c>
      <c r="BF244" s="137">
        <f t="shared" si="12"/>
        <v>0</v>
      </c>
      <c r="BG244" s="137">
        <f t="shared" si="13"/>
        <v>0</v>
      </c>
      <c r="BH244" s="137">
        <f t="shared" si="14"/>
        <v>0</v>
      </c>
      <c r="BI244" s="74" t="s">
        <v>70</v>
      </c>
      <c r="BJ244" s="137">
        <f t="shared" si="15"/>
        <v>0</v>
      </c>
      <c r="BK244" s="74" t="s">
        <v>159</v>
      </c>
      <c r="BL244" s="74"/>
      <c r="BM244" s="136"/>
    </row>
    <row r="245" spans="2:65" s="15" customFormat="1" ht="142.5" customHeight="1">
      <c r="B245" s="181"/>
      <c r="C245" s="182">
        <v>43</v>
      </c>
      <c r="D245" s="163" t="s">
        <v>129</v>
      </c>
      <c r="E245" s="189" t="s">
        <v>611</v>
      </c>
      <c r="F245" s="190" t="s">
        <v>619</v>
      </c>
      <c r="G245" s="191" t="s">
        <v>124</v>
      </c>
      <c r="H245" s="192">
        <v>32.274999999999999</v>
      </c>
      <c r="I245" s="180">
        <v>0</v>
      </c>
      <c r="J245" s="193">
        <f t="shared" ref="J245" si="20">ROUND(I245*H245,2)</f>
        <v>0</v>
      </c>
      <c r="K245" s="188"/>
      <c r="L245" s="161"/>
      <c r="M245" s="162"/>
      <c r="N245" s="170" t="s">
        <v>32</v>
      </c>
      <c r="O245" s="134">
        <v>0</v>
      </c>
      <c r="P245" s="134">
        <f t="shared" ref="P245" si="21">O245*H245</f>
        <v>0</v>
      </c>
      <c r="Q245" s="134">
        <v>0</v>
      </c>
      <c r="R245" s="134">
        <f t="shared" ref="R245" si="22">Q245*H245</f>
        <v>0</v>
      </c>
      <c r="S245" s="134">
        <v>0</v>
      </c>
      <c r="T245" s="135">
        <f t="shared" ref="T245" si="23">S245*H245</f>
        <v>0</v>
      </c>
      <c r="AR245" s="136"/>
      <c r="AS245" s="136" t="s">
        <v>120</v>
      </c>
      <c r="AT245" s="136" t="s">
        <v>71</v>
      </c>
      <c r="AX245" s="74" t="s">
        <v>119</v>
      </c>
      <c r="BD245" s="137">
        <f t="shared" si="10"/>
        <v>0</v>
      </c>
      <c r="BE245" s="137">
        <f t="shared" si="11"/>
        <v>0</v>
      </c>
      <c r="BF245" s="137">
        <f t="shared" si="12"/>
        <v>0</v>
      </c>
      <c r="BG245" s="137">
        <f t="shared" si="13"/>
        <v>0</v>
      </c>
      <c r="BH245" s="137">
        <f t="shared" si="14"/>
        <v>0</v>
      </c>
      <c r="BI245" s="74" t="s">
        <v>70</v>
      </c>
      <c r="BJ245" s="137">
        <f t="shared" si="15"/>
        <v>0</v>
      </c>
      <c r="BK245" s="74" t="s">
        <v>159</v>
      </c>
      <c r="BL245" s="74"/>
      <c r="BM245" s="136"/>
    </row>
    <row r="246" spans="2:65" s="15" customFormat="1" ht="142.5" customHeight="1">
      <c r="B246" s="181"/>
      <c r="C246" s="182">
        <v>44</v>
      </c>
      <c r="D246" s="163" t="s">
        <v>129</v>
      </c>
      <c r="E246" s="189" t="s">
        <v>611</v>
      </c>
      <c r="F246" s="190" t="s">
        <v>612</v>
      </c>
      <c r="G246" s="191" t="s">
        <v>124</v>
      </c>
      <c r="H246" s="192">
        <v>37.74</v>
      </c>
      <c r="I246" s="180">
        <v>0</v>
      </c>
      <c r="J246" s="193">
        <f t="shared" si="16"/>
        <v>0</v>
      </c>
      <c r="K246" s="188"/>
      <c r="L246" s="161"/>
      <c r="M246" s="162"/>
      <c r="N246" s="170" t="s">
        <v>32</v>
      </c>
      <c r="O246" s="134">
        <v>0</v>
      </c>
      <c r="P246" s="134">
        <f t="shared" si="17"/>
        <v>0</v>
      </c>
      <c r="Q246" s="134">
        <v>0</v>
      </c>
      <c r="R246" s="134">
        <f t="shared" si="18"/>
        <v>0</v>
      </c>
      <c r="S246" s="134">
        <v>0</v>
      </c>
      <c r="T246" s="135">
        <f t="shared" si="19"/>
        <v>0</v>
      </c>
      <c r="AR246" s="136"/>
      <c r="AS246" s="136" t="s">
        <v>120</v>
      </c>
      <c r="AT246" s="136" t="s">
        <v>71</v>
      </c>
      <c r="AX246" s="74" t="s">
        <v>119</v>
      </c>
      <c r="BD246" s="137">
        <f t="shared" si="10"/>
        <v>0</v>
      </c>
      <c r="BE246" s="137">
        <f t="shared" si="11"/>
        <v>0</v>
      </c>
      <c r="BF246" s="137">
        <f t="shared" si="12"/>
        <v>0</v>
      </c>
      <c r="BG246" s="137">
        <f t="shared" si="13"/>
        <v>0</v>
      </c>
      <c r="BH246" s="137">
        <f t="shared" si="14"/>
        <v>0</v>
      </c>
      <c r="BI246" s="74" t="s">
        <v>70</v>
      </c>
      <c r="BJ246" s="137">
        <f t="shared" si="15"/>
        <v>0</v>
      </c>
      <c r="BK246" s="74" t="s">
        <v>159</v>
      </c>
      <c r="BL246" s="74"/>
      <c r="BM246" s="136"/>
    </row>
    <row r="247" spans="2:65" s="15" customFormat="1" ht="53.25" customHeight="1">
      <c r="B247" s="181"/>
      <c r="C247" s="194">
        <v>45</v>
      </c>
      <c r="D247" s="194" t="s">
        <v>120</v>
      </c>
      <c r="E247" s="183" t="s">
        <v>613</v>
      </c>
      <c r="F247" s="184" t="s">
        <v>621</v>
      </c>
      <c r="G247" s="185" t="s">
        <v>124</v>
      </c>
      <c r="H247" s="186">
        <v>70.015000000000001</v>
      </c>
      <c r="I247" s="178">
        <v>0</v>
      </c>
      <c r="J247" s="187">
        <f t="shared" si="16"/>
        <v>0</v>
      </c>
      <c r="K247" s="195"/>
      <c r="L247" s="14"/>
      <c r="M247" s="132"/>
      <c r="N247" s="133" t="s">
        <v>32</v>
      </c>
      <c r="O247" s="134">
        <v>0.54400000000000004</v>
      </c>
      <c r="P247" s="134">
        <f t="shared" si="17"/>
        <v>38.088160000000002</v>
      </c>
      <c r="Q247" s="134">
        <v>0</v>
      </c>
      <c r="R247" s="134">
        <f t="shared" si="18"/>
        <v>0</v>
      </c>
      <c r="S247" s="134">
        <v>0</v>
      </c>
      <c r="T247" s="135">
        <f t="shared" si="19"/>
        <v>0</v>
      </c>
      <c r="AR247" s="136"/>
      <c r="AS247" s="136" t="s">
        <v>120</v>
      </c>
      <c r="AT247" s="136" t="s">
        <v>71</v>
      </c>
      <c r="AX247" s="74" t="s">
        <v>119</v>
      </c>
      <c r="BD247" s="137">
        <f t="shared" si="10"/>
        <v>0</v>
      </c>
      <c r="BE247" s="137">
        <f t="shared" si="11"/>
        <v>0</v>
      </c>
      <c r="BF247" s="137">
        <f t="shared" si="12"/>
        <v>0</v>
      </c>
      <c r="BG247" s="137">
        <f t="shared" si="13"/>
        <v>0</v>
      </c>
      <c r="BH247" s="137">
        <f t="shared" si="14"/>
        <v>0</v>
      </c>
      <c r="BI247" s="74" t="s">
        <v>70</v>
      </c>
      <c r="BJ247" s="137">
        <f t="shared" si="15"/>
        <v>0</v>
      </c>
      <c r="BK247" s="74" t="s">
        <v>159</v>
      </c>
      <c r="BL247" s="74"/>
      <c r="BM247" s="136"/>
    </row>
    <row r="248" spans="2:65" s="15" customFormat="1" ht="33" customHeight="1">
      <c r="B248" s="14"/>
      <c r="C248" s="73">
        <v>46</v>
      </c>
      <c r="D248" s="73" t="s">
        <v>120</v>
      </c>
      <c r="E248" s="126" t="s">
        <v>655</v>
      </c>
      <c r="F248" s="127" t="s">
        <v>180</v>
      </c>
      <c r="G248" s="128" t="s">
        <v>163</v>
      </c>
      <c r="H248" s="179"/>
      <c r="I248" s="178">
        <v>0</v>
      </c>
      <c r="J248" s="130">
        <f>ROUND(I248*H248,2)</f>
        <v>0</v>
      </c>
      <c r="K248" s="131"/>
      <c r="L248" s="14"/>
      <c r="M248" s="132" t="s">
        <v>1</v>
      </c>
      <c r="N248" s="133" t="s">
        <v>32</v>
      </c>
      <c r="O248" s="134">
        <v>4.8970000000000002</v>
      </c>
      <c r="P248" s="134">
        <f>O248*H248</f>
        <v>0</v>
      </c>
      <c r="Q248" s="134">
        <v>0</v>
      </c>
      <c r="R248" s="134">
        <f>Q248*H248</f>
        <v>0</v>
      </c>
      <c r="S248" s="134">
        <v>0</v>
      </c>
      <c r="T248" s="135">
        <f>S248*H248</f>
        <v>0</v>
      </c>
      <c r="W248" s="137"/>
      <c r="AS248" s="136" t="s">
        <v>120</v>
      </c>
      <c r="AT248" s="136" t="s">
        <v>71</v>
      </c>
      <c r="AX248" s="74" t="s">
        <v>119</v>
      </c>
      <c r="BD248" s="137">
        <f t="shared" si="10"/>
        <v>0</v>
      </c>
      <c r="BE248" s="137">
        <f t="shared" si="11"/>
        <v>0</v>
      </c>
      <c r="BF248" s="137">
        <f t="shared" si="12"/>
        <v>0</v>
      </c>
      <c r="BG248" s="137">
        <f t="shared" si="13"/>
        <v>0</v>
      </c>
      <c r="BH248" s="137">
        <f t="shared" si="14"/>
        <v>0</v>
      </c>
      <c r="BI248" s="74" t="s">
        <v>70</v>
      </c>
      <c r="BJ248" s="137">
        <f t="shared" si="15"/>
        <v>0</v>
      </c>
      <c r="BK248" s="74" t="s">
        <v>159</v>
      </c>
    </row>
    <row r="249" spans="2:65" s="114" customFormat="1" ht="23" customHeight="1">
      <c r="B249" s="113"/>
      <c r="D249" s="115" t="s">
        <v>66</v>
      </c>
      <c r="E249" s="124">
        <v>771</v>
      </c>
      <c r="F249" s="124" t="s">
        <v>622</v>
      </c>
      <c r="J249" s="125">
        <f>BJ249</f>
        <v>0</v>
      </c>
      <c r="L249" s="113"/>
      <c r="M249" s="118"/>
      <c r="P249" s="119">
        <f>SUM(P250:P290)</f>
        <v>0</v>
      </c>
      <c r="R249" s="119">
        <f>SUM(R250:R290)</f>
        <v>0</v>
      </c>
      <c r="T249" s="120">
        <f>SUM(T250:T290)</f>
        <v>0</v>
      </c>
      <c r="AS249" s="122" t="s">
        <v>66</v>
      </c>
      <c r="AT249" s="122" t="s">
        <v>70</v>
      </c>
      <c r="AX249" s="115" t="s">
        <v>119</v>
      </c>
      <c r="BJ249" s="123">
        <f>SUM(BJ250:BJ290)</f>
        <v>0</v>
      </c>
    </row>
    <row r="250" spans="2:65" s="15" customFormat="1" ht="13">
      <c r="B250" s="14"/>
      <c r="C250" s="73">
        <v>47</v>
      </c>
      <c r="D250" s="196" t="s">
        <v>120</v>
      </c>
      <c r="E250" s="197" t="s">
        <v>274</v>
      </c>
      <c r="F250" s="198" t="s">
        <v>275</v>
      </c>
      <c r="G250" s="199" t="s">
        <v>121</v>
      </c>
      <c r="H250" s="200">
        <v>2.9540000000000002</v>
      </c>
      <c r="I250" s="178">
        <v>0</v>
      </c>
      <c r="J250" s="130">
        <f>ROUND(I250*H250,2)</f>
        <v>0</v>
      </c>
      <c r="K250" s="131"/>
      <c r="L250" s="14"/>
      <c r="M250" s="132" t="s">
        <v>1</v>
      </c>
      <c r="N250" s="133" t="s">
        <v>32</v>
      </c>
      <c r="O250" s="134">
        <v>0</v>
      </c>
      <c r="P250" s="134">
        <f>O250*H250</f>
        <v>0</v>
      </c>
      <c r="Q250" s="134">
        <v>0</v>
      </c>
      <c r="R250" s="134">
        <f>Q250*H250</f>
        <v>0</v>
      </c>
      <c r="S250" s="134">
        <v>0</v>
      </c>
      <c r="T250" s="135">
        <f>S250*H250</f>
        <v>0</v>
      </c>
      <c r="AS250" s="136" t="s">
        <v>120</v>
      </c>
      <c r="AT250" s="136" t="s">
        <v>71</v>
      </c>
      <c r="AX250" s="74" t="s">
        <v>119</v>
      </c>
      <c r="BD250" s="137">
        <f>IF(N250="základní",J250,0)</f>
        <v>0</v>
      </c>
      <c r="BE250" s="137">
        <f>IF(N250="snížená",J250,0)</f>
        <v>0</v>
      </c>
      <c r="BF250" s="137">
        <f>IF(N250="zákl. přenesená",J250,0)</f>
        <v>0</v>
      </c>
      <c r="BG250" s="137">
        <f>IF(N250="sníž. přenesená",J250,0)</f>
        <v>0</v>
      </c>
      <c r="BH250" s="137">
        <f>IF(N250="nulová",J250,0)</f>
        <v>0</v>
      </c>
      <c r="BI250" s="74" t="s">
        <v>70</v>
      </c>
      <c r="BJ250" s="137">
        <f>ROUND(I250*H250,2)</f>
        <v>0</v>
      </c>
      <c r="BK250" s="74" t="s">
        <v>159</v>
      </c>
    </row>
    <row r="251" spans="2:65" s="139" customFormat="1" ht="12">
      <c r="B251" s="138"/>
      <c r="D251" s="140" t="s">
        <v>123</v>
      </c>
      <c r="E251" s="141" t="s">
        <v>1</v>
      </c>
      <c r="F251" s="142" t="s">
        <v>625</v>
      </c>
      <c r="H251" s="141" t="s">
        <v>1</v>
      </c>
      <c r="L251" s="138"/>
      <c r="M251" s="143"/>
      <c r="T251" s="144"/>
      <c r="AS251" s="141" t="s">
        <v>123</v>
      </c>
      <c r="AT251" s="141" t="s">
        <v>71</v>
      </c>
      <c r="AU251" s="139" t="s">
        <v>70</v>
      </c>
      <c r="AV251" s="139" t="s">
        <v>24</v>
      </c>
      <c r="AW251" s="139" t="s">
        <v>67</v>
      </c>
      <c r="AX251" s="141" t="s">
        <v>119</v>
      </c>
    </row>
    <row r="252" spans="2:65" s="146" customFormat="1" ht="12">
      <c r="B252" s="145"/>
      <c r="D252" s="140" t="s">
        <v>123</v>
      </c>
      <c r="E252" s="147" t="s">
        <v>1</v>
      </c>
      <c r="F252" s="148" t="s">
        <v>626</v>
      </c>
      <c r="H252" s="149">
        <v>2.9540000000000002</v>
      </c>
      <c r="L252" s="145"/>
      <c r="M252" s="150"/>
      <c r="T252" s="151"/>
      <c r="AS252" s="147" t="s">
        <v>123</v>
      </c>
      <c r="AT252" s="147" t="s">
        <v>71</v>
      </c>
      <c r="AU252" s="146" t="s">
        <v>71</v>
      </c>
      <c r="AV252" s="146" t="s">
        <v>24</v>
      </c>
      <c r="AW252" s="146" t="s">
        <v>67</v>
      </c>
      <c r="AX252" s="147" t="s">
        <v>119</v>
      </c>
    </row>
    <row r="253" spans="2:65" s="15" customFormat="1" ht="16.5" customHeight="1">
      <c r="B253" s="14"/>
      <c r="C253" s="73">
        <v>48</v>
      </c>
      <c r="D253" s="196" t="s">
        <v>120</v>
      </c>
      <c r="E253" s="197" t="s">
        <v>278</v>
      </c>
      <c r="F253" s="198" t="s">
        <v>279</v>
      </c>
      <c r="G253" s="199" t="s">
        <v>124</v>
      </c>
      <c r="H253" s="200">
        <v>59.08</v>
      </c>
      <c r="I253" s="178">
        <v>0</v>
      </c>
      <c r="J253" s="130">
        <f>ROUND(I253*H253,2)</f>
        <v>0</v>
      </c>
      <c r="K253" s="131"/>
      <c r="L253" s="14"/>
      <c r="M253" s="132" t="s">
        <v>1</v>
      </c>
      <c r="N253" s="133" t="s">
        <v>32</v>
      </c>
      <c r="O253" s="134">
        <v>0</v>
      </c>
      <c r="P253" s="134">
        <f>O253*H253</f>
        <v>0</v>
      </c>
      <c r="Q253" s="134">
        <v>0</v>
      </c>
      <c r="R253" s="134">
        <f>Q253*H253</f>
        <v>0</v>
      </c>
      <c r="S253" s="134">
        <v>0</v>
      </c>
      <c r="T253" s="135">
        <f>S253*H253</f>
        <v>0</v>
      </c>
      <c r="AS253" s="136" t="s">
        <v>120</v>
      </c>
      <c r="AT253" s="136" t="s">
        <v>71</v>
      </c>
      <c r="AX253" s="74" t="s">
        <v>119</v>
      </c>
      <c r="BD253" s="137">
        <f>IF(N253="základní",J253,0)</f>
        <v>0</v>
      </c>
      <c r="BE253" s="137">
        <f>IF(N253="snížená",J253,0)</f>
        <v>0</v>
      </c>
      <c r="BF253" s="137">
        <f>IF(N253="zákl. přenesená",J253,0)</f>
        <v>0</v>
      </c>
      <c r="BG253" s="137">
        <f>IF(N253="sníž. přenesená",J253,0)</f>
        <v>0</v>
      </c>
      <c r="BH253" s="137">
        <f>IF(N253="nulová",J253,0)</f>
        <v>0</v>
      </c>
      <c r="BI253" s="74" t="s">
        <v>70</v>
      </c>
      <c r="BJ253" s="137">
        <f>ROUND(I253*H253,2)</f>
        <v>0</v>
      </c>
      <c r="BK253" s="74" t="s">
        <v>159</v>
      </c>
    </row>
    <row r="254" spans="2:65" s="139" customFormat="1" ht="12">
      <c r="B254" s="138"/>
      <c r="D254" s="140" t="s">
        <v>123</v>
      </c>
      <c r="E254" s="141" t="s">
        <v>1</v>
      </c>
      <c r="F254" s="142" t="s">
        <v>625</v>
      </c>
      <c r="H254" s="141" t="s">
        <v>1</v>
      </c>
      <c r="L254" s="138"/>
      <c r="M254" s="143"/>
      <c r="T254" s="144"/>
      <c r="AS254" s="141" t="s">
        <v>123</v>
      </c>
      <c r="AT254" s="141" t="s">
        <v>71</v>
      </c>
      <c r="AU254" s="139" t="s">
        <v>70</v>
      </c>
      <c r="AV254" s="139" t="s">
        <v>24</v>
      </c>
      <c r="AW254" s="139" t="s">
        <v>67</v>
      </c>
      <c r="AX254" s="141" t="s">
        <v>119</v>
      </c>
    </row>
    <row r="255" spans="2:65" s="146" customFormat="1" ht="12">
      <c r="B255" s="145"/>
      <c r="D255" s="140" t="s">
        <v>123</v>
      </c>
      <c r="E255" s="147" t="s">
        <v>1</v>
      </c>
      <c r="F255" s="148" t="s">
        <v>627</v>
      </c>
      <c r="H255" s="149">
        <v>59.08</v>
      </c>
      <c r="L255" s="145"/>
      <c r="M255" s="150"/>
      <c r="T255" s="151"/>
      <c r="AS255" s="147" t="s">
        <v>123</v>
      </c>
      <c r="AT255" s="147" t="s">
        <v>71</v>
      </c>
      <c r="AU255" s="146" t="s">
        <v>71</v>
      </c>
      <c r="AV255" s="146" t="s">
        <v>24</v>
      </c>
      <c r="AW255" s="146" t="s">
        <v>67</v>
      </c>
      <c r="AX255" s="147" t="s">
        <v>119</v>
      </c>
    </row>
    <row r="256" spans="2:65" s="15" customFormat="1" ht="26">
      <c r="B256" s="14"/>
      <c r="C256" s="182">
        <v>49</v>
      </c>
      <c r="D256" s="163" t="s">
        <v>129</v>
      </c>
      <c r="E256" s="189" t="s">
        <v>280</v>
      </c>
      <c r="F256" s="165" t="s">
        <v>281</v>
      </c>
      <c r="G256" s="191" t="s">
        <v>124</v>
      </c>
      <c r="H256" s="192">
        <v>59.08</v>
      </c>
      <c r="I256" s="180">
        <v>0</v>
      </c>
      <c r="J256" s="193">
        <f>ROUND(I256*H256,2)</f>
        <v>0</v>
      </c>
      <c r="K256" s="131"/>
      <c r="L256" s="14"/>
      <c r="M256" s="132" t="s">
        <v>1</v>
      </c>
      <c r="N256" s="133" t="s">
        <v>32</v>
      </c>
      <c r="O256" s="134">
        <v>0</v>
      </c>
      <c r="P256" s="134">
        <f>O256*H256</f>
        <v>0</v>
      </c>
      <c r="Q256" s="134">
        <v>0</v>
      </c>
      <c r="R256" s="134">
        <f>Q256*H256</f>
        <v>0</v>
      </c>
      <c r="S256" s="134">
        <v>0</v>
      </c>
      <c r="T256" s="135">
        <f>S256*H256</f>
        <v>0</v>
      </c>
      <c r="AS256" s="136" t="s">
        <v>120</v>
      </c>
      <c r="AT256" s="136" t="s">
        <v>71</v>
      </c>
      <c r="AX256" s="74" t="s">
        <v>119</v>
      </c>
      <c r="BD256" s="137">
        <f>IF(N256="základní",J256,0)</f>
        <v>0</v>
      </c>
      <c r="BE256" s="137">
        <f>IF(N256="snížená",J256,0)</f>
        <v>0</v>
      </c>
      <c r="BF256" s="137">
        <f>IF(N256="zákl. přenesená",J256,0)</f>
        <v>0</v>
      </c>
      <c r="BG256" s="137">
        <f>IF(N256="sníž. přenesená",J256,0)</f>
        <v>0</v>
      </c>
      <c r="BH256" s="137">
        <f>IF(N256="nulová",J256,0)</f>
        <v>0</v>
      </c>
      <c r="BI256" s="74" t="s">
        <v>70</v>
      </c>
      <c r="BJ256" s="137">
        <f>ROUND(I256*H256,2)</f>
        <v>0</v>
      </c>
      <c r="BK256" s="74" t="s">
        <v>159</v>
      </c>
    </row>
    <row r="257" spans="2:63" s="139" customFormat="1" ht="12">
      <c r="B257" s="138"/>
      <c r="D257" s="140" t="s">
        <v>123</v>
      </c>
      <c r="E257" s="141" t="s">
        <v>1</v>
      </c>
      <c r="F257" s="142" t="s">
        <v>625</v>
      </c>
      <c r="H257" s="141" t="s">
        <v>1</v>
      </c>
      <c r="L257" s="138"/>
      <c r="M257" s="143"/>
      <c r="T257" s="144"/>
      <c r="AS257" s="141" t="s">
        <v>123</v>
      </c>
      <c r="AT257" s="141" t="s">
        <v>71</v>
      </c>
      <c r="AU257" s="139" t="s">
        <v>70</v>
      </c>
      <c r="AV257" s="139" t="s">
        <v>24</v>
      </c>
      <c r="AW257" s="139" t="s">
        <v>67</v>
      </c>
      <c r="AX257" s="141" t="s">
        <v>119</v>
      </c>
    </row>
    <row r="258" spans="2:63" s="146" customFormat="1" ht="12">
      <c r="B258" s="145"/>
      <c r="D258" s="140" t="s">
        <v>123</v>
      </c>
      <c r="E258" s="147" t="s">
        <v>1</v>
      </c>
      <c r="F258" s="148" t="s">
        <v>627</v>
      </c>
      <c r="H258" s="149">
        <v>59.08</v>
      </c>
      <c r="L258" s="145"/>
      <c r="M258" s="150"/>
      <c r="T258" s="151"/>
      <c r="AS258" s="147" t="s">
        <v>123</v>
      </c>
      <c r="AT258" s="147" t="s">
        <v>71</v>
      </c>
      <c r="AU258" s="146" t="s">
        <v>71</v>
      </c>
      <c r="AV258" s="146" t="s">
        <v>24</v>
      </c>
      <c r="AW258" s="146" t="s">
        <v>67</v>
      </c>
      <c r="AX258" s="147" t="s">
        <v>119</v>
      </c>
    </row>
    <row r="259" spans="2:63" s="15" customFormat="1" ht="39">
      <c r="B259" s="14"/>
      <c r="C259" s="73">
        <v>50</v>
      </c>
      <c r="D259" s="196" t="s">
        <v>120</v>
      </c>
      <c r="E259" s="197" t="s">
        <v>282</v>
      </c>
      <c r="F259" s="198" t="s">
        <v>283</v>
      </c>
      <c r="G259" s="199" t="s">
        <v>121</v>
      </c>
      <c r="H259" s="200">
        <v>2.363</v>
      </c>
      <c r="I259" s="178">
        <v>0</v>
      </c>
      <c r="J259" s="130">
        <f>ROUND(I259*H259,2)</f>
        <v>0</v>
      </c>
      <c r="K259" s="131"/>
      <c r="L259" s="14"/>
      <c r="M259" s="132" t="s">
        <v>1</v>
      </c>
      <c r="N259" s="133" t="s">
        <v>32</v>
      </c>
      <c r="O259" s="134">
        <v>0</v>
      </c>
      <c r="P259" s="134">
        <f>O259*H259</f>
        <v>0</v>
      </c>
      <c r="Q259" s="134">
        <v>0</v>
      </c>
      <c r="R259" s="134">
        <f>Q259*H259</f>
        <v>0</v>
      </c>
      <c r="S259" s="134">
        <v>0</v>
      </c>
      <c r="T259" s="135">
        <f>S259*H259</f>
        <v>0</v>
      </c>
      <c r="AS259" s="136" t="s">
        <v>120</v>
      </c>
      <c r="AT259" s="136" t="s">
        <v>71</v>
      </c>
      <c r="AX259" s="74" t="s">
        <v>119</v>
      </c>
      <c r="BD259" s="137">
        <f>IF(N259="základní",J259,0)</f>
        <v>0</v>
      </c>
      <c r="BE259" s="137">
        <f>IF(N259="snížená",J259,0)</f>
        <v>0</v>
      </c>
      <c r="BF259" s="137">
        <f>IF(N259="zákl. přenesená",J259,0)</f>
        <v>0</v>
      </c>
      <c r="BG259" s="137">
        <f>IF(N259="sníž. přenesená",J259,0)</f>
        <v>0</v>
      </c>
      <c r="BH259" s="137">
        <f>IF(N259="nulová",J259,0)</f>
        <v>0</v>
      </c>
      <c r="BI259" s="74" t="s">
        <v>70</v>
      </c>
      <c r="BJ259" s="137">
        <f>ROUND(I259*H259,2)</f>
        <v>0</v>
      </c>
      <c r="BK259" s="74" t="s">
        <v>159</v>
      </c>
    </row>
    <row r="260" spans="2:63" s="139" customFormat="1" ht="12">
      <c r="B260" s="138"/>
      <c r="D260" s="140" t="s">
        <v>123</v>
      </c>
      <c r="E260" s="141" t="s">
        <v>1</v>
      </c>
      <c r="F260" s="142" t="s">
        <v>625</v>
      </c>
      <c r="H260" s="141" t="s">
        <v>1</v>
      </c>
      <c r="L260" s="138"/>
      <c r="M260" s="143"/>
      <c r="T260" s="144"/>
      <c r="AS260" s="141" t="s">
        <v>123</v>
      </c>
      <c r="AT260" s="141" t="s">
        <v>71</v>
      </c>
      <c r="AU260" s="139" t="s">
        <v>70</v>
      </c>
      <c r="AV260" s="139" t="s">
        <v>24</v>
      </c>
      <c r="AW260" s="139" t="s">
        <v>67</v>
      </c>
      <c r="AX260" s="141" t="s">
        <v>119</v>
      </c>
    </row>
    <row r="261" spans="2:63" s="146" customFormat="1" ht="12">
      <c r="B261" s="145"/>
      <c r="D261" s="140" t="s">
        <v>123</v>
      </c>
      <c r="E261" s="147" t="s">
        <v>1</v>
      </c>
      <c r="F261" s="148" t="s">
        <v>628</v>
      </c>
      <c r="H261" s="149">
        <v>2.363</v>
      </c>
      <c r="L261" s="145"/>
      <c r="M261" s="150"/>
      <c r="T261" s="151"/>
      <c r="AS261" s="147" t="s">
        <v>123</v>
      </c>
      <c r="AT261" s="147" t="s">
        <v>71</v>
      </c>
      <c r="AU261" s="146" t="s">
        <v>71</v>
      </c>
      <c r="AV261" s="146" t="s">
        <v>24</v>
      </c>
      <c r="AW261" s="146" t="s">
        <v>67</v>
      </c>
      <c r="AX261" s="147" t="s">
        <v>119</v>
      </c>
    </row>
    <row r="262" spans="2:63" s="15" customFormat="1" ht="39">
      <c r="B262" s="14"/>
      <c r="C262" s="73">
        <v>51</v>
      </c>
      <c r="D262" s="196" t="s">
        <v>120</v>
      </c>
      <c r="E262" s="197" t="s">
        <v>286</v>
      </c>
      <c r="F262" s="198" t="s">
        <v>287</v>
      </c>
      <c r="G262" s="199" t="s">
        <v>121</v>
      </c>
      <c r="H262" s="200">
        <v>2.363</v>
      </c>
      <c r="I262" s="178">
        <v>0</v>
      </c>
      <c r="J262" s="130">
        <f>ROUND(I262*H262,2)</f>
        <v>0</v>
      </c>
      <c r="K262" s="131"/>
      <c r="L262" s="14"/>
      <c r="M262" s="132" t="s">
        <v>1</v>
      </c>
      <c r="N262" s="133" t="s">
        <v>32</v>
      </c>
      <c r="O262" s="134">
        <v>0</v>
      </c>
      <c r="P262" s="134">
        <f>O262*H262</f>
        <v>0</v>
      </c>
      <c r="Q262" s="134">
        <v>0</v>
      </c>
      <c r="R262" s="134">
        <f>Q262*H262</f>
        <v>0</v>
      </c>
      <c r="S262" s="134">
        <v>0</v>
      </c>
      <c r="T262" s="135">
        <f>S262*H262</f>
        <v>0</v>
      </c>
      <c r="AS262" s="136" t="s">
        <v>120</v>
      </c>
      <c r="AT262" s="136" t="s">
        <v>71</v>
      </c>
      <c r="AX262" s="74" t="s">
        <v>119</v>
      </c>
      <c r="BD262" s="137">
        <f>IF(N262="základní",J262,0)</f>
        <v>0</v>
      </c>
      <c r="BE262" s="137">
        <f>IF(N262="snížená",J262,0)</f>
        <v>0</v>
      </c>
      <c r="BF262" s="137">
        <f>IF(N262="zákl. přenesená",J262,0)</f>
        <v>0</v>
      </c>
      <c r="BG262" s="137">
        <f>IF(N262="sníž. přenesená",J262,0)</f>
        <v>0</v>
      </c>
      <c r="BH262" s="137">
        <f>IF(N262="nulová",J262,0)</f>
        <v>0</v>
      </c>
      <c r="BI262" s="74" t="s">
        <v>70</v>
      </c>
      <c r="BJ262" s="137">
        <f>ROUND(I262*H262,2)</f>
        <v>0</v>
      </c>
      <c r="BK262" s="74" t="s">
        <v>159</v>
      </c>
    </row>
    <row r="263" spans="2:63" s="139" customFormat="1" ht="12">
      <c r="B263" s="138"/>
      <c r="D263" s="140" t="s">
        <v>123</v>
      </c>
      <c r="E263" s="141" t="s">
        <v>1</v>
      </c>
      <c r="F263" s="142" t="s">
        <v>625</v>
      </c>
      <c r="H263" s="141" t="s">
        <v>1</v>
      </c>
      <c r="L263" s="138"/>
      <c r="M263" s="143"/>
      <c r="T263" s="144"/>
      <c r="AS263" s="141" t="s">
        <v>123</v>
      </c>
      <c r="AT263" s="141" t="s">
        <v>71</v>
      </c>
      <c r="AU263" s="139" t="s">
        <v>70</v>
      </c>
      <c r="AV263" s="139" t="s">
        <v>24</v>
      </c>
      <c r="AW263" s="139" t="s">
        <v>67</v>
      </c>
      <c r="AX263" s="141" t="s">
        <v>119</v>
      </c>
    </row>
    <row r="264" spans="2:63" s="146" customFormat="1" ht="12">
      <c r="B264" s="145"/>
      <c r="D264" s="140" t="s">
        <v>123</v>
      </c>
      <c r="E264" s="147" t="s">
        <v>1</v>
      </c>
      <c r="F264" s="148" t="s">
        <v>628</v>
      </c>
      <c r="H264" s="149">
        <v>2.363</v>
      </c>
      <c r="L264" s="145"/>
      <c r="M264" s="150"/>
      <c r="T264" s="151"/>
      <c r="AS264" s="147" t="s">
        <v>123</v>
      </c>
      <c r="AT264" s="147" t="s">
        <v>71</v>
      </c>
      <c r="AU264" s="146" t="s">
        <v>71</v>
      </c>
      <c r="AV264" s="146" t="s">
        <v>24</v>
      </c>
      <c r="AW264" s="146" t="s">
        <v>67</v>
      </c>
      <c r="AX264" s="147" t="s">
        <v>119</v>
      </c>
    </row>
    <row r="265" spans="2:63" s="15" customFormat="1" ht="39">
      <c r="B265" s="14"/>
      <c r="C265" s="73">
        <v>52</v>
      </c>
      <c r="D265" s="196" t="s">
        <v>120</v>
      </c>
      <c r="E265" s="197" t="s">
        <v>657</v>
      </c>
      <c r="F265" s="198" t="s">
        <v>335</v>
      </c>
      <c r="G265" s="199" t="s">
        <v>134</v>
      </c>
      <c r="H265" s="200">
        <v>25.6</v>
      </c>
      <c r="I265" s="178">
        <v>0</v>
      </c>
      <c r="J265" s="130">
        <f>ROUND(I265*H265,2)</f>
        <v>0</v>
      </c>
      <c r="K265" s="131"/>
      <c r="L265" s="14"/>
      <c r="M265" s="132" t="s">
        <v>1</v>
      </c>
      <c r="N265" s="133" t="s">
        <v>32</v>
      </c>
      <c r="O265" s="134">
        <v>0</v>
      </c>
      <c r="P265" s="134">
        <f>O265*H265</f>
        <v>0</v>
      </c>
      <c r="Q265" s="134">
        <v>0</v>
      </c>
      <c r="R265" s="134">
        <f>Q265*H265</f>
        <v>0</v>
      </c>
      <c r="S265" s="134">
        <v>0</v>
      </c>
      <c r="T265" s="135">
        <f>S265*H265</f>
        <v>0</v>
      </c>
      <c r="AS265" s="136" t="s">
        <v>120</v>
      </c>
      <c r="AT265" s="136" t="s">
        <v>71</v>
      </c>
      <c r="AX265" s="74" t="s">
        <v>119</v>
      </c>
      <c r="BD265" s="137">
        <f>IF(N265="základní",J265,0)</f>
        <v>0</v>
      </c>
      <c r="BE265" s="137">
        <f>IF(N265="snížená",J265,0)</f>
        <v>0</v>
      </c>
      <c r="BF265" s="137">
        <f>IF(N265="zákl. přenesená",J265,0)</f>
        <v>0</v>
      </c>
      <c r="BG265" s="137">
        <f>IF(N265="sníž. přenesená",J265,0)</f>
        <v>0</v>
      </c>
      <c r="BH265" s="137">
        <f>IF(N265="nulová",J265,0)</f>
        <v>0</v>
      </c>
      <c r="BI265" s="74" t="s">
        <v>70</v>
      </c>
      <c r="BJ265" s="137">
        <f>ROUND(I265*H265,2)</f>
        <v>0</v>
      </c>
      <c r="BK265" s="74" t="s">
        <v>159</v>
      </c>
    </row>
    <row r="266" spans="2:63" s="139" customFormat="1" ht="12">
      <c r="B266" s="138"/>
      <c r="D266" s="140" t="s">
        <v>123</v>
      </c>
      <c r="E266" s="141" t="s">
        <v>1</v>
      </c>
      <c r="F266" s="142" t="s">
        <v>625</v>
      </c>
      <c r="H266" s="141" t="s">
        <v>1</v>
      </c>
      <c r="L266" s="138"/>
      <c r="M266" s="143"/>
      <c r="T266" s="144"/>
      <c r="AS266" s="141" t="s">
        <v>123</v>
      </c>
      <c r="AT266" s="141" t="s">
        <v>71</v>
      </c>
      <c r="AU266" s="139" t="s">
        <v>70</v>
      </c>
      <c r="AV266" s="139" t="s">
        <v>24</v>
      </c>
      <c r="AW266" s="139" t="s">
        <v>67</v>
      </c>
      <c r="AX266" s="141" t="s">
        <v>119</v>
      </c>
    </row>
    <row r="267" spans="2:63" s="146" customFormat="1" ht="12">
      <c r="B267" s="145"/>
      <c r="D267" s="140" t="s">
        <v>123</v>
      </c>
      <c r="E267" s="147" t="s">
        <v>1</v>
      </c>
      <c r="F267" s="148" t="s">
        <v>629</v>
      </c>
      <c r="G267" s="139"/>
      <c r="H267" s="149">
        <v>25.6</v>
      </c>
      <c r="L267" s="145"/>
      <c r="M267" s="150"/>
      <c r="T267" s="151"/>
      <c r="AS267" s="147" t="s">
        <v>123</v>
      </c>
      <c r="AT267" s="147" t="s">
        <v>71</v>
      </c>
      <c r="AU267" s="146" t="s">
        <v>71</v>
      </c>
      <c r="AV267" s="146" t="s">
        <v>24</v>
      </c>
      <c r="AW267" s="146" t="s">
        <v>67</v>
      </c>
      <c r="AX267" s="147" t="s">
        <v>119</v>
      </c>
    </row>
    <row r="268" spans="2:63" s="15" customFormat="1" ht="26">
      <c r="B268" s="14"/>
      <c r="C268" s="73">
        <v>53</v>
      </c>
      <c r="D268" s="196" t="s">
        <v>120</v>
      </c>
      <c r="E268" s="197" t="s">
        <v>630</v>
      </c>
      <c r="F268" s="198" t="s">
        <v>631</v>
      </c>
      <c r="G268" s="199" t="s">
        <v>124</v>
      </c>
      <c r="H268" s="200">
        <v>59.08</v>
      </c>
      <c r="I268" s="178">
        <v>0</v>
      </c>
      <c r="J268" s="130">
        <f>ROUND(I268*H268,2)</f>
        <v>0</v>
      </c>
      <c r="K268" s="131"/>
      <c r="L268" s="14"/>
      <c r="M268" s="132" t="s">
        <v>1</v>
      </c>
      <c r="N268" s="133" t="s">
        <v>32</v>
      </c>
      <c r="O268" s="134">
        <v>0</v>
      </c>
      <c r="P268" s="134">
        <f>O268*H268</f>
        <v>0</v>
      </c>
      <c r="Q268" s="134">
        <v>0</v>
      </c>
      <c r="R268" s="134">
        <f>Q268*H268</f>
        <v>0</v>
      </c>
      <c r="S268" s="134">
        <v>0</v>
      </c>
      <c r="T268" s="135">
        <f>S268*H268</f>
        <v>0</v>
      </c>
      <c r="AS268" s="136" t="s">
        <v>120</v>
      </c>
      <c r="AT268" s="136" t="s">
        <v>71</v>
      </c>
      <c r="AX268" s="74" t="s">
        <v>119</v>
      </c>
      <c r="BD268" s="137">
        <f>IF(N268="základní",J268,0)</f>
        <v>0</v>
      </c>
      <c r="BE268" s="137">
        <f>IF(N268="snížená",J268,0)</f>
        <v>0</v>
      </c>
      <c r="BF268" s="137">
        <f>IF(N268="zákl. přenesená",J268,0)</f>
        <v>0</v>
      </c>
      <c r="BG268" s="137">
        <f>IF(N268="sníž. přenesená",J268,0)</f>
        <v>0</v>
      </c>
      <c r="BH268" s="137">
        <f>IF(N268="nulová",J268,0)</f>
        <v>0</v>
      </c>
      <c r="BI268" s="74" t="s">
        <v>70</v>
      </c>
      <c r="BJ268" s="137">
        <f>ROUND(I268*H268,2)</f>
        <v>0</v>
      </c>
      <c r="BK268" s="74" t="s">
        <v>159</v>
      </c>
    </row>
    <row r="269" spans="2:63" s="139" customFormat="1" ht="12">
      <c r="B269" s="138"/>
      <c r="D269" s="140" t="s">
        <v>123</v>
      </c>
      <c r="E269" s="141" t="s">
        <v>1</v>
      </c>
      <c r="F269" s="142" t="s">
        <v>625</v>
      </c>
      <c r="H269" s="141" t="s">
        <v>1</v>
      </c>
      <c r="L269" s="138"/>
      <c r="M269" s="143"/>
      <c r="T269" s="144"/>
      <c r="AS269" s="141" t="s">
        <v>123</v>
      </c>
      <c r="AT269" s="141" t="s">
        <v>71</v>
      </c>
      <c r="AU269" s="139" t="s">
        <v>70</v>
      </c>
      <c r="AV269" s="139" t="s">
        <v>24</v>
      </c>
      <c r="AW269" s="139" t="s">
        <v>67</v>
      </c>
      <c r="AX269" s="141" t="s">
        <v>119</v>
      </c>
    </row>
    <row r="270" spans="2:63" s="146" customFormat="1" ht="12">
      <c r="B270" s="145"/>
      <c r="D270" s="140" t="s">
        <v>123</v>
      </c>
      <c r="E270" s="147" t="s">
        <v>1</v>
      </c>
      <c r="F270" s="148" t="s">
        <v>627</v>
      </c>
      <c r="H270" s="149">
        <v>59.08</v>
      </c>
      <c r="L270" s="145"/>
      <c r="M270" s="150"/>
      <c r="T270" s="151"/>
      <c r="AS270" s="147" t="s">
        <v>123</v>
      </c>
      <c r="AT270" s="147" t="s">
        <v>71</v>
      </c>
      <c r="AU270" s="146" t="s">
        <v>71</v>
      </c>
      <c r="AV270" s="146" t="s">
        <v>24</v>
      </c>
      <c r="AW270" s="146" t="s">
        <v>67</v>
      </c>
      <c r="AX270" s="147" t="s">
        <v>119</v>
      </c>
    </row>
    <row r="271" spans="2:63" s="15" customFormat="1" ht="13">
      <c r="B271" s="14"/>
      <c r="C271" s="73">
        <v>54</v>
      </c>
      <c r="D271" s="196" t="s">
        <v>120</v>
      </c>
      <c r="E271" s="197" t="s">
        <v>632</v>
      </c>
      <c r="F271" s="198" t="s">
        <v>633</v>
      </c>
      <c r="G271" s="199" t="s">
        <v>124</v>
      </c>
      <c r="H271" s="200">
        <v>59.08</v>
      </c>
      <c r="I271" s="178">
        <v>0</v>
      </c>
      <c r="J271" s="130">
        <f>ROUND(I271*H271,2)</f>
        <v>0</v>
      </c>
      <c r="K271" s="131"/>
      <c r="L271" s="14"/>
      <c r="M271" s="132" t="s">
        <v>1</v>
      </c>
      <c r="N271" s="133" t="s">
        <v>32</v>
      </c>
      <c r="O271" s="134">
        <v>0</v>
      </c>
      <c r="P271" s="134">
        <f>O271*H271</f>
        <v>0</v>
      </c>
      <c r="Q271" s="134">
        <v>0</v>
      </c>
      <c r="R271" s="134">
        <f>Q271*H271</f>
        <v>0</v>
      </c>
      <c r="S271" s="134">
        <v>0</v>
      </c>
      <c r="T271" s="135">
        <f>S271*H271</f>
        <v>0</v>
      </c>
      <c r="AS271" s="136" t="s">
        <v>120</v>
      </c>
      <c r="AT271" s="136" t="s">
        <v>71</v>
      </c>
      <c r="AX271" s="74" t="s">
        <v>119</v>
      </c>
      <c r="BD271" s="137">
        <f>IF(N271="základní",J271,0)</f>
        <v>0</v>
      </c>
      <c r="BE271" s="137">
        <f>IF(N271="snížená",J271,0)</f>
        <v>0</v>
      </c>
      <c r="BF271" s="137">
        <f>IF(N271="zákl. přenesená",J271,0)</f>
        <v>0</v>
      </c>
      <c r="BG271" s="137">
        <f>IF(N271="sníž. přenesená",J271,0)</f>
        <v>0</v>
      </c>
      <c r="BH271" s="137">
        <f>IF(N271="nulová",J271,0)</f>
        <v>0</v>
      </c>
      <c r="BI271" s="74" t="s">
        <v>70</v>
      </c>
      <c r="BJ271" s="137">
        <f>ROUND(I271*H271,2)</f>
        <v>0</v>
      </c>
      <c r="BK271" s="74" t="s">
        <v>159</v>
      </c>
    </row>
    <row r="272" spans="2:63" s="139" customFormat="1" ht="12">
      <c r="B272" s="138"/>
      <c r="D272" s="140" t="s">
        <v>123</v>
      </c>
      <c r="E272" s="141" t="s">
        <v>1</v>
      </c>
      <c r="F272" s="142" t="s">
        <v>625</v>
      </c>
      <c r="H272" s="141" t="s">
        <v>1</v>
      </c>
      <c r="L272" s="138"/>
      <c r="M272" s="143"/>
      <c r="T272" s="144"/>
      <c r="AS272" s="141" t="s">
        <v>123</v>
      </c>
      <c r="AT272" s="141" t="s">
        <v>71</v>
      </c>
      <c r="AU272" s="139" t="s">
        <v>70</v>
      </c>
      <c r="AV272" s="139" t="s">
        <v>24</v>
      </c>
      <c r="AW272" s="139" t="s">
        <v>67</v>
      </c>
      <c r="AX272" s="141" t="s">
        <v>119</v>
      </c>
    </row>
    <row r="273" spans="2:63" s="146" customFormat="1" ht="12">
      <c r="B273" s="145"/>
      <c r="D273" s="140" t="s">
        <v>123</v>
      </c>
      <c r="E273" s="147" t="s">
        <v>1</v>
      </c>
      <c r="F273" s="148" t="s">
        <v>627</v>
      </c>
      <c r="H273" s="149">
        <v>59.08</v>
      </c>
      <c r="L273" s="145"/>
      <c r="M273" s="150"/>
      <c r="T273" s="151"/>
      <c r="AS273" s="147" t="s">
        <v>123</v>
      </c>
      <c r="AT273" s="147" t="s">
        <v>71</v>
      </c>
      <c r="AU273" s="146" t="s">
        <v>71</v>
      </c>
      <c r="AV273" s="146" t="s">
        <v>24</v>
      </c>
      <c r="AW273" s="146" t="s">
        <v>67</v>
      </c>
      <c r="AX273" s="147" t="s">
        <v>119</v>
      </c>
    </row>
    <row r="274" spans="2:63" s="15" customFormat="1" ht="13">
      <c r="B274" s="14"/>
      <c r="C274" s="73">
        <v>55</v>
      </c>
      <c r="D274" s="196" t="s">
        <v>120</v>
      </c>
      <c r="E274" s="197" t="s">
        <v>634</v>
      </c>
      <c r="F274" s="198" t="s">
        <v>635</v>
      </c>
      <c r="G274" s="199" t="s">
        <v>124</v>
      </c>
      <c r="H274" s="200">
        <v>59.08</v>
      </c>
      <c r="I274" s="178">
        <v>0</v>
      </c>
      <c r="J274" s="130">
        <f>ROUND(I274*H274,2)</f>
        <v>0</v>
      </c>
      <c r="K274" s="131"/>
      <c r="L274" s="14"/>
      <c r="M274" s="132" t="s">
        <v>1</v>
      </c>
      <c r="N274" s="133" t="s">
        <v>32</v>
      </c>
      <c r="O274" s="134">
        <v>0</v>
      </c>
      <c r="P274" s="134">
        <f>O274*H274</f>
        <v>0</v>
      </c>
      <c r="Q274" s="134">
        <v>0</v>
      </c>
      <c r="R274" s="134">
        <f>Q274*H274</f>
        <v>0</v>
      </c>
      <c r="S274" s="134">
        <v>0</v>
      </c>
      <c r="T274" s="135">
        <f>S274*H274</f>
        <v>0</v>
      </c>
      <c r="AS274" s="136" t="s">
        <v>120</v>
      </c>
      <c r="AT274" s="136" t="s">
        <v>71</v>
      </c>
      <c r="AX274" s="74" t="s">
        <v>119</v>
      </c>
      <c r="BD274" s="137">
        <f>IF(N274="základní",J274,0)</f>
        <v>0</v>
      </c>
      <c r="BE274" s="137">
        <f>IF(N274="snížená",J274,0)</f>
        <v>0</v>
      </c>
      <c r="BF274" s="137">
        <f>IF(N274="zákl. přenesená",J274,0)</f>
        <v>0</v>
      </c>
      <c r="BG274" s="137">
        <f>IF(N274="sníž. přenesená",J274,0)</f>
        <v>0</v>
      </c>
      <c r="BH274" s="137">
        <f>IF(N274="nulová",J274,0)</f>
        <v>0</v>
      </c>
      <c r="BI274" s="74" t="s">
        <v>70</v>
      </c>
      <c r="BJ274" s="137">
        <f>ROUND(I274*H274,2)</f>
        <v>0</v>
      </c>
      <c r="BK274" s="74" t="s">
        <v>159</v>
      </c>
    </row>
    <row r="275" spans="2:63" s="139" customFormat="1" ht="12">
      <c r="B275" s="138"/>
      <c r="D275" s="140" t="s">
        <v>123</v>
      </c>
      <c r="E275" s="141" t="s">
        <v>1</v>
      </c>
      <c r="F275" s="142" t="s">
        <v>625</v>
      </c>
      <c r="H275" s="141" t="s">
        <v>1</v>
      </c>
      <c r="L275" s="138"/>
      <c r="M275" s="143"/>
      <c r="T275" s="144"/>
      <c r="AS275" s="141" t="s">
        <v>123</v>
      </c>
      <c r="AT275" s="141" t="s">
        <v>71</v>
      </c>
      <c r="AU275" s="139" t="s">
        <v>70</v>
      </c>
      <c r="AV275" s="139" t="s">
        <v>24</v>
      </c>
      <c r="AW275" s="139" t="s">
        <v>67</v>
      </c>
      <c r="AX275" s="141" t="s">
        <v>119</v>
      </c>
    </row>
    <row r="276" spans="2:63" s="146" customFormat="1" ht="12">
      <c r="B276" s="145"/>
      <c r="D276" s="140" t="s">
        <v>123</v>
      </c>
      <c r="E276" s="147" t="s">
        <v>1</v>
      </c>
      <c r="F276" s="148" t="s">
        <v>627</v>
      </c>
      <c r="H276" s="149">
        <v>59.08</v>
      </c>
      <c r="L276" s="145"/>
      <c r="M276" s="150"/>
      <c r="T276" s="151"/>
      <c r="AS276" s="147" t="s">
        <v>123</v>
      </c>
      <c r="AT276" s="147" t="s">
        <v>71</v>
      </c>
      <c r="AU276" s="146" t="s">
        <v>71</v>
      </c>
      <c r="AV276" s="146" t="s">
        <v>24</v>
      </c>
      <c r="AW276" s="146" t="s">
        <v>67</v>
      </c>
      <c r="AX276" s="147" t="s">
        <v>119</v>
      </c>
    </row>
    <row r="277" spans="2:63" s="15" customFormat="1" ht="26">
      <c r="B277" s="14"/>
      <c r="C277" s="73">
        <v>56</v>
      </c>
      <c r="D277" s="196" t="s">
        <v>120</v>
      </c>
      <c r="E277" s="197" t="s">
        <v>636</v>
      </c>
      <c r="F277" s="198" t="s">
        <v>637</v>
      </c>
      <c r="G277" s="199" t="s">
        <v>124</v>
      </c>
      <c r="H277" s="200">
        <v>59.08</v>
      </c>
      <c r="I277" s="178">
        <v>0</v>
      </c>
      <c r="J277" s="130">
        <f>ROUND(I277*H277,2)</f>
        <v>0</v>
      </c>
      <c r="K277" s="131"/>
      <c r="L277" s="14"/>
      <c r="M277" s="132" t="s">
        <v>1</v>
      </c>
      <c r="N277" s="133" t="s">
        <v>32</v>
      </c>
      <c r="O277" s="134">
        <v>0</v>
      </c>
      <c r="P277" s="134">
        <f>O277*H277</f>
        <v>0</v>
      </c>
      <c r="Q277" s="134">
        <v>0</v>
      </c>
      <c r="R277" s="134">
        <f>Q277*H277</f>
        <v>0</v>
      </c>
      <c r="S277" s="134">
        <v>0</v>
      </c>
      <c r="T277" s="135">
        <f>S277*H277</f>
        <v>0</v>
      </c>
      <c r="AS277" s="136" t="s">
        <v>120</v>
      </c>
      <c r="AT277" s="136" t="s">
        <v>71</v>
      </c>
      <c r="AX277" s="74" t="s">
        <v>119</v>
      </c>
      <c r="BD277" s="137">
        <f>IF(N277="základní",J277,0)</f>
        <v>0</v>
      </c>
      <c r="BE277" s="137">
        <f>IF(N277="snížená",J277,0)</f>
        <v>0</v>
      </c>
      <c r="BF277" s="137">
        <f>IF(N277="zákl. přenesená",J277,0)</f>
        <v>0</v>
      </c>
      <c r="BG277" s="137">
        <f>IF(N277="sníž. přenesená",J277,0)</f>
        <v>0</v>
      </c>
      <c r="BH277" s="137">
        <f>IF(N277="nulová",J277,0)</f>
        <v>0</v>
      </c>
      <c r="BI277" s="74" t="s">
        <v>70</v>
      </c>
      <c r="BJ277" s="137">
        <f>ROUND(I277*H277,2)</f>
        <v>0</v>
      </c>
      <c r="BK277" s="74" t="s">
        <v>159</v>
      </c>
    </row>
    <row r="278" spans="2:63" s="139" customFormat="1" ht="12">
      <c r="B278" s="138"/>
      <c r="D278" s="140" t="s">
        <v>123</v>
      </c>
      <c r="E278" s="141" t="s">
        <v>1</v>
      </c>
      <c r="F278" s="142" t="s">
        <v>625</v>
      </c>
      <c r="H278" s="141" t="s">
        <v>1</v>
      </c>
      <c r="L278" s="138"/>
      <c r="M278" s="143"/>
      <c r="T278" s="144"/>
      <c r="AS278" s="141" t="s">
        <v>123</v>
      </c>
      <c r="AT278" s="141" t="s">
        <v>71</v>
      </c>
      <c r="AU278" s="139" t="s">
        <v>70</v>
      </c>
      <c r="AV278" s="139" t="s">
        <v>24</v>
      </c>
      <c r="AW278" s="139" t="s">
        <v>67</v>
      </c>
      <c r="AX278" s="141" t="s">
        <v>119</v>
      </c>
    </row>
    <row r="279" spans="2:63" s="146" customFormat="1" ht="12">
      <c r="B279" s="145"/>
      <c r="D279" s="140" t="s">
        <v>123</v>
      </c>
      <c r="E279" s="147" t="s">
        <v>1</v>
      </c>
      <c r="F279" s="148" t="s">
        <v>627</v>
      </c>
      <c r="H279" s="149">
        <v>59.08</v>
      </c>
      <c r="L279" s="145"/>
      <c r="M279" s="150"/>
      <c r="T279" s="151"/>
      <c r="AS279" s="147" t="s">
        <v>123</v>
      </c>
      <c r="AT279" s="147" t="s">
        <v>71</v>
      </c>
      <c r="AU279" s="146" t="s">
        <v>71</v>
      </c>
      <c r="AV279" s="146" t="s">
        <v>24</v>
      </c>
      <c r="AW279" s="146" t="s">
        <v>67</v>
      </c>
      <c r="AX279" s="147" t="s">
        <v>119</v>
      </c>
    </row>
    <row r="280" spans="2:63" s="15" customFormat="1" ht="39">
      <c r="B280" s="14"/>
      <c r="C280" s="73">
        <v>57</v>
      </c>
      <c r="D280" s="196" t="s">
        <v>120</v>
      </c>
      <c r="E280" s="197" t="s">
        <v>638</v>
      </c>
      <c r="F280" s="198" t="s">
        <v>639</v>
      </c>
      <c r="G280" s="199" t="s">
        <v>134</v>
      </c>
      <c r="H280" s="200">
        <v>25.6</v>
      </c>
      <c r="I280" s="178">
        <v>0</v>
      </c>
      <c r="J280" s="130">
        <f>ROUND(I280*H280,2)</f>
        <v>0</v>
      </c>
      <c r="K280" s="131"/>
      <c r="L280" s="14"/>
      <c r="M280" s="132" t="s">
        <v>1</v>
      </c>
      <c r="N280" s="133" t="s">
        <v>32</v>
      </c>
      <c r="O280" s="134">
        <v>0</v>
      </c>
      <c r="P280" s="134">
        <f>O280*H280</f>
        <v>0</v>
      </c>
      <c r="Q280" s="134">
        <v>0</v>
      </c>
      <c r="R280" s="134">
        <f>Q280*H280</f>
        <v>0</v>
      </c>
      <c r="S280" s="134">
        <v>0</v>
      </c>
      <c r="T280" s="135">
        <f>S280*H280</f>
        <v>0</v>
      </c>
      <c r="AS280" s="136" t="s">
        <v>120</v>
      </c>
      <c r="AT280" s="136" t="s">
        <v>71</v>
      </c>
      <c r="AX280" s="74" t="s">
        <v>119</v>
      </c>
      <c r="BD280" s="137">
        <f>IF(N280="základní",J280,0)</f>
        <v>0</v>
      </c>
      <c r="BE280" s="137">
        <f>IF(N280="snížená",J280,0)</f>
        <v>0</v>
      </c>
      <c r="BF280" s="137">
        <f>IF(N280="zákl. přenesená",J280,0)</f>
        <v>0</v>
      </c>
      <c r="BG280" s="137">
        <f>IF(N280="sníž. přenesená",J280,0)</f>
        <v>0</v>
      </c>
      <c r="BH280" s="137">
        <f>IF(N280="nulová",J280,0)</f>
        <v>0</v>
      </c>
      <c r="BI280" s="74" t="s">
        <v>70</v>
      </c>
      <c r="BJ280" s="137">
        <f>ROUND(I280*H280,2)</f>
        <v>0</v>
      </c>
      <c r="BK280" s="74" t="s">
        <v>159</v>
      </c>
    </row>
    <row r="281" spans="2:63" s="139" customFormat="1" ht="12">
      <c r="B281" s="138"/>
      <c r="D281" s="140" t="s">
        <v>123</v>
      </c>
      <c r="E281" s="141" t="s">
        <v>1</v>
      </c>
      <c r="F281" s="142" t="s">
        <v>625</v>
      </c>
      <c r="H281" s="141" t="s">
        <v>1</v>
      </c>
      <c r="L281" s="138"/>
      <c r="M281" s="143"/>
      <c r="T281" s="144"/>
      <c r="AS281" s="141" t="s">
        <v>123</v>
      </c>
      <c r="AT281" s="141" t="s">
        <v>71</v>
      </c>
      <c r="AU281" s="139" t="s">
        <v>70</v>
      </c>
      <c r="AV281" s="139" t="s">
        <v>24</v>
      </c>
      <c r="AW281" s="139" t="s">
        <v>67</v>
      </c>
      <c r="AX281" s="141" t="s">
        <v>119</v>
      </c>
    </row>
    <row r="282" spans="2:63" s="146" customFormat="1" ht="12">
      <c r="B282" s="145"/>
      <c r="D282" s="140" t="s">
        <v>123</v>
      </c>
      <c r="E282" s="147" t="s">
        <v>1</v>
      </c>
      <c r="F282" s="148" t="s">
        <v>629</v>
      </c>
      <c r="G282" s="139"/>
      <c r="H282" s="149">
        <v>25.6</v>
      </c>
      <c r="L282" s="145"/>
      <c r="M282" s="150"/>
      <c r="T282" s="151"/>
      <c r="AS282" s="147" t="s">
        <v>123</v>
      </c>
      <c r="AT282" s="147" t="s">
        <v>71</v>
      </c>
      <c r="AU282" s="146" t="s">
        <v>71</v>
      </c>
      <c r="AV282" s="146" t="s">
        <v>24</v>
      </c>
      <c r="AW282" s="146" t="s">
        <v>67</v>
      </c>
      <c r="AX282" s="147" t="s">
        <v>119</v>
      </c>
    </row>
    <row r="283" spans="2:63" s="15" customFormat="1" ht="39">
      <c r="B283" s="14"/>
      <c r="C283" s="163">
        <v>58</v>
      </c>
      <c r="D283" s="163" t="s">
        <v>129</v>
      </c>
      <c r="E283" s="201" t="s">
        <v>640</v>
      </c>
      <c r="F283" s="202" t="s">
        <v>641</v>
      </c>
      <c r="G283" s="203" t="s">
        <v>134</v>
      </c>
      <c r="H283" s="200">
        <v>28.16</v>
      </c>
      <c r="I283" s="178">
        <v>0</v>
      </c>
      <c r="J283" s="130">
        <f>ROUND(I283*H283,2)</f>
        <v>0</v>
      </c>
      <c r="K283" s="131"/>
      <c r="L283" s="14"/>
      <c r="M283" s="132" t="s">
        <v>1</v>
      </c>
      <c r="N283" s="133" t="s">
        <v>32</v>
      </c>
      <c r="O283" s="134">
        <v>0</v>
      </c>
      <c r="P283" s="134">
        <f>O283*H283</f>
        <v>0</v>
      </c>
      <c r="Q283" s="134">
        <v>0</v>
      </c>
      <c r="R283" s="134">
        <f>Q283*H283</f>
        <v>0</v>
      </c>
      <c r="S283" s="134">
        <v>0</v>
      </c>
      <c r="T283" s="135">
        <f>S283*H283</f>
        <v>0</v>
      </c>
      <c r="AS283" s="136" t="s">
        <v>120</v>
      </c>
      <c r="AT283" s="136" t="s">
        <v>71</v>
      </c>
      <c r="AX283" s="74" t="s">
        <v>119</v>
      </c>
      <c r="BD283" s="137">
        <f>IF(N283="základní",J283,0)</f>
        <v>0</v>
      </c>
      <c r="BE283" s="137">
        <f>IF(N283="snížená",J283,0)</f>
        <v>0</v>
      </c>
      <c r="BF283" s="137">
        <f>IF(N283="zákl. přenesená",J283,0)</f>
        <v>0</v>
      </c>
      <c r="BG283" s="137">
        <f>IF(N283="sníž. přenesená",J283,0)</f>
        <v>0</v>
      </c>
      <c r="BH283" s="137">
        <f>IF(N283="nulová",J283,0)</f>
        <v>0</v>
      </c>
      <c r="BI283" s="74" t="s">
        <v>70</v>
      </c>
      <c r="BJ283" s="137">
        <f>ROUND(I283*H283,2)</f>
        <v>0</v>
      </c>
      <c r="BK283" s="74" t="s">
        <v>159</v>
      </c>
    </row>
    <row r="284" spans="2:63" s="15" customFormat="1" ht="39">
      <c r="B284" s="14"/>
      <c r="C284" s="73">
        <v>59</v>
      </c>
      <c r="D284" s="196" t="s">
        <v>120</v>
      </c>
      <c r="E284" s="197" t="s">
        <v>642</v>
      </c>
      <c r="F284" s="198" t="s">
        <v>643</v>
      </c>
      <c r="G284" s="199" t="s">
        <v>124</v>
      </c>
      <c r="H284" s="200">
        <v>59.08</v>
      </c>
      <c r="I284" s="178">
        <v>0</v>
      </c>
      <c r="J284" s="130">
        <f>ROUND(I284*H284,2)</f>
        <v>0</v>
      </c>
      <c r="K284" s="131"/>
      <c r="L284" s="14"/>
      <c r="M284" s="132" t="s">
        <v>1</v>
      </c>
      <c r="N284" s="133" t="s">
        <v>32</v>
      </c>
      <c r="O284" s="134">
        <v>0</v>
      </c>
      <c r="P284" s="134">
        <f>O284*H284</f>
        <v>0</v>
      </c>
      <c r="Q284" s="134">
        <v>0</v>
      </c>
      <c r="R284" s="134">
        <f>Q284*H284</f>
        <v>0</v>
      </c>
      <c r="S284" s="134">
        <v>0</v>
      </c>
      <c r="T284" s="135">
        <f>S284*H284</f>
        <v>0</v>
      </c>
      <c r="AS284" s="136" t="s">
        <v>120</v>
      </c>
      <c r="AT284" s="136" t="s">
        <v>71</v>
      </c>
      <c r="AX284" s="74" t="s">
        <v>119</v>
      </c>
      <c r="BD284" s="137">
        <f>IF(N284="základní",J284,0)</f>
        <v>0</v>
      </c>
      <c r="BE284" s="137">
        <f>IF(N284="snížená",J284,0)</f>
        <v>0</v>
      </c>
      <c r="BF284" s="137">
        <f>IF(N284="zákl. přenesená",J284,0)</f>
        <v>0</v>
      </c>
      <c r="BG284" s="137">
        <f>IF(N284="sníž. přenesená",J284,0)</f>
        <v>0</v>
      </c>
      <c r="BH284" s="137">
        <f>IF(N284="nulová",J284,0)</f>
        <v>0</v>
      </c>
      <c r="BI284" s="74" t="s">
        <v>70</v>
      </c>
      <c r="BJ284" s="137">
        <f>ROUND(I284*H284,2)</f>
        <v>0</v>
      </c>
      <c r="BK284" s="74" t="s">
        <v>159</v>
      </c>
    </row>
    <row r="285" spans="2:63" s="139" customFormat="1" ht="12">
      <c r="B285" s="138"/>
      <c r="D285" s="140" t="s">
        <v>123</v>
      </c>
      <c r="E285" s="141" t="s">
        <v>1</v>
      </c>
      <c r="F285" s="142" t="s">
        <v>625</v>
      </c>
      <c r="H285" s="141" t="s">
        <v>1</v>
      </c>
      <c r="L285" s="138"/>
      <c r="M285" s="143"/>
      <c r="T285" s="144"/>
      <c r="AS285" s="141" t="s">
        <v>123</v>
      </c>
      <c r="AT285" s="141" t="s">
        <v>71</v>
      </c>
      <c r="AU285" s="139" t="s">
        <v>70</v>
      </c>
      <c r="AV285" s="139" t="s">
        <v>24</v>
      </c>
      <c r="AW285" s="139" t="s">
        <v>67</v>
      </c>
      <c r="AX285" s="141" t="s">
        <v>119</v>
      </c>
    </row>
    <row r="286" spans="2:63" s="146" customFormat="1" ht="12">
      <c r="B286" s="145"/>
      <c r="D286" s="140" t="s">
        <v>123</v>
      </c>
      <c r="E286" s="147" t="s">
        <v>1</v>
      </c>
      <c r="F286" s="148" t="s">
        <v>627</v>
      </c>
      <c r="H286" s="149">
        <v>59.08</v>
      </c>
      <c r="L286" s="145"/>
      <c r="M286" s="150"/>
      <c r="T286" s="151"/>
      <c r="AS286" s="147" t="s">
        <v>123</v>
      </c>
      <c r="AT286" s="147" t="s">
        <v>71</v>
      </c>
      <c r="AU286" s="146" t="s">
        <v>71</v>
      </c>
      <c r="AV286" s="146" t="s">
        <v>24</v>
      </c>
      <c r="AW286" s="146" t="s">
        <v>67</v>
      </c>
      <c r="AX286" s="147" t="s">
        <v>119</v>
      </c>
    </row>
    <row r="287" spans="2:63" s="15" customFormat="1" ht="13">
      <c r="B287" s="14"/>
      <c r="C287" s="163">
        <v>60</v>
      </c>
      <c r="D287" s="163" t="s">
        <v>129</v>
      </c>
      <c r="E287" s="201" t="s">
        <v>644</v>
      </c>
      <c r="F287" s="202" t="s">
        <v>645</v>
      </c>
      <c r="G287" s="203" t="s">
        <v>124</v>
      </c>
      <c r="H287" s="200">
        <v>65</v>
      </c>
      <c r="I287" s="178">
        <v>0</v>
      </c>
      <c r="J287" s="130">
        <f>ROUND(I287*H287,2)</f>
        <v>0</v>
      </c>
      <c r="K287" s="131"/>
      <c r="L287" s="14"/>
      <c r="M287" s="132" t="s">
        <v>1</v>
      </c>
      <c r="N287" s="133" t="s">
        <v>32</v>
      </c>
      <c r="O287" s="134">
        <v>0</v>
      </c>
      <c r="P287" s="134">
        <f>O287*H287</f>
        <v>0</v>
      </c>
      <c r="Q287" s="134">
        <v>0</v>
      </c>
      <c r="R287" s="134">
        <f>Q287*H287</f>
        <v>0</v>
      </c>
      <c r="S287" s="134">
        <v>0</v>
      </c>
      <c r="T287" s="135">
        <f>S287*H287</f>
        <v>0</v>
      </c>
      <c r="AS287" s="136" t="s">
        <v>120</v>
      </c>
      <c r="AT287" s="136" t="s">
        <v>71</v>
      </c>
      <c r="AX287" s="74" t="s">
        <v>119</v>
      </c>
      <c r="BD287" s="137">
        <f>IF(N287="základní",J287,0)</f>
        <v>0</v>
      </c>
      <c r="BE287" s="137">
        <f>IF(N287="snížená",J287,0)</f>
        <v>0</v>
      </c>
      <c r="BF287" s="137">
        <f>IF(N287="zákl. přenesená",J287,0)</f>
        <v>0</v>
      </c>
      <c r="BG287" s="137">
        <f>IF(N287="sníž. přenesená",J287,0)</f>
        <v>0</v>
      </c>
      <c r="BH287" s="137">
        <f>IF(N287="nulová",J287,0)</f>
        <v>0</v>
      </c>
      <c r="BI287" s="74" t="s">
        <v>70</v>
      </c>
      <c r="BJ287" s="137">
        <f>ROUND(I287*H287,2)</f>
        <v>0</v>
      </c>
      <c r="BK287" s="74" t="s">
        <v>159</v>
      </c>
    </row>
    <row r="288" spans="2:63" s="139" customFormat="1" ht="12">
      <c r="B288" s="138"/>
      <c r="D288" s="140" t="s">
        <v>123</v>
      </c>
      <c r="E288" s="141" t="s">
        <v>1</v>
      </c>
      <c r="F288" s="142" t="s">
        <v>625</v>
      </c>
      <c r="H288" s="141" t="s">
        <v>1</v>
      </c>
      <c r="L288" s="138"/>
      <c r="M288" s="143"/>
      <c r="T288" s="144"/>
      <c r="AS288" s="141" t="s">
        <v>123</v>
      </c>
      <c r="AT288" s="141" t="s">
        <v>71</v>
      </c>
      <c r="AU288" s="139" t="s">
        <v>70</v>
      </c>
      <c r="AV288" s="139" t="s">
        <v>24</v>
      </c>
      <c r="AW288" s="139" t="s">
        <v>67</v>
      </c>
      <c r="AX288" s="141" t="s">
        <v>119</v>
      </c>
    </row>
    <row r="289" spans="2:63" s="146" customFormat="1" ht="12">
      <c r="B289" s="145"/>
      <c r="D289" s="140" t="s">
        <v>123</v>
      </c>
      <c r="E289" s="147" t="s">
        <v>1</v>
      </c>
      <c r="F289" s="148" t="s">
        <v>646</v>
      </c>
      <c r="H289" s="149">
        <v>65</v>
      </c>
      <c r="L289" s="145"/>
      <c r="M289" s="150"/>
      <c r="T289" s="151"/>
      <c r="AS289" s="147" t="s">
        <v>123</v>
      </c>
      <c r="AT289" s="147" t="s">
        <v>71</v>
      </c>
      <c r="AU289" s="146" t="s">
        <v>71</v>
      </c>
      <c r="AV289" s="146" t="s">
        <v>24</v>
      </c>
      <c r="AW289" s="146" t="s">
        <v>67</v>
      </c>
      <c r="AX289" s="147" t="s">
        <v>119</v>
      </c>
    </row>
    <row r="290" spans="2:63" s="15" customFormat="1" ht="39">
      <c r="B290" s="14"/>
      <c r="C290" s="73">
        <v>61</v>
      </c>
      <c r="D290" s="73" t="s">
        <v>120</v>
      </c>
      <c r="E290" s="126" t="s">
        <v>647</v>
      </c>
      <c r="F290" s="127" t="s">
        <v>648</v>
      </c>
      <c r="G290" s="128" t="s">
        <v>163</v>
      </c>
      <c r="H290" s="179"/>
      <c r="I290" s="178">
        <v>0</v>
      </c>
      <c r="J290" s="130">
        <f>ROUND(I290*H290,2)</f>
        <v>0</v>
      </c>
      <c r="K290" s="131"/>
      <c r="L290" s="14"/>
      <c r="M290" s="132" t="s">
        <v>1</v>
      </c>
      <c r="N290" s="133" t="s">
        <v>32</v>
      </c>
      <c r="O290" s="134">
        <v>0</v>
      </c>
      <c r="P290" s="134">
        <f>O290*H290</f>
        <v>0</v>
      </c>
      <c r="Q290" s="134">
        <v>0</v>
      </c>
      <c r="R290" s="134">
        <f>Q290*H290</f>
        <v>0</v>
      </c>
      <c r="S290" s="134">
        <v>0</v>
      </c>
      <c r="T290" s="135">
        <f>S290*H290</f>
        <v>0</v>
      </c>
      <c r="W290" s="137"/>
      <c r="AS290" s="136" t="s">
        <v>120</v>
      </c>
      <c r="AT290" s="136" t="s">
        <v>71</v>
      </c>
      <c r="AX290" s="74" t="s">
        <v>119</v>
      </c>
      <c r="BD290" s="137">
        <f>IF(N290="základní",J290,0)</f>
        <v>0</v>
      </c>
      <c r="BE290" s="137">
        <f>IF(N290="snížená",J290,0)</f>
        <v>0</v>
      </c>
      <c r="BF290" s="137">
        <f>IF(N290="zákl. přenesená",J290,0)</f>
        <v>0</v>
      </c>
      <c r="BG290" s="137">
        <f>IF(N290="sníž. přenesená",J290,0)</f>
        <v>0</v>
      </c>
      <c r="BH290" s="137">
        <f>IF(N290="nulová",J290,0)</f>
        <v>0</v>
      </c>
      <c r="BI290" s="74" t="s">
        <v>70</v>
      </c>
      <c r="BJ290" s="137">
        <f>ROUND(I290*H290,2)</f>
        <v>0</v>
      </c>
      <c r="BK290" s="74" t="s">
        <v>159</v>
      </c>
    </row>
    <row r="291" spans="2:63" s="114" customFormat="1" ht="23" customHeight="1">
      <c r="B291" s="113"/>
      <c r="D291" s="115" t="s">
        <v>66</v>
      </c>
      <c r="E291" s="124">
        <v>776</v>
      </c>
      <c r="F291" s="124" t="s">
        <v>181</v>
      </c>
      <c r="J291" s="125">
        <f>BJ291</f>
        <v>0</v>
      </c>
      <c r="L291" s="113"/>
      <c r="M291" s="118"/>
      <c r="P291" s="119">
        <f>SUM(P292:P355)</f>
        <v>261.26046520000006</v>
      </c>
      <c r="R291" s="119">
        <f>SUM(R292:R355)</f>
        <v>36.432981137999995</v>
      </c>
      <c r="T291" s="120">
        <f>SUM(T292:T355)</f>
        <v>0</v>
      </c>
      <c r="AS291" s="122" t="s">
        <v>66</v>
      </c>
      <c r="AT291" s="122" t="s">
        <v>70</v>
      </c>
      <c r="AX291" s="115" t="s">
        <v>119</v>
      </c>
      <c r="BJ291" s="123">
        <f>SUM(BJ292:BJ355)</f>
        <v>0</v>
      </c>
    </row>
    <row r="292" spans="2:63" s="15" customFormat="1" ht="24.25" customHeight="1">
      <c r="B292" s="14"/>
      <c r="C292" s="73">
        <v>62</v>
      </c>
      <c r="D292" s="73" t="s">
        <v>120</v>
      </c>
      <c r="E292" s="126" t="s">
        <v>274</v>
      </c>
      <c r="F292" s="127" t="s">
        <v>275</v>
      </c>
      <c r="G292" s="128" t="s">
        <v>121</v>
      </c>
      <c r="H292" s="129">
        <v>13.1455</v>
      </c>
      <c r="I292" s="178">
        <v>0</v>
      </c>
      <c r="J292" s="130">
        <f>ROUND(I292*H292,2)</f>
        <v>0</v>
      </c>
      <c r="K292" s="131"/>
      <c r="L292" s="14"/>
      <c r="M292" s="132" t="s">
        <v>1</v>
      </c>
      <c r="N292" s="133" t="s">
        <v>32</v>
      </c>
      <c r="O292" s="134">
        <v>1.8360000000000001</v>
      </c>
      <c r="P292" s="134">
        <f>O292*H292</f>
        <v>24.135138000000001</v>
      </c>
      <c r="Q292" s="134">
        <v>0.42</v>
      </c>
      <c r="R292" s="134">
        <f>Q292*H292</f>
        <v>5.5211100000000002</v>
      </c>
      <c r="S292" s="134">
        <v>0</v>
      </c>
      <c r="T292" s="135">
        <f>S292*H292</f>
        <v>0</v>
      </c>
      <c r="AS292" s="136" t="s">
        <v>120</v>
      </c>
      <c r="AT292" s="136" t="s">
        <v>71</v>
      </c>
      <c r="AX292" s="74" t="s">
        <v>119</v>
      </c>
      <c r="BD292" s="137">
        <f>IF(N292="základní",J292,0)</f>
        <v>0</v>
      </c>
      <c r="BE292" s="137">
        <f>IF(N292="snížená",J292,0)</f>
        <v>0</v>
      </c>
      <c r="BF292" s="137">
        <f>IF(N292="zákl. přenesená",J292,0)</f>
        <v>0</v>
      </c>
      <c r="BG292" s="137">
        <f>IF(N292="sníž. přenesená",J292,0)</f>
        <v>0</v>
      </c>
      <c r="BH292" s="137">
        <f>IF(N292="nulová",J292,0)</f>
        <v>0</v>
      </c>
      <c r="BI292" s="74" t="s">
        <v>70</v>
      </c>
      <c r="BJ292" s="137">
        <f>ROUND(I292*H292,2)</f>
        <v>0</v>
      </c>
      <c r="BK292" s="74" t="s">
        <v>159</v>
      </c>
    </row>
    <row r="293" spans="2:63" s="139" customFormat="1" ht="12">
      <c r="B293" s="138"/>
      <c r="D293" s="140" t="s">
        <v>123</v>
      </c>
      <c r="E293" s="141" t="s">
        <v>1</v>
      </c>
      <c r="F293" s="142" t="s">
        <v>248</v>
      </c>
      <c r="H293" s="141" t="s">
        <v>1</v>
      </c>
      <c r="L293" s="138"/>
      <c r="M293" s="143"/>
      <c r="T293" s="144"/>
      <c r="AS293" s="141" t="s">
        <v>123</v>
      </c>
      <c r="AT293" s="141" t="s">
        <v>71</v>
      </c>
      <c r="AU293" s="139" t="s">
        <v>70</v>
      </c>
      <c r="AV293" s="139" t="s">
        <v>24</v>
      </c>
      <c r="AW293" s="139" t="s">
        <v>67</v>
      </c>
      <c r="AX293" s="141" t="s">
        <v>119</v>
      </c>
    </row>
    <row r="294" spans="2:63" s="146" customFormat="1" ht="12">
      <c r="B294" s="145"/>
      <c r="D294" s="140" t="s">
        <v>123</v>
      </c>
      <c r="E294" s="147" t="s">
        <v>1</v>
      </c>
      <c r="F294" s="148" t="s">
        <v>276</v>
      </c>
      <c r="H294" s="149">
        <v>12.654999999999999</v>
      </c>
      <c r="L294" s="145"/>
      <c r="M294" s="150"/>
      <c r="T294" s="151"/>
      <c r="AS294" s="147" t="s">
        <v>123</v>
      </c>
      <c r="AT294" s="147" t="s">
        <v>71</v>
      </c>
      <c r="AU294" s="146" t="s">
        <v>71</v>
      </c>
      <c r="AV294" s="146" t="s">
        <v>24</v>
      </c>
      <c r="AW294" s="146" t="s">
        <v>67</v>
      </c>
      <c r="AX294" s="147" t="s">
        <v>119</v>
      </c>
    </row>
    <row r="295" spans="2:63" s="139" customFormat="1" ht="12">
      <c r="B295" s="138"/>
      <c r="D295" s="140" t="s">
        <v>123</v>
      </c>
      <c r="E295" s="141" t="s">
        <v>1</v>
      </c>
      <c r="F295" s="142" t="s">
        <v>260</v>
      </c>
      <c r="H295" s="141" t="s">
        <v>1</v>
      </c>
      <c r="L295" s="138"/>
      <c r="M295" s="143"/>
      <c r="T295" s="144"/>
      <c r="AS295" s="141" t="s">
        <v>123</v>
      </c>
      <c r="AT295" s="141" t="s">
        <v>71</v>
      </c>
      <c r="AU295" s="139" t="s">
        <v>70</v>
      </c>
      <c r="AV295" s="139" t="s">
        <v>24</v>
      </c>
      <c r="AW295" s="139" t="s">
        <v>67</v>
      </c>
      <c r="AX295" s="141" t="s">
        <v>119</v>
      </c>
    </row>
    <row r="296" spans="2:63" s="146" customFormat="1" ht="12">
      <c r="B296" s="145"/>
      <c r="D296" s="140" t="s">
        <v>123</v>
      </c>
      <c r="E296" s="147" t="s">
        <v>1</v>
      </c>
      <c r="F296" s="148" t="s">
        <v>277</v>
      </c>
      <c r="H296" s="149">
        <v>0.49049999999999999</v>
      </c>
      <c r="L296" s="145"/>
      <c r="M296" s="150"/>
      <c r="T296" s="151"/>
      <c r="AS296" s="147" t="s">
        <v>123</v>
      </c>
      <c r="AT296" s="147" t="s">
        <v>71</v>
      </c>
      <c r="AU296" s="146" t="s">
        <v>71</v>
      </c>
      <c r="AV296" s="146" t="s">
        <v>24</v>
      </c>
      <c r="AW296" s="146" t="s">
        <v>67</v>
      </c>
      <c r="AX296" s="147" t="s">
        <v>119</v>
      </c>
    </row>
    <row r="297" spans="2:63" s="153" customFormat="1" ht="12">
      <c r="B297" s="152"/>
      <c r="D297" s="140" t="s">
        <v>123</v>
      </c>
      <c r="E297" s="154" t="s">
        <v>1</v>
      </c>
      <c r="F297" s="155" t="s">
        <v>128</v>
      </c>
      <c r="H297" s="156">
        <v>13.1455</v>
      </c>
      <c r="L297" s="152"/>
      <c r="M297" s="157"/>
      <c r="T297" s="158"/>
      <c r="AS297" s="154" t="s">
        <v>123</v>
      </c>
      <c r="AT297" s="154" t="s">
        <v>71</v>
      </c>
      <c r="AU297" s="153" t="s">
        <v>122</v>
      </c>
      <c r="AV297" s="153" t="s">
        <v>24</v>
      </c>
      <c r="AW297" s="153" t="s">
        <v>70</v>
      </c>
      <c r="AX297" s="154" t="s">
        <v>119</v>
      </c>
    </row>
    <row r="298" spans="2:63" s="15" customFormat="1" ht="24.25" customHeight="1">
      <c r="B298" s="14"/>
      <c r="C298" s="73">
        <v>63</v>
      </c>
      <c r="D298" s="73" t="s">
        <v>120</v>
      </c>
      <c r="E298" s="126" t="s">
        <v>278</v>
      </c>
      <c r="F298" s="127" t="s">
        <v>279</v>
      </c>
      <c r="G298" s="128" t="s">
        <v>124</v>
      </c>
      <c r="H298" s="129">
        <v>262.91000000000003</v>
      </c>
      <c r="I298" s="178">
        <v>0</v>
      </c>
      <c r="J298" s="130">
        <f>ROUND(I298*H298,2)</f>
        <v>0</v>
      </c>
      <c r="K298" s="131"/>
      <c r="L298" s="14"/>
      <c r="M298" s="132" t="s">
        <v>1</v>
      </c>
      <c r="N298" s="133" t="s">
        <v>32</v>
      </c>
      <c r="O298" s="134">
        <v>2.5000000000000001E-2</v>
      </c>
      <c r="P298" s="134">
        <f>O298*H298</f>
        <v>6.572750000000001</v>
      </c>
      <c r="Q298" s="134">
        <v>6.9999999999999999E-4</v>
      </c>
      <c r="R298" s="134">
        <f>Q298*H298</f>
        <v>0.18403700000000001</v>
      </c>
      <c r="S298" s="134">
        <v>0</v>
      </c>
      <c r="T298" s="135">
        <f>S298*H298</f>
        <v>0</v>
      </c>
      <c r="AS298" s="136" t="s">
        <v>120</v>
      </c>
      <c r="AT298" s="136" t="s">
        <v>71</v>
      </c>
      <c r="AX298" s="74" t="s">
        <v>119</v>
      </c>
      <c r="BD298" s="137">
        <f>IF(N298="základní",J298,0)</f>
        <v>0</v>
      </c>
      <c r="BE298" s="137">
        <f>IF(N298="snížená",J298,0)</f>
        <v>0</v>
      </c>
      <c r="BF298" s="137">
        <f>IF(N298="zákl. přenesená",J298,0)</f>
        <v>0</v>
      </c>
      <c r="BG298" s="137">
        <f>IF(N298="sníž. přenesená",J298,0)</f>
        <v>0</v>
      </c>
      <c r="BH298" s="137">
        <f>IF(N298="nulová",J298,0)</f>
        <v>0</v>
      </c>
      <c r="BI298" s="74" t="s">
        <v>70</v>
      </c>
      <c r="BJ298" s="137">
        <f>ROUND(I298*H298,2)</f>
        <v>0</v>
      </c>
      <c r="BK298" s="74" t="s">
        <v>159</v>
      </c>
    </row>
    <row r="299" spans="2:63" s="139" customFormat="1" ht="12">
      <c r="B299" s="138"/>
      <c r="D299" s="140" t="s">
        <v>123</v>
      </c>
      <c r="E299" s="141" t="s">
        <v>1</v>
      </c>
      <c r="F299" s="142" t="s">
        <v>248</v>
      </c>
      <c r="H299" s="141" t="s">
        <v>1</v>
      </c>
      <c r="L299" s="138"/>
      <c r="M299" s="143"/>
      <c r="T299" s="144"/>
      <c r="AS299" s="141" t="s">
        <v>123</v>
      </c>
      <c r="AT299" s="141" t="s">
        <v>71</v>
      </c>
      <c r="AU299" s="139" t="s">
        <v>70</v>
      </c>
      <c r="AV299" s="139" t="s">
        <v>24</v>
      </c>
      <c r="AW299" s="139" t="s">
        <v>67</v>
      </c>
      <c r="AX299" s="141" t="s">
        <v>119</v>
      </c>
    </row>
    <row r="300" spans="2:63" s="146" customFormat="1">
      <c r="B300" s="145"/>
      <c r="D300" s="140" t="s">
        <v>123</v>
      </c>
      <c r="E300" s="147" t="s">
        <v>1</v>
      </c>
      <c r="F300" s="148">
        <v>253.1</v>
      </c>
      <c r="H300" s="149">
        <v>253.1</v>
      </c>
      <c r="L300" s="145"/>
      <c r="M300" s="150"/>
      <c r="T300" s="151"/>
      <c r="AS300" s="147" t="s">
        <v>123</v>
      </c>
      <c r="AT300" s="147" t="s">
        <v>71</v>
      </c>
      <c r="AU300" s="146" t="s">
        <v>71</v>
      </c>
      <c r="AV300" s="146" t="s">
        <v>24</v>
      </c>
      <c r="AW300" s="146" t="s">
        <v>67</v>
      </c>
      <c r="AX300" s="147" t="s">
        <v>119</v>
      </c>
    </row>
    <row r="301" spans="2:63" s="139" customFormat="1" ht="12">
      <c r="B301" s="138"/>
      <c r="D301" s="140" t="s">
        <v>123</v>
      </c>
      <c r="E301" s="141" t="s">
        <v>1</v>
      </c>
      <c r="F301" s="142" t="s">
        <v>260</v>
      </c>
      <c r="H301" s="141" t="s">
        <v>1</v>
      </c>
      <c r="L301" s="138"/>
      <c r="M301" s="143"/>
      <c r="T301" s="144"/>
      <c r="AS301" s="141" t="s">
        <v>123</v>
      </c>
      <c r="AT301" s="141" t="s">
        <v>71</v>
      </c>
      <c r="AU301" s="139" t="s">
        <v>70</v>
      </c>
      <c r="AV301" s="139" t="s">
        <v>24</v>
      </c>
      <c r="AW301" s="139" t="s">
        <v>67</v>
      </c>
      <c r="AX301" s="141" t="s">
        <v>119</v>
      </c>
    </row>
    <row r="302" spans="2:63" s="146" customFormat="1">
      <c r="B302" s="145"/>
      <c r="D302" s="140" t="s">
        <v>123</v>
      </c>
      <c r="E302" s="147" t="s">
        <v>1</v>
      </c>
      <c r="F302" s="148">
        <v>9.81</v>
      </c>
      <c r="H302" s="149">
        <v>9.81</v>
      </c>
      <c r="L302" s="145"/>
      <c r="M302" s="150"/>
      <c r="T302" s="151"/>
      <c r="AS302" s="147" t="s">
        <v>123</v>
      </c>
      <c r="AT302" s="147" t="s">
        <v>71</v>
      </c>
      <c r="AU302" s="146" t="s">
        <v>71</v>
      </c>
      <c r="AV302" s="146" t="s">
        <v>24</v>
      </c>
      <c r="AW302" s="146" t="s">
        <v>67</v>
      </c>
      <c r="AX302" s="147" t="s">
        <v>119</v>
      </c>
    </row>
    <row r="303" spans="2:63" s="153" customFormat="1" ht="12">
      <c r="B303" s="152"/>
      <c r="D303" s="140" t="s">
        <v>123</v>
      </c>
      <c r="E303" s="154" t="s">
        <v>1</v>
      </c>
      <c r="F303" s="155" t="s">
        <v>128</v>
      </c>
      <c r="H303" s="156">
        <v>262.91000000000003</v>
      </c>
      <c r="L303" s="152"/>
      <c r="M303" s="157"/>
      <c r="T303" s="158"/>
      <c r="AS303" s="154" t="s">
        <v>123</v>
      </c>
      <c r="AT303" s="154" t="s">
        <v>71</v>
      </c>
      <c r="AU303" s="153" t="s">
        <v>122</v>
      </c>
      <c r="AV303" s="153" t="s">
        <v>24</v>
      </c>
      <c r="AW303" s="153" t="s">
        <v>70</v>
      </c>
      <c r="AX303" s="154" t="s">
        <v>119</v>
      </c>
    </row>
    <row r="304" spans="2:63" s="15" customFormat="1" ht="24.25" customHeight="1">
      <c r="B304" s="14"/>
      <c r="C304" s="73">
        <v>64</v>
      </c>
      <c r="D304" s="73" t="s">
        <v>120</v>
      </c>
      <c r="E304" s="126" t="s">
        <v>280</v>
      </c>
      <c r="F304" s="127" t="s">
        <v>281</v>
      </c>
      <c r="G304" s="128" t="s">
        <v>124</v>
      </c>
      <c r="H304" s="129">
        <v>262.91000000000003</v>
      </c>
      <c r="I304" s="178">
        <v>0</v>
      </c>
      <c r="J304" s="130">
        <f>ROUND(I304*H304,2)</f>
        <v>0</v>
      </c>
      <c r="K304" s="131"/>
      <c r="L304" s="14"/>
      <c r="M304" s="132" t="s">
        <v>1</v>
      </c>
      <c r="N304" s="133" t="s">
        <v>32</v>
      </c>
      <c r="O304" s="134">
        <v>0</v>
      </c>
      <c r="P304" s="134">
        <f>O304*H304</f>
        <v>0</v>
      </c>
      <c r="Q304" s="134">
        <v>2.5999999999999998E-4</v>
      </c>
      <c r="R304" s="134">
        <f>Q304*H304</f>
        <v>6.8356600000000003E-2</v>
      </c>
      <c r="S304" s="134">
        <v>0</v>
      </c>
      <c r="T304" s="135">
        <f>S304*H304</f>
        <v>0</v>
      </c>
      <c r="AS304" s="136" t="s">
        <v>120</v>
      </c>
      <c r="AT304" s="136" t="s">
        <v>71</v>
      </c>
      <c r="AX304" s="74" t="s">
        <v>119</v>
      </c>
      <c r="BD304" s="137">
        <f>IF(N304="základní",J304,0)</f>
        <v>0</v>
      </c>
      <c r="BE304" s="137">
        <f>IF(N304="snížená",J304,0)</f>
        <v>0</v>
      </c>
      <c r="BF304" s="137">
        <f>IF(N304="zákl. přenesená",J304,0)</f>
        <v>0</v>
      </c>
      <c r="BG304" s="137">
        <f>IF(N304="sníž. přenesená",J304,0)</f>
        <v>0</v>
      </c>
      <c r="BH304" s="137">
        <f>IF(N304="nulová",J304,0)</f>
        <v>0</v>
      </c>
      <c r="BI304" s="74" t="s">
        <v>70</v>
      </c>
      <c r="BJ304" s="137">
        <f>ROUND(I304*H304,2)</f>
        <v>0</v>
      </c>
      <c r="BK304" s="74" t="s">
        <v>159</v>
      </c>
    </row>
    <row r="305" spans="2:63" s="139" customFormat="1" ht="12">
      <c r="B305" s="138"/>
      <c r="D305" s="140" t="s">
        <v>123</v>
      </c>
      <c r="E305" s="141" t="s">
        <v>1</v>
      </c>
      <c r="F305" s="142" t="s">
        <v>248</v>
      </c>
      <c r="H305" s="141" t="s">
        <v>1</v>
      </c>
      <c r="L305" s="138"/>
      <c r="M305" s="143"/>
      <c r="T305" s="144"/>
      <c r="AS305" s="141" t="s">
        <v>123</v>
      </c>
      <c r="AT305" s="141" t="s">
        <v>71</v>
      </c>
      <c r="AU305" s="139" t="s">
        <v>70</v>
      </c>
      <c r="AV305" s="139" t="s">
        <v>24</v>
      </c>
      <c r="AW305" s="139" t="s">
        <v>67</v>
      </c>
      <c r="AX305" s="141" t="s">
        <v>119</v>
      </c>
    </row>
    <row r="306" spans="2:63" s="146" customFormat="1">
      <c r="B306" s="145"/>
      <c r="D306" s="140" t="s">
        <v>123</v>
      </c>
      <c r="E306" s="147" t="s">
        <v>1</v>
      </c>
      <c r="F306" s="148">
        <v>253.1</v>
      </c>
      <c r="H306" s="149">
        <v>253.1</v>
      </c>
      <c r="L306" s="145"/>
      <c r="M306" s="150"/>
      <c r="T306" s="151"/>
      <c r="AS306" s="147" t="s">
        <v>123</v>
      </c>
      <c r="AT306" s="147" t="s">
        <v>71</v>
      </c>
      <c r="AU306" s="146" t="s">
        <v>71</v>
      </c>
      <c r="AV306" s="146" t="s">
        <v>24</v>
      </c>
      <c r="AW306" s="146" t="s">
        <v>67</v>
      </c>
      <c r="AX306" s="147" t="s">
        <v>119</v>
      </c>
    </row>
    <row r="307" spans="2:63" s="139" customFormat="1" ht="12">
      <c r="B307" s="138"/>
      <c r="D307" s="140" t="s">
        <v>123</v>
      </c>
      <c r="E307" s="141" t="s">
        <v>1</v>
      </c>
      <c r="F307" s="142" t="s">
        <v>260</v>
      </c>
      <c r="H307" s="141" t="s">
        <v>1</v>
      </c>
      <c r="L307" s="138"/>
      <c r="M307" s="143"/>
      <c r="T307" s="144"/>
      <c r="AS307" s="141" t="s">
        <v>123</v>
      </c>
      <c r="AT307" s="141" t="s">
        <v>71</v>
      </c>
      <c r="AU307" s="139" t="s">
        <v>70</v>
      </c>
      <c r="AV307" s="139" t="s">
        <v>24</v>
      </c>
      <c r="AW307" s="139" t="s">
        <v>67</v>
      </c>
      <c r="AX307" s="141" t="s">
        <v>119</v>
      </c>
    </row>
    <row r="308" spans="2:63" s="146" customFormat="1">
      <c r="B308" s="145"/>
      <c r="D308" s="140" t="s">
        <v>123</v>
      </c>
      <c r="E308" s="147" t="s">
        <v>1</v>
      </c>
      <c r="F308" s="148">
        <v>9.81</v>
      </c>
      <c r="H308" s="149">
        <v>9.81</v>
      </c>
      <c r="L308" s="145"/>
      <c r="M308" s="150"/>
      <c r="T308" s="151"/>
      <c r="AS308" s="147" t="s">
        <v>123</v>
      </c>
      <c r="AT308" s="147" t="s">
        <v>71</v>
      </c>
      <c r="AU308" s="146" t="s">
        <v>71</v>
      </c>
      <c r="AV308" s="146" t="s">
        <v>24</v>
      </c>
      <c r="AW308" s="146" t="s">
        <v>67</v>
      </c>
      <c r="AX308" s="147" t="s">
        <v>119</v>
      </c>
    </row>
    <row r="309" spans="2:63" s="153" customFormat="1" ht="12">
      <c r="B309" s="152"/>
      <c r="D309" s="140" t="s">
        <v>123</v>
      </c>
      <c r="E309" s="154" t="s">
        <v>1</v>
      </c>
      <c r="F309" s="155" t="s">
        <v>128</v>
      </c>
      <c r="H309" s="156">
        <v>262.91000000000003</v>
      </c>
      <c r="L309" s="152"/>
      <c r="M309" s="157"/>
      <c r="T309" s="158"/>
      <c r="AS309" s="154" t="s">
        <v>123</v>
      </c>
      <c r="AT309" s="154" t="s">
        <v>71</v>
      </c>
      <c r="AU309" s="153" t="s">
        <v>122</v>
      </c>
      <c r="AV309" s="153" t="s">
        <v>24</v>
      </c>
      <c r="AW309" s="153" t="s">
        <v>70</v>
      </c>
      <c r="AX309" s="154" t="s">
        <v>119</v>
      </c>
    </row>
    <row r="310" spans="2:63" s="15" customFormat="1" ht="24.25" customHeight="1">
      <c r="B310" s="14"/>
      <c r="C310" s="73">
        <v>65</v>
      </c>
      <c r="D310" s="73" t="s">
        <v>120</v>
      </c>
      <c r="E310" s="126" t="s">
        <v>282</v>
      </c>
      <c r="F310" s="127" t="s">
        <v>283</v>
      </c>
      <c r="G310" s="128" t="s">
        <v>121</v>
      </c>
      <c r="H310" s="129">
        <v>10.516400000000001</v>
      </c>
      <c r="I310" s="178">
        <v>0</v>
      </c>
      <c r="J310" s="130">
        <f>ROUND(I310*H310,2)</f>
        <v>0</v>
      </c>
      <c r="K310" s="131"/>
      <c r="L310" s="14"/>
      <c r="M310" s="132" t="s">
        <v>1</v>
      </c>
      <c r="N310" s="133" t="s">
        <v>32</v>
      </c>
      <c r="O310" s="134">
        <v>3.2130000000000001</v>
      </c>
      <c r="P310" s="134">
        <f>O310*H310</f>
        <v>33.789193200000007</v>
      </c>
      <c r="Q310" s="134">
        <v>2.5018699999999998</v>
      </c>
      <c r="R310" s="134">
        <f>Q310*H310</f>
        <v>26.310665667999999</v>
      </c>
      <c r="S310" s="134">
        <v>0</v>
      </c>
      <c r="T310" s="135">
        <f>S310*H310</f>
        <v>0</v>
      </c>
      <c r="AS310" s="136" t="s">
        <v>120</v>
      </c>
      <c r="AT310" s="136" t="s">
        <v>71</v>
      </c>
      <c r="AX310" s="74" t="s">
        <v>119</v>
      </c>
      <c r="BD310" s="137">
        <f>IF(N310="základní",J310,0)</f>
        <v>0</v>
      </c>
      <c r="BE310" s="137">
        <f>IF(N310="snížená",J310,0)</f>
        <v>0</v>
      </c>
      <c r="BF310" s="137">
        <f>IF(N310="zákl. přenesená",J310,0)</f>
        <v>0</v>
      </c>
      <c r="BG310" s="137">
        <f>IF(N310="sníž. přenesená",J310,0)</f>
        <v>0</v>
      </c>
      <c r="BH310" s="137">
        <f>IF(N310="nulová",J310,0)</f>
        <v>0</v>
      </c>
      <c r="BI310" s="74" t="s">
        <v>70</v>
      </c>
      <c r="BJ310" s="137">
        <f>ROUND(I310*H310,2)</f>
        <v>0</v>
      </c>
      <c r="BK310" s="74" t="s">
        <v>159</v>
      </c>
    </row>
    <row r="311" spans="2:63" s="139" customFormat="1" ht="12">
      <c r="B311" s="138"/>
      <c r="D311" s="140" t="s">
        <v>123</v>
      </c>
      <c r="E311" s="141" t="s">
        <v>1</v>
      </c>
      <c r="F311" s="142" t="s">
        <v>248</v>
      </c>
      <c r="H311" s="141" t="s">
        <v>1</v>
      </c>
      <c r="L311" s="138"/>
      <c r="M311" s="143"/>
      <c r="T311" s="144"/>
      <c r="AS311" s="141" t="s">
        <v>123</v>
      </c>
      <c r="AT311" s="141" t="s">
        <v>71</v>
      </c>
      <c r="AU311" s="139" t="s">
        <v>70</v>
      </c>
      <c r="AV311" s="139" t="s">
        <v>24</v>
      </c>
      <c r="AW311" s="139" t="s">
        <v>67</v>
      </c>
      <c r="AX311" s="141" t="s">
        <v>119</v>
      </c>
    </row>
    <row r="312" spans="2:63" s="146" customFormat="1" ht="12">
      <c r="B312" s="145"/>
      <c r="D312" s="140" t="s">
        <v>123</v>
      </c>
      <c r="E312" s="147" t="s">
        <v>1</v>
      </c>
      <c r="F312" s="148" t="s">
        <v>284</v>
      </c>
      <c r="H312" s="149">
        <v>10.124000000000001</v>
      </c>
      <c r="L312" s="145"/>
      <c r="M312" s="150"/>
      <c r="T312" s="151"/>
      <c r="AS312" s="147" t="s">
        <v>123</v>
      </c>
      <c r="AT312" s="147" t="s">
        <v>71</v>
      </c>
      <c r="AU312" s="146" t="s">
        <v>71</v>
      </c>
      <c r="AV312" s="146" t="s">
        <v>24</v>
      </c>
      <c r="AW312" s="146" t="s">
        <v>67</v>
      </c>
      <c r="AX312" s="147" t="s">
        <v>119</v>
      </c>
    </row>
    <row r="313" spans="2:63" s="139" customFormat="1" ht="12">
      <c r="B313" s="138"/>
      <c r="D313" s="140" t="s">
        <v>123</v>
      </c>
      <c r="E313" s="141" t="s">
        <v>1</v>
      </c>
      <c r="F313" s="142" t="s">
        <v>260</v>
      </c>
      <c r="H313" s="141" t="s">
        <v>1</v>
      </c>
      <c r="L313" s="138"/>
      <c r="M313" s="143"/>
      <c r="T313" s="144"/>
      <c r="AS313" s="141" t="s">
        <v>123</v>
      </c>
      <c r="AT313" s="141" t="s">
        <v>71</v>
      </c>
      <c r="AU313" s="139" t="s">
        <v>70</v>
      </c>
      <c r="AV313" s="139" t="s">
        <v>24</v>
      </c>
      <c r="AW313" s="139" t="s">
        <v>67</v>
      </c>
      <c r="AX313" s="141" t="s">
        <v>119</v>
      </c>
    </row>
    <row r="314" spans="2:63" s="146" customFormat="1" ht="12">
      <c r="B314" s="145"/>
      <c r="D314" s="140" t="s">
        <v>123</v>
      </c>
      <c r="E314" s="147" t="s">
        <v>1</v>
      </c>
      <c r="F314" s="148" t="s">
        <v>285</v>
      </c>
      <c r="H314" s="149">
        <v>0.39240000000000003</v>
      </c>
      <c r="L314" s="145"/>
      <c r="M314" s="150"/>
      <c r="T314" s="151"/>
      <c r="AS314" s="147" t="s">
        <v>123</v>
      </c>
      <c r="AT314" s="147" t="s">
        <v>71</v>
      </c>
      <c r="AU314" s="146" t="s">
        <v>71</v>
      </c>
      <c r="AV314" s="146" t="s">
        <v>24</v>
      </c>
      <c r="AW314" s="146" t="s">
        <v>67</v>
      </c>
      <c r="AX314" s="147" t="s">
        <v>119</v>
      </c>
    </row>
    <row r="315" spans="2:63" s="153" customFormat="1" ht="12">
      <c r="B315" s="152"/>
      <c r="D315" s="140" t="s">
        <v>123</v>
      </c>
      <c r="E315" s="154" t="s">
        <v>1</v>
      </c>
      <c r="F315" s="155" t="s">
        <v>128</v>
      </c>
      <c r="H315" s="156">
        <v>10.516400000000001</v>
      </c>
      <c r="L315" s="152"/>
      <c r="M315" s="157"/>
      <c r="T315" s="158"/>
      <c r="AS315" s="154" t="s">
        <v>123</v>
      </c>
      <c r="AT315" s="154" t="s">
        <v>71</v>
      </c>
      <c r="AU315" s="153" t="s">
        <v>122</v>
      </c>
      <c r="AV315" s="153" t="s">
        <v>24</v>
      </c>
      <c r="AW315" s="153" t="s">
        <v>70</v>
      </c>
      <c r="AX315" s="154" t="s">
        <v>119</v>
      </c>
    </row>
    <row r="316" spans="2:63" s="15" customFormat="1" ht="39">
      <c r="B316" s="14"/>
      <c r="C316" s="73">
        <v>66</v>
      </c>
      <c r="D316" s="73" t="s">
        <v>120</v>
      </c>
      <c r="E316" s="126" t="s">
        <v>286</v>
      </c>
      <c r="F316" s="127" t="s">
        <v>287</v>
      </c>
      <c r="G316" s="128" t="s">
        <v>121</v>
      </c>
      <c r="H316" s="129">
        <v>10.516400000000001</v>
      </c>
      <c r="I316" s="178">
        <v>0</v>
      </c>
      <c r="J316" s="130">
        <f>ROUND(I316*H316,2)</f>
        <v>0</v>
      </c>
      <c r="K316" s="131"/>
      <c r="L316" s="14"/>
      <c r="M316" s="132" t="s">
        <v>1</v>
      </c>
      <c r="N316" s="133" t="s">
        <v>32</v>
      </c>
      <c r="O316" s="134">
        <v>7.4999999999999997E-2</v>
      </c>
      <c r="P316" s="134">
        <f>O316*H316</f>
        <v>0.78873000000000004</v>
      </c>
      <c r="Q316" s="134">
        <v>3.0300000000000001E-2</v>
      </c>
      <c r="R316" s="134">
        <f>Q316*H316</f>
        <v>0.31864692000000006</v>
      </c>
      <c r="S316" s="134">
        <v>0</v>
      </c>
      <c r="T316" s="135">
        <f>S316*H316</f>
        <v>0</v>
      </c>
      <c r="AS316" s="136" t="s">
        <v>120</v>
      </c>
      <c r="AT316" s="136" t="s">
        <v>71</v>
      </c>
      <c r="AX316" s="74" t="s">
        <v>119</v>
      </c>
      <c r="BD316" s="137">
        <f>IF(N316="základní",J316,0)</f>
        <v>0</v>
      </c>
      <c r="BE316" s="137">
        <f>IF(N316="snížená",J316,0)</f>
        <v>0</v>
      </c>
      <c r="BF316" s="137">
        <f>IF(N316="zákl. přenesená",J316,0)</f>
        <v>0</v>
      </c>
      <c r="BG316" s="137">
        <f>IF(N316="sníž. přenesená",J316,0)</f>
        <v>0</v>
      </c>
      <c r="BH316" s="137">
        <f>IF(N316="nulová",J316,0)</f>
        <v>0</v>
      </c>
      <c r="BI316" s="74" t="s">
        <v>70</v>
      </c>
      <c r="BJ316" s="137">
        <f>ROUND(I316*H316,2)</f>
        <v>0</v>
      </c>
      <c r="BK316" s="74" t="s">
        <v>159</v>
      </c>
    </row>
    <row r="317" spans="2:63" s="139" customFormat="1" ht="12">
      <c r="B317" s="138"/>
      <c r="D317" s="140" t="s">
        <v>123</v>
      </c>
      <c r="E317" s="141" t="s">
        <v>1</v>
      </c>
      <c r="F317" s="142" t="s">
        <v>248</v>
      </c>
      <c r="H317" s="141" t="s">
        <v>1</v>
      </c>
      <c r="L317" s="138"/>
      <c r="M317" s="143"/>
      <c r="T317" s="144"/>
      <c r="AS317" s="141" t="s">
        <v>123</v>
      </c>
      <c r="AT317" s="141" t="s">
        <v>71</v>
      </c>
      <c r="AU317" s="139" t="s">
        <v>70</v>
      </c>
      <c r="AV317" s="139" t="s">
        <v>24</v>
      </c>
      <c r="AW317" s="139" t="s">
        <v>67</v>
      </c>
      <c r="AX317" s="141" t="s">
        <v>119</v>
      </c>
    </row>
    <row r="318" spans="2:63" s="146" customFormat="1" ht="12">
      <c r="B318" s="145"/>
      <c r="D318" s="140" t="s">
        <v>123</v>
      </c>
      <c r="E318" s="147" t="s">
        <v>1</v>
      </c>
      <c r="F318" s="148" t="s">
        <v>284</v>
      </c>
      <c r="H318" s="149">
        <v>10.124000000000001</v>
      </c>
      <c r="L318" s="145"/>
      <c r="M318" s="150"/>
      <c r="T318" s="151"/>
      <c r="AS318" s="147" t="s">
        <v>123</v>
      </c>
      <c r="AT318" s="147" t="s">
        <v>71</v>
      </c>
      <c r="AU318" s="146" t="s">
        <v>71</v>
      </c>
      <c r="AV318" s="146" t="s">
        <v>24</v>
      </c>
      <c r="AW318" s="146" t="s">
        <v>67</v>
      </c>
      <c r="AX318" s="147" t="s">
        <v>119</v>
      </c>
    </row>
    <row r="319" spans="2:63" s="139" customFormat="1" ht="12">
      <c r="B319" s="138"/>
      <c r="D319" s="140" t="s">
        <v>123</v>
      </c>
      <c r="E319" s="141" t="s">
        <v>1</v>
      </c>
      <c r="F319" s="142" t="s">
        <v>260</v>
      </c>
      <c r="H319" s="141" t="s">
        <v>1</v>
      </c>
      <c r="L319" s="138"/>
      <c r="M319" s="143"/>
      <c r="T319" s="144"/>
      <c r="AS319" s="141" t="s">
        <v>123</v>
      </c>
      <c r="AT319" s="141" t="s">
        <v>71</v>
      </c>
      <c r="AU319" s="139" t="s">
        <v>70</v>
      </c>
      <c r="AV319" s="139" t="s">
        <v>24</v>
      </c>
      <c r="AW319" s="139" t="s">
        <v>67</v>
      </c>
      <c r="AX319" s="141" t="s">
        <v>119</v>
      </c>
    </row>
    <row r="320" spans="2:63" s="146" customFormat="1" ht="12">
      <c r="B320" s="145"/>
      <c r="D320" s="140" t="s">
        <v>123</v>
      </c>
      <c r="E320" s="147" t="s">
        <v>1</v>
      </c>
      <c r="F320" s="148" t="s">
        <v>285</v>
      </c>
      <c r="H320" s="149">
        <v>0.39240000000000003</v>
      </c>
      <c r="L320" s="145"/>
      <c r="M320" s="150"/>
      <c r="T320" s="151"/>
      <c r="AS320" s="147" t="s">
        <v>123</v>
      </c>
      <c r="AT320" s="147" t="s">
        <v>71</v>
      </c>
      <c r="AU320" s="146" t="s">
        <v>71</v>
      </c>
      <c r="AV320" s="146" t="s">
        <v>24</v>
      </c>
      <c r="AW320" s="146" t="s">
        <v>67</v>
      </c>
      <c r="AX320" s="147" t="s">
        <v>119</v>
      </c>
    </row>
    <row r="321" spans="2:63" s="153" customFormat="1" ht="12">
      <c r="B321" s="152"/>
      <c r="D321" s="140" t="s">
        <v>123</v>
      </c>
      <c r="E321" s="154" t="s">
        <v>1</v>
      </c>
      <c r="F321" s="155" t="s">
        <v>128</v>
      </c>
      <c r="H321" s="156">
        <v>10.516400000000001</v>
      </c>
      <c r="L321" s="152"/>
      <c r="M321" s="157"/>
      <c r="T321" s="158"/>
      <c r="AS321" s="154" t="s">
        <v>123</v>
      </c>
      <c r="AT321" s="154" t="s">
        <v>71</v>
      </c>
      <c r="AU321" s="153" t="s">
        <v>122</v>
      </c>
      <c r="AV321" s="153" t="s">
        <v>24</v>
      </c>
      <c r="AW321" s="153" t="s">
        <v>70</v>
      </c>
      <c r="AX321" s="154" t="s">
        <v>119</v>
      </c>
    </row>
    <row r="322" spans="2:63" s="15" customFormat="1" ht="24.25" customHeight="1">
      <c r="B322" s="14"/>
      <c r="C322" s="73">
        <v>67</v>
      </c>
      <c r="D322" s="73" t="s">
        <v>120</v>
      </c>
      <c r="E322" s="126" t="s">
        <v>286</v>
      </c>
      <c r="F322" s="127" t="s">
        <v>335</v>
      </c>
      <c r="G322" s="128" t="s">
        <v>134</v>
      </c>
      <c r="H322" s="129">
        <v>81.56</v>
      </c>
      <c r="I322" s="178">
        <v>0</v>
      </c>
      <c r="J322" s="130">
        <f>ROUND(I322*H322,2)</f>
        <v>0</v>
      </c>
      <c r="K322" s="131"/>
      <c r="L322" s="14"/>
      <c r="M322" s="132" t="s">
        <v>1</v>
      </c>
      <c r="N322" s="133" t="s">
        <v>32</v>
      </c>
      <c r="O322" s="134">
        <v>3.5000000000000003E-2</v>
      </c>
      <c r="P322" s="134">
        <f>O322*H322</f>
        <v>2.8546000000000005</v>
      </c>
      <c r="Q322" s="134">
        <v>4.0999999999999999E-4</v>
      </c>
      <c r="R322" s="134">
        <f>Q322*H322</f>
        <v>3.34396E-2</v>
      </c>
      <c r="S322" s="134">
        <v>0</v>
      </c>
      <c r="T322" s="135">
        <f>S322*H322</f>
        <v>0</v>
      </c>
      <c r="AS322" s="136" t="s">
        <v>120</v>
      </c>
      <c r="AT322" s="136" t="s">
        <v>71</v>
      </c>
      <c r="AX322" s="74" t="s">
        <v>119</v>
      </c>
      <c r="BD322" s="137">
        <f>IF(N322="základní",J322,0)</f>
        <v>0</v>
      </c>
      <c r="BE322" s="137">
        <f>IF(N322="snížená",J322,0)</f>
        <v>0</v>
      </c>
      <c r="BF322" s="137">
        <f>IF(N322="zákl. přenesená",J322,0)</f>
        <v>0</v>
      </c>
      <c r="BG322" s="137">
        <f>IF(N322="sníž. přenesená",J322,0)</f>
        <v>0</v>
      </c>
      <c r="BH322" s="137">
        <f>IF(N322="nulová",J322,0)</f>
        <v>0</v>
      </c>
      <c r="BI322" s="74" t="s">
        <v>70</v>
      </c>
      <c r="BJ322" s="137">
        <f>ROUND(I322*H322,2)</f>
        <v>0</v>
      </c>
      <c r="BK322" s="74" t="s">
        <v>159</v>
      </c>
    </row>
    <row r="323" spans="2:63" s="139" customFormat="1" ht="12">
      <c r="B323" s="138"/>
      <c r="D323" s="140" t="s">
        <v>123</v>
      </c>
      <c r="E323" s="141" t="s">
        <v>1</v>
      </c>
      <c r="F323" s="142" t="s">
        <v>248</v>
      </c>
      <c r="H323" s="141" t="s">
        <v>1</v>
      </c>
      <c r="L323" s="138"/>
      <c r="M323" s="143"/>
      <c r="T323" s="144"/>
      <c r="AS323" s="141" t="s">
        <v>123</v>
      </c>
      <c r="AT323" s="141" t="s">
        <v>71</v>
      </c>
      <c r="AU323" s="139" t="s">
        <v>70</v>
      </c>
      <c r="AV323" s="139" t="s">
        <v>24</v>
      </c>
      <c r="AW323" s="139" t="s">
        <v>67</v>
      </c>
      <c r="AX323" s="141" t="s">
        <v>119</v>
      </c>
    </row>
    <row r="324" spans="2:63" s="146" customFormat="1" ht="12">
      <c r="B324" s="145"/>
      <c r="D324" s="140" t="s">
        <v>123</v>
      </c>
      <c r="E324" s="147" t="s">
        <v>1</v>
      </c>
      <c r="F324" s="148" t="s">
        <v>316</v>
      </c>
      <c r="H324" s="149">
        <v>68.16</v>
      </c>
      <c r="L324" s="145"/>
      <c r="M324" s="150"/>
      <c r="T324" s="151"/>
      <c r="AS324" s="147" t="s">
        <v>123</v>
      </c>
      <c r="AT324" s="147" t="s">
        <v>71</v>
      </c>
      <c r="AU324" s="146" t="s">
        <v>71</v>
      </c>
      <c r="AV324" s="146" t="s">
        <v>24</v>
      </c>
      <c r="AW324" s="146" t="s">
        <v>67</v>
      </c>
      <c r="AX324" s="147" t="s">
        <v>119</v>
      </c>
    </row>
    <row r="325" spans="2:63" s="139" customFormat="1" ht="12">
      <c r="B325" s="138"/>
      <c r="D325" s="140" t="s">
        <v>123</v>
      </c>
      <c r="E325" s="141" t="s">
        <v>1</v>
      </c>
      <c r="F325" s="142" t="s">
        <v>260</v>
      </c>
      <c r="H325" s="141" t="s">
        <v>1</v>
      </c>
      <c r="L325" s="138"/>
      <c r="M325" s="143"/>
      <c r="T325" s="144"/>
      <c r="AS325" s="141" t="s">
        <v>123</v>
      </c>
      <c r="AT325" s="141" t="s">
        <v>71</v>
      </c>
      <c r="AU325" s="139" t="s">
        <v>70</v>
      </c>
      <c r="AV325" s="139" t="s">
        <v>24</v>
      </c>
      <c r="AW325" s="139" t="s">
        <v>67</v>
      </c>
      <c r="AX325" s="141" t="s">
        <v>119</v>
      </c>
    </row>
    <row r="326" spans="2:63" s="146" customFormat="1">
      <c r="B326" s="145"/>
      <c r="D326" s="140" t="s">
        <v>123</v>
      </c>
      <c r="E326" s="147" t="s">
        <v>1</v>
      </c>
      <c r="F326" s="148">
        <v>13.4</v>
      </c>
      <c r="H326" s="149">
        <v>13.4</v>
      </c>
      <c r="L326" s="145"/>
      <c r="M326" s="150"/>
      <c r="T326" s="151"/>
      <c r="AS326" s="147" t="s">
        <v>123</v>
      </c>
      <c r="AT326" s="147" t="s">
        <v>71</v>
      </c>
      <c r="AU326" s="146" t="s">
        <v>71</v>
      </c>
      <c r="AV326" s="146" t="s">
        <v>24</v>
      </c>
      <c r="AW326" s="146" t="s">
        <v>67</v>
      </c>
      <c r="AX326" s="147" t="s">
        <v>119</v>
      </c>
    </row>
    <row r="327" spans="2:63" s="153" customFormat="1" ht="12">
      <c r="B327" s="152"/>
      <c r="D327" s="140" t="s">
        <v>123</v>
      </c>
      <c r="E327" s="154" t="s">
        <v>1</v>
      </c>
      <c r="F327" s="155" t="s">
        <v>128</v>
      </c>
      <c r="H327" s="156">
        <v>81.56</v>
      </c>
      <c r="L327" s="152"/>
      <c r="M327" s="157"/>
      <c r="T327" s="158"/>
      <c r="AS327" s="154" t="s">
        <v>123</v>
      </c>
      <c r="AT327" s="154" t="s">
        <v>71</v>
      </c>
      <c r="AU327" s="153" t="s">
        <v>122</v>
      </c>
      <c r="AV327" s="153" t="s">
        <v>24</v>
      </c>
      <c r="AW327" s="153" t="s">
        <v>70</v>
      </c>
      <c r="AX327" s="154" t="s">
        <v>119</v>
      </c>
    </row>
    <row r="328" spans="2:63" s="15" customFormat="1" ht="24.25" customHeight="1">
      <c r="B328" s="14"/>
      <c r="C328" s="73">
        <v>68</v>
      </c>
      <c r="D328" s="73" t="s">
        <v>120</v>
      </c>
      <c r="E328" s="126" t="s">
        <v>182</v>
      </c>
      <c r="F328" s="127" t="s">
        <v>183</v>
      </c>
      <c r="G328" s="128" t="s">
        <v>124</v>
      </c>
      <c r="H328" s="129">
        <v>262.91000000000003</v>
      </c>
      <c r="I328" s="178">
        <v>0</v>
      </c>
      <c r="J328" s="130">
        <f>ROUND(I328*H328,2)</f>
        <v>0</v>
      </c>
      <c r="K328" s="131"/>
      <c r="L328" s="14"/>
      <c r="M328" s="132" t="s">
        <v>1</v>
      </c>
      <c r="N328" s="133" t="s">
        <v>32</v>
      </c>
      <c r="O328" s="134">
        <v>3.5000000000000003E-2</v>
      </c>
      <c r="P328" s="134">
        <f>O328*H328</f>
        <v>9.2018500000000021</v>
      </c>
      <c r="Q328" s="134">
        <v>0</v>
      </c>
      <c r="R328" s="134">
        <f>Q328*H328</f>
        <v>0</v>
      </c>
      <c r="S328" s="134">
        <v>0</v>
      </c>
      <c r="T328" s="135">
        <f>S328*H328</f>
        <v>0</v>
      </c>
      <c r="AS328" s="136" t="s">
        <v>120</v>
      </c>
      <c r="AT328" s="136" t="s">
        <v>71</v>
      </c>
      <c r="AX328" s="74" t="s">
        <v>119</v>
      </c>
      <c r="BD328" s="137">
        <f>IF(N328="základní",J328,0)</f>
        <v>0</v>
      </c>
      <c r="BE328" s="137">
        <f>IF(N328="snížená",J328,0)</f>
        <v>0</v>
      </c>
      <c r="BF328" s="137">
        <f>IF(N328="zákl. přenesená",J328,0)</f>
        <v>0</v>
      </c>
      <c r="BG328" s="137">
        <f>IF(N328="sníž. přenesená",J328,0)</f>
        <v>0</v>
      </c>
      <c r="BH328" s="137">
        <f>IF(N328="nulová",J328,0)</f>
        <v>0</v>
      </c>
      <c r="BI328" s="74" t="s">
        <v>70</v>
      </c>
      <c r="BJ328" s="137">
        <f>ROUND(I328*H328,2)</f>
        <v>0</v>
      </c>
      <c r="BK328" s="74" t="s">
        <v>159</v>
      </c>
    </row>
    <row r="329" spans="2:63" s="139" customFormat="1" ht="12">
      <c r="B329" s="138"/>
      <c r="D329" s="140" t="s">
        <v>123</v>
      </c>
      <c r="E329" s="141" t="s">
        <v>1</v>
      </c>
      <c r="F329" s="142" t="s">
        <v>248</v>
      </c>
      <c r="H329" s="141" t="s">
        <v>1</v>
      </c>
      <c r="L329" s="138"/>
      <c r="M329" s="143"/>
      <c r="T329" s="144"/>
      <c r="AS329" s="141" t="s">
        <v>123</v>
      </c>
      <c r="AT329" s="141" t="s">
        <v>71</v>
      </c>
      <c r="AU329" s="139" t="s">
        <v>70</v>
      </c>
      <c r="AV329" s="139" t="s">
        <v>24</v>
      </c>
      <c r="AW329" s="139" t="s">
        <v>67</v>
      </c>
      <c r="AX329" s="141" t="s">
        <v>119</v>
      </c>
    </row>
    <row r="330" spans="2:63" s="146" customFormat="1">
      <c r="B330" s="145"/>
      <c r="D330" s="140" t="s">
        <v>123</v>
      </c>
      <c r="E330" s="147" t="s">
        <v>1</v>
      </c>
      <c r="F330" s="148">
        <v>253.1</v>
      </c>
      <c r="H330" s="149">
        <v>253.1</v>
      </c>
      <c r="L330" s="145"/>
      <c r="M330" s="150"/>
      <c r="T330" s="151"/>
      <c r="AS330" s="147" t="s">
        <v>123</v>
      </c>
      <c r="AT330" s="147" t="s">
        <v>71</v>
      </c>
      <c r="AU330" s="146" t="s">
        <v>71</v>
      </c>
      <c r="AV330" s="146" t="s">
        <v>24</v>
      </c>
      <c r="AW330" s="146" t="s">
        <v>67</v>
      </c>
      <c r="AX330" s="147" t="s">
        <v>119</v>
      </c>
    </row>
    <row r="331" spans="2:63" s="139" customFormat="1" ht="12">
      <c r="B331" s="138"/>
      <c r="D331" s="140" t="s">
        <v>123</v>
      </c>
      <c r="E331" s="141" t="s">
        <v>1</v>
      </c>
      <c r="F331" s="142" t="s">
        <v>260</v>
      </c>
      <c r="H331" s="141" t="s">
        <v>1</v>
      </c>
      <c r="L331" s="138"/>
      <c r="M331" s="143"/>
      <c r="T331" s="144"/>
      <c r="AS331" s="141" t="s">
        <v>123</v>
      </c>
      <c r="AT331" s="141" t="s">
        <v>71</v>
      </c>
      <c r="AU331" s="139" t="s">
        <v>70</v>
      </c>
      <c r="AV331" s="139" t="s">
        <v>24</v>
      </c>
      <c r="AW331" s="139" t="s">
        <v>67</v>
      </c>
      <c r="AX331" s="141" t="s">
        <v>119</v>
      </c>
    </row>
    <row r="332" spans="2:63" s="146" customFormat="1">
      <c r="B332" s="145"/>
      <c r="D332" s="140" t="s">
        <v>123</v>
      </c>
      <c r="E332" s="147" t="s">
        <v>1</v>
      </c>
      <c r="F332" s="148">
        <v>9.81</v>
      </c>
      <c r="H332" s="149">
        <v>9.81</v>
      </c>
      <c r="L332" s="145"/>
      <c r="M332" s="150"/>
      <c r="T332" s="151"/>
      <c r="AS332" s="147" t="s">
        <v>123</v>
      </c>
      <c r="AT332" s="147" t="s">
        <v>71</v>
      </c>
      <c r="AU332" s="146" t="s">
        <v>71</v>
      </c>
      <c r="AV332" s="146" t="s">
        <v>24</v>
      </c>
      <c r="AW332" s="146" t="s">
        <v>67</v>
      </c>
      <c r="AX332" s="147" t="s">
        <v>119</v>
      </c>
    </row>
    <row r="333" spans="2:63" s="153" customFormat="1" ht="12">
      <c r="B333" s="152"/>
      <c r="D333" s="140" t="s">
        <v>123</v>
      </c>
      <c r="E333" s="154" t="s">
        <v>1</v>
      </c>
      <c r="F333" s="155" t="s">
        <v>128</v>
      </c>
      <c r="H333" s="156">
        <v>262.91000000000003</v>
      </c>
      <c r="L333" s="152"/>
      <c r="M333" s="157"/>
      <c r="T333" s="158"/>
      <c r="AS333" s="154" t="s">
        <v>123</v>
      </c>
      <c r="AT333" s="154" t="s">
        <v>71</v>
      </c>
      <c r="AU333" s="153" t="s">
        <v>122</v>
      </c>
      <c r="AV333" s="153" t="s">
        <v>24</v>
      </c>
      <c r="AW333" s="153" t="s">
        <v>70</v>
      </c>
      <c r="AX333" s="154" t="s">
        <v>119</v>
      </c>
    </row>
    <row r="334" spans="2:63" s="15" customFormat="1" ht="16.5" customHeight="1">
      <c r="B334" s="14"/>
      <c r="C334" s="73">
        <v>69</v>
      </c>
      <c r="D334" s="73" t="s">
        <v>120</v>
      </c>
      <c r="E334" s="126" t="s">
        <v>184</v>
      </c>
      <c r="F334" s="127" t="s">
        <v>185</v>
      </c>
      <c r="G334" s="128" t="s">
        <v>124</v>
      </c>
      <c r="H334" s="129">
        <v>262.91000000000003</v>
      </c>
      <c r="I334" s="178">
        <v>0</v>
      </c>
      <c r="J334" s="130">
        <f>ROUND(I334*H334,2)</f>
        <v>0</v>
      </c>
      <c r="K334" s="131"/>
      <c r="L334" s="14"/>
      <c r="M334" s="132" t="s">
        <v>1</v>
      </c>
      <c r="N334" s="133" t="s">
        <v>32</v>
      </c>
      <c r="O334" s="134">
        <v>2.4E-2</v>
      </c>
      <c r="P334" s="134">
        <f>O334*H334</f>
        <v>6.3098400000000003</v>
      </c>
      <c r="Q334" s="134">
        <v>0</v>
      </c>
      <c r="R334" s="134">
        <f>Q334*H334</f>
        <v>0</v>
      </c>
      <c r="S334" s="134">
        <v>0</v>
      </c>
      <c r="T334" s="135">
        <f>S334*H334</f>
        <v>0</v>
      </c>
      <c r="AS334" s="136" t="s">
        <v>120</v>
      </c>
      <c r="AT334" s="136" t="s">
        <v>71</v>
      </c>
      <c r="AX334" s="74" t="s">
        <v>119</v>
      </c>
      <c r="BD334" s="137">
        <f>IF(N334="základní",J334,0)</f>
        <v>0</v>
      </c>
      <c r="BE334" s="137">
        <f>IF(N334="snížená",J334,0)</f>
        <v>0</v>
      </c>
      <c r="BF334" s="137">
        <f>IF(N334="zákl. přenesená",J334,0)</f>
        <v>0</v>
      </c>
      <c r="BG334" s="137">
        <f>IF(N334="sníž. přenesená",J334,0)</f>
        <v>0</v>
      </c>
      <c r="BH334" s="137">
        <f>IF(N334="nulová",J334,0)</f>
        <v>0</v>
      </c>
      <c r="BI334" s="74" t="s">
        <v>70</v>
      </c>
      <c r="BJ334" s="137">
        <f>ROUND(I334*H334,2)</f>
        <v>0</v>
      </c>
      <c r="BK334" s="74" t="s">
        <v>159</v>
      </c>
    </row>
    <row r="335" spans="2:63" s="139" customFormat="1" ht="12">
      <c r="B335" s="138"/>
      <c r="D335" s="140" t="s">
        <v>123</v>
      </c>
      <c r="E335" s="141" t="s">
        <v>1</v>
      </c>
      <c r="F335" s="142" t="s">
        <v>248</v>
      </c>
      <c r="H335" s="141" t="s">
        <v>1</v>
      </c>
      <c r="L335" s="138"/>
      <c r="M335" s="143"/>
      <c r="T335" s="144"/>
      <c r="AS335" s="141" t="s">
        <v>123</v>
      </c>
      <c r="AT335" s="141" t="s">
        <v>71</v>
      </c>
      <c r="AU335" s="139" t="s">
        <v>70</v>
      </c>
      <c r="AV335" s="139" t="s">
        <v>24</v>
      </c>
      <c r="AW335" s="139" t="s">
        <v>67</v>
      </c>
      <c r="AX335" s="141" t="s">
        <v>119</v>
      </c>
    </row>
    <row r="336" spans="2:63" s="146" customFormat="1">
      <c r="B336" s="145"/>
      <c r="D336" s="140" t="s">
        <v>123</v>
      </c>
      <c r="E336" s="147" t="s">
        <v>1</v>
      </c>
      <c r="F336" s="148">
        <v>253.1</v>
      </c>
      <c r="H336" s="149">
        <v>253.1</v>
      </c>
      <c r="L336" s="145"/>
      <c r="M336" s="150"/>
      <c r="T336" s="151"/>
      <c r="AS336" s="147" t="s">
        <v>123</v>
      </c>
      <c r="AT336" s="147" t="s">
        <v>71</v>
      </c>
      <c r="AU336" s="146" t="s">
        <v>71</v>
      </c>
      <c r="AV336" s="146" t="s">
        <v>24</v>
      </c>
      <c r="AW336" s="146" t="s">
        <v>67</v>
      </c>
      <c r="AX336" s="147" t="s">
        <v>119</v>
      </c>
    </row>
    <row r="337" spans="2:63" s="139" customFormat="1" ht="12">
      <c r="B337" s="138"/>
      <c r="D337" s="140" t="s">
        <v>123</v>
      </c>
      <c r="E337" s="141" t="s">
        <v>1</v>
      </c>
      <c r="F337" s="142" t="s">
        <v>260</v>
      </c>
      <c r="H337" s="141" t="s">
        <v>1</v>
      </c>
      <c r="L337" s="138"/>
      <c r="M337" s="143"/>
      <c r="T337" s="144"/>
      <c r="AS337" s="141" t="s">
        <v>123</v>
      </c>
      <c r="AT337" s="141" t="s">
        <v>71</v>
      </c>
      <c r="AU337" s="139" t="s">
        <v>70</v>
      </c>
      <c r="AV337" s="139" t="s">
        <v>24</v>
      </c>
      <c r="AW337" s="139" t="s">
        <v>67</v>
      </c>
      <c r="AX337" s="141" t="s">
        <v>119</v>
      </c>
    </row>
    <row r="338" spans="2:63" s="146" customFormat="1">
      <c r="B338" s="145"/>
      <c r="D338" s="140" t="s">
        <v>123</v>
      </c>
      <c r="E338" s="147" t="s">
        <v>1</v>
      </c>
      <c r="F338" s="148">
        <v>9.81</v>
      </c>
      <c r="H338" s="149">
        <v>9.81</v>
      </c>
      <c r="L338" s="145"/>
      <c r="M338" s="150"/>
      <c r="T338" s="151"/>
      <c r="AS338" s="147" t="s">
        <v>123</v>
      </c>
      <c r="AT338" s="147" t="s">
        <v>71</v>
      </c>
      <c r="AU338" s="146" t="s">
        <v>71</v>
      </c>
      <c r="AV338" s="146" t="s">
        <v>24</v>
      </c>
      <c r="AW338" s="146" t="s">
        <v>67</v>
      </c>
      <c r="AX338" s="147" t="s">
        <v>119</v>
      </c>
    </row>
    <row r="339" spans="2:63" s="153" customFormat="1" ht="12">
      <c r="B339" s="152"/>
      <c r="D339" s="140" t="s">
        <v>123</v>
      </c>
      <c r="E339" s="154" t="s">
        <v>1</v>
      </c>
      <c r="F339" s="155" t="s">
        <v>128</v>
      </c>
      <c r="H339" s="156">
        <v>262.91000000000003</v>
      </c>
      <c r="L339" s="152"/>
      <c r="M339" s="157"/>
      <c r="T339" s="158"/>
      <c r="AS339" s="154" t="s">
        <v>123</v>
      </c>
      <c r="AT339" s="154" t="s">
        <v>71</v>
      </c>
      <c r="AU339" s="153" t="s">
        <v>122</v>
      </c>
      <c r="AV339" s="153" t="s">
        <v>24</v>
      </c>
      <c r="AW339" s="153" t="s">
        <v>70</v>
      </c>
      <c r="AX339" s="154" t="s">
        <v>119</v>
      </c>
    </row>
    <row r="340" spans="2:63" s="15" customFormat="1" ht="24.25" customHeight="1">
      <c r="B340" s="14"/>
      <c r="C340" s="73">
        <v>70</v>
      </c>
      <c r="D340" s="73" t="s">
        <v>120</v>
      </c>
      <c r="E340" s="126" t="s">
        <v>186</v>
      </c>
      <c r="F340" s="127" t="s">
        <v>187</v>
      </c>
      <c r="G340" s="128" t="s">
        <v>124</v>
      </c>
      <c r="H340" s="129">
        <v>262.91000000000003</v>
      </c>
      <c r="I340" s="178">
        <v>0</v>
      </c>
      <c r="J340" s="130">
        <f>ROUND(I340*H340,2)</f>
        <v>0</v>
      </c>
      <c r="K340" s="131"/>
      <c r="L340" s="14"/>
      <c r="M340" s="132" t="s">
        <v>1</v>
      </c>
      <c r="N340" s="133" t="s">
        <v>32</v>
      </c>
      <c r="O340" s="134">
        <v>5.8000000000000003E-2</v>
      </c>
      <c r="P340" s="134">
        <f>O340*H340</f>
        <v>15.248780000000002</v>
      </c>
      <c r="Q340" s="134">
        <v>2.0000000000000001E-4</v>
      </c>
      <c r="R340" s="134">
        <f>Q340*H340</f>
        <v>5.2582000000000011E-2</v>
      </c>
      <c r="S340" s="134">
        <v>0</v>
      </c>
      <c r="T340" s="135">
        <f>S340*H340</f>
        <v>0</v>
      </c>
      <c r="AS340" s="136" t="s">
        <v>120</v>
      </c>
      <c r="AT340" s="136" t="s">
        <v>71</v>
      </c>
      <c r="AX340" s="74" t="s">
        <v>119</v>
      </c>
      <c r="BD340" s="137">
        <f>IF(N340="základní",J340,0)</f>
        <v>0</v>
      </c>
      <c r="BE340" s="137">
        <f>IF(N340="snížená",J340,0)</f>
        <v>0</v>
      </c>
      <c r="BF340" s="137">
        <f>IF(N340="zákl. přenesená",J340,0)</f>
        <v>0</v>
      </c>
      <c r="BG340" s="137">
        <f>IF(N340="sníž. přenesená",J340,0)</f>
        <v>0</v>
      </c>
      <c r="BH340" s="137">
        <f>IF(N340="nulová",J340,0)</f>
        <v>0</v>
      </c>
      <c r="BI340" s="74" t="s">
        <v>70</v>
      </c>
      <c r="BJ340" s="137">
        <f>ROUND(I340*H340,2)</f>
        <v>0</v>
      </c>
      <c r="BK340" s="74" t="s">
        <v>159</v>
      </c>
    </row>
    <row r="341" spans="2:63" s="139" customFormat="1" ht="12">
      <c r="B341" s="138"/>
      <c r="D341" s="140" t="s">
        <v>123</v>
      </c>
      <c r="E341" s="141" t="s">
        <v>1</v>
      </c>
      <c r="F341" s="142" t="s">
        <v>248</v>
      </c>
      <c r="H341" s="141" t="s">
        <v>1</v>
      </c>
      <c r="L341" s="138"/>
      <c r="M341" s="143"/>
      <c r="T341" s="144"/>
      <c r="AS341" s="141" t="s">
        <v>123</v>
      </c>
      <c r="AT341" s="141" t="s">
        <v>71</v>
      </c>
      <c r="AU341" s="139" t="s">
        <v>70</v>
      </c>
      <c r="AV341" s="139" t="s">
        <v>24</v>
      </c>
      <c r="AW341" s="139" t="s">
        <v>67</v>
      </c>
      <c r="AX341" s="141" t="s">
        <v>119</v>
      </c>
    </row>
    <row r="342" spans="2:63" s="146" customFormat="1">
      <c r="B342" s="145"/>
      <c r="D342" s="140" t="s">
        <v>123</v>
      </c>
      <c r="E342" s="147" t="s">
        <v>1</v>
      </c>
      <c r="F342" s="148">
        <v>253.1</v>
      </c>
      <c r="H342" s="149">
        <v>253.1</v>
      </c>
      <c r="L342" s="145"/>
      <c r="M342" s="150"/>
      <c r="T342" s="151"/>
      <c r="AS342" s="147" t="s">
        <v>123</v>
      </c>
      <c r="AT342" s="147" t="s">
        <v>71</v>
      </c>
      <c r="AU342" s="146" t="s">
        <v>71</v>
      </c>
      <c r="AV342" s="146" t="s">
        <v>24</v>
      </c>
      <c r="AW342" s="146" t="s">
        <v>67</v>
      </c>
      <c r="AX342" s="147" t="s">
        <v>119</v>
      </c>
    </row>
    <row r="343" spans="2:63" s="139" customFormat="1" ht="12">
      <c r="B343" s="138"/>
      <c r="D343" s="140" t="s">
        <v>123</v>
      </c>
      <c r="E343" s="141" t="s">
        <v>1</v>
      </c>
      <c r="F343" s="142" t="s">
        <v>260</v>
      </c>
      <c r="H343" s="141" t="s">
        <v>1</v>
      </c>
      <c r="L343" s="138"/>
      <c r="M343" s="143"/>
      <c r="T343" s="144"/>
      <c r="AS343" s="141" t="s">
        <v>123</v>
      </c>
      <c r="AT343" s="141" t="s">
        <v>71</v>
      </c>
      <c r="AU343" s="139" t="s">
        <v>70</v>
      </c>
      <c r="AV343" s="139" t="s">
        <v>24</v>
      </c>
      <c r="AW343" s="139" t="s">
        <v>67</v>
      </c>
      <c r="AX343" s="141" t="s">
        <v>119</v>
      </c>
    </row>
    <row r="344" spans="2:63" s="146" customFormat="1">
      <c r="B344" s="145"/>
      <c r="D344" s="140" t="s">
        <v>123</v>
      </c>
      <c r="E344" s="147" t="s">
        <v>1</v>
      </c>
      <c r="F344" s="148">
        <v>9.81</v>
      </c>
      <c r="H344" s="149">
        <v>9.81</v>
      </c>
      <c r="L344" s="145"/>
      <c r="M344" s="150"/>
      <c r="T344" s="151"/>
      <c r="AS344" s="147" t="s">
        <v>123</v>
      </c>
      <c r="AT344" s="147" t="s">
        <v>71</v>
      </c>
      <c r="AU344" s="146" t="s">
        <v>71</v>
      </c>
      <c r="AV344" s="146" t="s">
        <v>24</v>
      </c>
      <c r="AW344" s="146" t="s">
        <v>67</v>
      </c>
      <c r="AX344" s="147" t="s">
        <v>119</v>
      </c>
    </row>
    <row r="345" spans="2:63" s="153" customFormat="1" ht="12">
      <c r="B345" s="152"/>
      <c r="D345" s="140" t="s">
        <v>123</v>
      </c>
      <c r="E345" s="154" t="s">
        <v>1</v>
      </c>
      <c r="F345" s="155" t="s">
        <v>128</v>
      </c>
      <c r="H345" s="156">
        <v>262.91000000000003</v>
      </c>
      <c r="L345" s="152"/>
      <c r="M345" s="157"/>
      <c r="T345" s="158"/>
      <c r="AS345" s="154" t="s">
        <v>123</v>
      </c>
      <c r="AT345" s="154" t="s">
        <v>71</v>
      </c>
      <c r="AU345" s="153" t="s">
        <v>122</v>
      </c>
      <c r="AV345" s="153" t="s">
        <v>24</v>
      </c>
      <c r="AW345" s="153" t="s">
        <v>70</v>
      </c>
      <c r="AX345" s="154" t="s">
        <v>119</v>
      </c>
    </row>
    <row r="346" spans="2:63" s="15" customFormat="1" ht="38" customHeight="1">
      <c r="B346" s="14"/>
      <c r="C346" s="73">
        <v>71</v>
      </c>
      <c r="D346" s="73" t="s">
        <v>120</v>
      </c>
      <c r="E346" s="126" t="s">
        <v>188</v>
      </c>
      <c r="F346" s="127" t="s">
        <v>189</v>
      </c>
      <c r="G346" s="128" t="s">
        <v>124</v>
      </c>
      <c r="H346" s="129">
        <v>262.91000000000003</v>
      </c>
      <c r="I346" s="178">
        <v>0</v>
      </c>
      <c r="J346" s="130">
        <f>ROUND(I346*H346,2)</f>
        <v>0</v>
      </c>
      <c r="K346" s="131"/>
      <c r="L346" s="14"/>
      <c r="M346" s="132" t="s">
        <v>1</v>
      </c>
      <c r="N346" s="133" t="s">
        <v>32</v>
      </c>
      <c r="O346" s="134">
        <v>0.35</v>
      </c>
      <c r="P346" s="134">
        <f>O346*H346</f>
        <v>92.018500000000003</v>
      </c>
      <c r="Q346" s="134">
        <v>1.4999999999999999E-2</v>
      </c>
      <c r="R346" s="134">
        <f>Q346*H346</f>
        <v>3.9436500000000003</v>
      </c>
      <c r="S346" s="134">
        <v>0</v>
      </c>
      <c r="T346" s="135">
        <f>S346*H346</f>
        <v>0</v>
      </c>
      <c r="AS346" s="136" t="s">
        <v>120</v>
      </c>
      <c r="AT346" s="136" t="s">
        <v>71</v>
      </c>
      <c r="AX346" s="74" t="s">
        <v>119</v>
      </c>
      <c r="BD346" s="137">
        <f>IF(N346="základní",J346,0)</f>
        <v>0</v>
      </c>
      <c r="BE346" s="137">
        <f>IF(N346="snížená",J346,0)</f>
        <v>0</v>
      </c>
      <c r="BF346" s="137">
        <f>IF(N346="zákl. přenesená",J346,0)</f>
        <v>0</v>
      </c>
      <c r="BG346" s="137">
        <f>IF(N346="sníž. přenesená",J346,0)</f>
        <v>0</v>
      </c>
      <c r="BH346" s="137">
        <f>IF(N346="nulová",J346,0)</f>
        <v>0</v>
      </c>
      <c r="BI346" s="74" t="s">
        <v>70</v>
      </c>
      <c r="BJ346" s="137">
        <f>ROUND(I346*H346,2)</f>
        <v>0</v>
      </c>
      <c r="BK346" s="74" t="s">
        <v>159</v>
      </c>
    </row>
    <row r="347" spans="2:63" s="139" customFormat="1" ht="12">
      <c r="B347" s="138"/>
      <c r="D347" s="140" t="s">
        <v>123</v>
      </c>
      <c r="E347" s="141" t="s">
        <v>1</v>
      </c>
      <c r="F347" s="142" t="s">
        <v>248</v>
      </c>
      <c r="H347" s="141" t="s">
        <v>1</v>
      </c>
      <c r="L347" s="138"/>
      <c r="M347" s="143"/>
      <c r="T347" s="144"/>
      <c r="AS347" s="141" t="s">
        <v>123</v>
      </c>
      <c r="AT347" s="141" t="s">
        <v>71</v>
      </c>
      <c r="AU347" s="139" t="s">
        <v>70</v>
      </c>
      <c r="AV347" s="139" t="s">
        <v>24</v>
      </c>
      <c r="AW347" s="139" t="s">
        <v>67</v>
      </c>
      <c r="AX347" s="141" t="s">
        <v>119</v>
      </c>
    </row>
    <row r="348" spans="2:63" s="146" customFormat="1">
      <c r="B348" s="145"/>
      <c r="D348" s="140" t="s">
        <v>123</v>
      </c>
      <c r="E348" s="147" t="s">
        <v>1</v>
      </c>
      <c r="F348" s="148">
        <v>253.1</v>
      </c>
      <c r="H348" s="149">
        <v>253.1</v>
      </c>
      <c r="L348" s="145"/>
      <c r="M348" s="150"/>
      <c r="T348" s="151"/>
      <c r="AS348" s="147" t="s">
        <v>123</v>
      </c>
      <c r="AT348" s="147" t="s">
        <v>71</v>
      </c>
      <c r="AU348" s="146" t="s">
        <v>71</v>
      </c>
      <c r="AV348" s="146" t="s">
        <v>24</v>
      </c>
      <c r="AW348" s="146" t="s">
        <v>67</v>
      </c>
      <c r="AX348" s="147" t="s">
        <v>119</v>
      </c>
    </row>
    <row r="349" spans="2:63" s="139" customFormat="1" ht="12">
      <c r="B349" s="138"/>
      <c r="D349" s="140" t="s">
        <v>123</v>
      </c>
      <c r="E349" s="141" t="s">
        <v>1</v>
      </c>
      <c r="F349" s="142" t="s">
        <v>260</v>
      </c>
      <c r="H349" s="141" t="s">
        <v>1</v>
      </c>
      <c r="L349" s="138"/>
      <c r="M349" s="143"/>
      <c r="T349" s="144"/>
      <c r="AS349" s="141" t="s">
        <v>123</v>
      </c>
      <c r="AT349" s="141" t="s">
        <v>71</v>
      </c>
      <c r="AU349" s="139" t="s">
        <v>70</v>
      </c>
      <c r="AV349" s="139" t="s">
        <v>24</v>
      </c>
      <c r="AW349" s="139" t="s">
        <v>67</v>
      </c>
      <c r="AX349" s="141" t="s">
        <v>119</v>
      </c>
    </row>
    <row r="350" spans="2:63" s="146" customFormat="1">
      <c r="B350" s="145"/>
      <c r="D350" s="140" t="s">
        <v>123</v>
      </c>
      <c r="E350" s="147" t="s">
        <v>1</v>
      </c>
      <c r="F350" s="148">
        <v>9.81</v>
      </c>
      <c r="H350" s="149">
        <v>9.81</v>
      </c>
      <c r="L350" s="145"/>
      <c r="M350" s="150"/>
      <c r="T350" s="151"/>
      <c r="AS350" s="147" t="s">
        <v>123</v>
      </c>
      <c r="AT350" s="147" t="s">
        <v>71</v>
      </c>
      <c r="AU350" s="146" t="s">
        <v>71</v>
      </c>
      <c r="AV350" s="146" t="s">
        <v>24</v>
      </c>
      <c r="AW350" s="146" t="s">
        <v>67</v>
      </c>
      <c r="AX350" s="147" t="s">
        <v>119</v>
      </c>
    </row>
    <row r="351" spans="2:63" s="153" customFormat="1" ht="12">
      <c r="B351" s="152"/>
      <c r="D351" s="140" t="s">
        <v>123</v>
      </c>
      <c r="E351" s="154" t="s">
        <v>1</v>
      </c>
      <c r="F351" s="155" t="s">
        <v>128</v>
      </c>
      <c r="H351" s="156">
        <v>262.91000000000003</v>
      </c>
      <c r="L351" s="152"/>
      <c r="M351" s="157"/>
      <c r="T351" s="158"/>
      <c r="AS351" s="154" t="s">
        <v>123</v>
      </c>
      <c r="AT351" s="154" t="s">
        <v>71</v>
      </c>
      <c r="AU351" s="153" t="s">
        <v>122</v>
      </c>
      <c r="AV351" s="153" t="s">
        <v>24</v>
      </c>
      <c r="AW351" s="153" t="s">
        <v>70</v>
      </c>
      <c r="AX351" s="154" t="s">
        <v>119</v>
      </c>
    </row>
    <row r="352" spans="2:63" s="15" customFormat="1" ht="24.25" customHeight="1">
      <c r="B352" s="14"/>
      <c r="C352" s="73">
        <v>72</v>
      </c>
      <c r="D352" s="73" t="s">
        <v>120</v>
      </c>
      <c r="E352" s="126" t="s">
        <v>336</v>
      </c>
      <c r="F352" s="127" t="s">
        <v>337</v>
      </c>
      <c r="G352" s="128" t="s">
        <v>134</v>
      </c>
      <c r="H352" s="129">
        <v>49.335000000000001</v>
      </c>
      <c r="I352" s="178">
        <v>0</v>
      </c>
      <c r="J352" s="130">
        <f>ROUND(I352*H352,2)</f>
        <v>0</v>
      </c>
      <c r="K352" s="131"/>
      <c r="L352" s="14"/>
      <c r="M352" s="132" t="s">
        <v>1</v>
      </c>
      <c r="N352" s="133" t="s">
        <v>32</v>
      </c>
      <c r="O352" s="134">
        <v>0.18</v>
      </c>
      <c r="P352" s="134">
        <f>O352*H352</f>
        <v>8.8803000000000001</v>
      </c>
      <c r="Q352" s="134">
        <v>1.0000000000000001E-5</v>
      </c>
      <c r="R352" s="134">
        <f>Q352*H352</f>
        <v>4.9335000000000004E-4</v>
      </c>
      <c r="S352" s="134">
        <v>0</v>
      </c>
      <c r="T352" s="135">
        <f>S352*H352</f>
        <v>0</v>
      </c>
      <c r="AS352" s="136" t="s">
        <v>120</v>
      </c>
      <c r="AT352" s="136" t="s">
        <v>71</v>
      </c>
      <c r="AX352" s="74" t="s">
        <v>119</v>
      </c>
      <c r="BD352" s="137">
        <f>IF(N352="základní",J352,0)</f>
        <v>0</v>
      </c>
      <c r="BE352" s="137">
        <f>IF(N352="snížená",J352,0)</f>
        <v>0</v>
      </c>
      <c r="BF352" s="137">
        <f>IF(N352="zákl. přenesená",J352,0)</f>
        <v>0</v>
      </c>
      <c r="BG352" s="137">
        <f>IF(N352="sníž. přenesená",J352,0)</f>
        <v>0</v>
      </c>
      <c r="BH352" s="137">
        <f>IF(N352="nulová",J352,0)</f>
        <v>0</v>
      </c>
      <c r="BI352" s="74" t="s">
        <v>70</v>
      </c>
      <c r="BJ352" s="137">
        <f>ROUND(I352*H352,2)</f>
        <v>0</v>
      </c>
      <c r="BK352" s="74" t="s">
        <v>159</v>
      </c>
    </row>
    <row r="353" spans="2:63" s="139" customFormat="1" ht="12">
      <c r="B353" s="138"/>
      <c r="D353" s="140" t="s">
        <v>123</v>
      </c>
      <c r="E353" s="141" t="s">
        <v>1</v>
      </c>
      <c r="F353" s="142" t="s">
        <v>248</v>
      </c>
      <c r="H353" s="141" t="s">
        <v>1</v>
      </c>
      <c r="L353" s="138"/>
      <c r="M353" s="143"/>
      <c r="T353" s="144"/>
      <c r="AS353" s="141" t="s">
        <v>123</v>
      </c>
      <c r="AT353" s="141" t="s">
        <v>71</v>
      </c>
      <c r="AU353" s="139" t="s">
        <v>70</v>
      </c>
      <c r="AV353" s="139" t="s">
        <v>24</v>
      </c>
      <c r="AW353" s="139" t="s">
        <v>67</v>
      </c>
      <c r="AX353" s="141" t="s">
        <v>119</v>
      </c>
    </row>
    <row r="354" spans="2:63" s="146" customFormat="1" ht="12">
      <c r="B354" s="145"/>
      <c r="D354" s="140" t="s">
        <v>123</v>
      </c>
      <c r="E354" s="147" t="s">
        <v>1</v>
      </c>
      <c r="F354" s="148" t="s">
        <v>338</v>
      </c>
      <c r="H354" s="149">
        <v>49.335000000000001</v>
      </c>
      <c r="L354" s="145"/>
      <c r="M354" s="150"/>
      <c r="T354" s="151"/>
      <c r="AS354" s="147" t="s">
        <v>123</v>
      </c>
      <c r="AT354" s="147" t="s">
        <v>71</v>
      </c>
      <c r="AU354" s="146" t="s">
        <v>71</v>
      </c>
      <c r="AV354" s="146" t="s">
        <v>24</v>
      </c>
      <c r="AW354" s="146" t="s">
        <v>67</v>
      </c>
      <c r="AX354" s="147" t="s">
        <v>119</v>
      </c>
    </row>
    <row r="355" spans="2:63" s="15" customFormat="1" ht="33" customHeight="1">
      <c r="B355" s="14"/>
      <c r="C355" s="73">
        <v>73</v>
      </c>
      <c r="D355" s="73" t="s">
        <v>120</v>
      </c>
      <c r="E355" s="126" t="s">
        <v>323</v>
      </c>
      <c r="F355" s="127" t="s">
        <v>324</v>
      </c>
      <c r="G355" s="128" t="s">
        <v>125</v>
      </c>
      <c r="H355" s="129">
        <v>36.432000000000002</v>
      </c>
      <c r="I355" s="178">
        <v>0</v>
      </c>
      <c r="J355" s="130">
        <f>ROUND(I355*H355,2)</f>
        <v>0</v>
      </c>
      <c r="K355" s="131"/>
      <c r="L355" s="14"/>
      <c r="M355" s="132" t="s">
        <v>1</v>
      </c>
      <c r="N355" s="133" t="s">
        <v>32</v>
      </c>
      <c r="O355" s="134">
        <v>1.6870000000000001</v>
      </c>
      <c r="P355" s="134">
        <f>O355*H355</f>
        <v>61.460784000000004</v>
      </c>
      <c r="Q355" s="134">
        <v>0</v>
      </c>
      <c r="R355" s="134">
        <f>Q355*H355</f>
        <v>0</v>
      </c>
      <c r="S355" s="134">
        <v>0</v>
      </c>
      <c r="T355" s="135">
        <f>S355*H355</f>
        <v>0</v>
      </c>
      <c r="W355" s="137"/>
      <c r="AS355" s="136" t="s">
        <v>120</v>
      </c>
      <c r="AT355" s="136" t="s">
        <v>71</v>
      </c>
      <c r="AX355" s="74" t="s">
        <v>119</v>
      </c>
      <c r="BD355" s="137">
        <f>IF(N355="základní",J355,0)</f>
        <v>0</v>
      </c>
      <c r="BE355" s="137">
        <f>IF(N355="snížená",J355,0)</f>
        <v>0</v>
      </c>
      <c r="BF355" s="137">
        <f>IF(N355="zákl. přenesená",J355,0)</f>
        <v>0</v>
      </c>
      <c r="BG355" s="137">
        <f>IF(N355="sníž. přenesená",J355,0)</f>
        <v>0</v>
      </c>
      <c r="BH355" s="137">
        <f>IF(N355="nulová",J355,0)</f>
        <v>0</v>
      </c>
      <c r="BI355" s="74" t="s">
        <v>70</v>
      </c>
      <c r="BJ355" s="137">
        <f>ROUND(I355*H355,2)</f>
        <v>0</v>
      </c>
      <c r="BK355" s="74" t="s">
        <v>159</v>
      </c>
    </row>
    <row r="356" spans="2:63" s="114" customFormat="1" ht="23" customHeight="1">
      <c r="B356" s="113"/>
      <c r="D356" s="115" t="s">
        <v>66</v>
      </c>
      <c r="E356" s="124">
        <v>777</v>
      </c>
      <c r="F356" s="124" t="s">
        <v>319</v>
      </c>
      <c r="J356" s="125">
        <f>BJ356</f>
        <v>0</v>
      </c>
      <c r="L356" s="113"/>
      <c r="M356" s="118"/>
      <c r="P356" s="119">
        <f>SUM(P357:P377)</f>
        <v>112.89432384000001</v>
      </c>
      <c r="R356" s="119">
        <f>SUM(R357:R377)</f>
        <v>1.2898403359999999</v>
      </c>
      <c r="T356" s="120">
        <f>SUM(T357:T377)</f>
        <v>0</v>
      </c>
      <c r="AS356" s="122" t="s">
        <v>66</v>
      </c>
      <c r="AT356" s="122" t="s">
        <v>70</v>
      </c>
      <c r="AX356" s="115" t="s">
        <v>119</v>
      </c>
      <c r="BJ356" s="123">
        <f>SUM(BJ357:BJ377)</f>
        <v>0</v>
      </c>
    </row>
    <row r="357" spans="2:63" s="15" customFormat="1" ht="26">
      <c r="B357" s="14"/>
      <c r="C357" s="73">
        <v>74</v>
      </c>
      <c r="D357" s="73" t="s">
        <v>120</v>
      </c>
      <c r="E357" s="126" t="s">
        <v>288</v>
      </c>
      <c r="F357" s="127" t="s">
        <v>289</v>
      </c>
      <c r="G357" s="128" t="s">
        <v>124</v>
      </c>
      <c r="H357" s="129">
        <v>262.91000000000003</v>
      </c>
      <c r="I357" s="178">
        <v>0</v>
      </c>
      <c r="J357" s="130">
        <f>ROUND(I357*H357,2)</f>
        <v>0</v>
      </c>
      <c r="K357" s="131"/>
      <c r="L357" s="14"/>
      <c r="M357" s="132" t="s">
        <v>1</v>
      </c>
      <c r="N357" s="133" t="s">
        <v>32</v>
      </c>
      <c r="O357" s="134">
        <v>0.36</v>
      </c>
      <c r="P357" s="134">
        <f>O357*H357</f>
        <v>94.647600000000011</v>
      </c>
      <c r="Q357" s="134">
        <v>4.7999999999999996E-3</v>
      </c>
      <c r="R357" s="134">
        <f>Q357*H357</f>
        <v>1.261968</v>
      </c>
      <c r="S357" s="134">
        <v>0</v>
      </c>
      <c r="T357" s="135">
        <f>S357*H357</f>
        <v>0</v>
      </c>
      <c r="AS357" s="136" t="s">
        <v>120</v>
      </c>
      <c r="AT357" s="136" t="s">
        <v>71</v>
      </c>
      <c r="AX357" s="74" t="s">
        <v>119</v>
      </c>
      <c r="BD357" s="137">
        <f>IF(N357="základní",J357,0)</f>
        <v>0</v>
      </c>
      <c r="BE357" s="137">
        <f>IF(N357="snížená",J357,0)</f>
        <v>0</v>
      </c>
      <c r="BF357" s="137">
        <f>IF(N357="zákl. přenesená",J357,0)</f>
        <v>0</v>
      </c>
      <c r="BG357" s="137">
        <f>IF(N357="sníž. přenesená",J357,0)</f>
        <v>0</v>
      </c>
      <c r="BH357" s="137">
        <f>IF(N357="nulová",J357,0)</f>
        <v>0</v>
      </c>
      <c r="BI357" s="74" t="s">
        <v>70</v>
      </c>
      <c r="BJ357" s="137">
        <f>ROUND(I357*H357,2)</f>
        <v>0</v>
      </c>
      <c r="BK357" s="74" t="s">
        <v>159</v>
      </c>
    </row>
    <row r="358" spans="2:63" s="139" customFormat="1" ht="12">
      <c r="B358" s="138"/>
      <c r="D358" s="140" t="s">
        <v>123</v>
      </c>
      <c r="E358" s="141" t="s">
        <v>1</v>
      </c>
      <c r="F358" s="142" t="s">
        <v>248</v>
      </c>
      <c r="H358" s="141" t="s">
        <v>1</v>
      </c>
      <c r="L358" s="138"/>
      <c r="M358" s="143"/>
      <c r="T358" s="144"/>
      <c r="AS358" s="141" t="s">
        <v>123</v>
      </c>
      <c r="AT358" s="141" t="s">
        <v>71</v>
      </c>
      <c r="AU358" s="139" t="s">
        <v>70</v>
      </c>
      <c r="AV358" s="139" t="s">
        <v>24</v>
      </c>
      <c r="AW358" s="139" t="s">
        <v>67</v>
      </c>
      <c r="AX358" s="141" t="s">
        <v>119</v>
      </c>
    </row>
    <row r="359" spans="2:63" s="146" customFormat="1">
      <c r="B359" s="145"/>
      <c r="D359" s="140" t="s">
        <v>123</v>
      </c>
      <c r="E359" s="147" t="s">
        <v>1</v>
      </c>
      <c r="F359" s="148">
        <v>253.1</v>
      </c>
      <c r="H359" s="149">
        <v>253.1</v>
      </c>
      <c r="L359" s="145"/>
      <c r="M359" s="150"/>
      <c r="T359" s="151"/>
      <c r="AS359" s="147" t="s">
        <v>123</v>
      </c>
      <c r="AT359" s="147" t="s">
        <v>71</v>
      </c>
      <c r="AU359" s="146" t="s">
        <v>71</v>
      </c>
      <c r="AV359" s="146" t="s">
        <v>24</v>
      </c>
      <c r="AW359" s="146" t="s">
        <v>67</v>
      </c>
      <c r="AX359" s="147" t="s">
        <v>119</v>
      </c>
    </row>
    <row r="360" spans="2:63" s="139" customFormat="1" ht="12">
      <c r="B360" s="138"/>
      <c r="D360" s="140" t="s">
        <v>123</v>
      </c>
      <c r="E360" s="141" t="s">
        <v>1</v>
      </c>
      <c r="F360" s="142" t="s">
        <v>260</v>
      </c>
      <c r="H360" s="141" t="s">
        <v>1</v>
      </c>
      <c r="L360" s="138"/>
      <c r="M360" s="143"/>
      <c r="T360" s="144"/>
      <c r="AS360" s="141" t="s">
        <v>123</v>
      </c>
      <c r="AT360" s="141" t="s">
        <v>71</v>
      </c>
      <c r="AU360" s="139" t="s">
        <v>70</v>
      </c>
      <c r="AV360" s="139" t="s">
        <v>24</v>
      </c>
      <c r="AW360" s="139" t="s">
        <v>67</v>
      </c>
      <c r="AX360" s="141" t="s">
        <v>119</v>
      </c>
    </row>
    <row r="361" spans="2:63" s="146" customFormat="1">
      <c r="B361" s="145"/>
      <c r="D361" s="140" t="s">
        <v>123</v>
      </c>
      <c r="E361" s="147" t="s">
        <v>1</v>
      </c>
      <c r="F361" s="148">
        <v>9.81</v>
      </c>
      <c r="H361" s="149">
        <v>9.81</v>
      </c>
      <c r="L361" s="145"/>
      <c r="M361" s="150"/>
      <c r="T361" s="151"/>
      <c r="AS361" s="147" t="s">
        <v>123</v>
      </c>
      <c r="AT361" s="147" t="s">
        <v>71</v>
      </c>
      <c r="AU361" s="146" t="s">
        <v>71</v>
      </c>
      <c r="AV361" s="146" t="s">
        <v>24</v>
      </c>
      <c r="AW361" s="146" t="s">
        <v>67</v>
      </c>
      <c r="AX361" s="147" t="s">
        <v>119</v>
      </c>
    </row>
    <row r="362" spans="2:63" s="153" customFormat="1" ht="12">
      <c r="B362" s="152"/>
      <c r="D362" s="140" t="s">
        <v>123</v>
      </c>
      <c r="E362" s="154" t="s">
        <v>1</v>
      </c>
      <c r="F362" s="155" t="s">
        <v>128</v>
      </c>
      <c r="H362" s="156">
        <v>262.91000000000003</v>
      </c>
      <c r="L362" s="152"/>
      <c r="M362" s="157"/>
      <c r="T362" s="158"/>
      <c r="AS362" s="154" t="s">
        <v>123</v>
      </c>
      <c r="AT362" s="154" t="s">
        <v>71</v>
      </c>
      <c r="AU362" s="153" t="s">
        <v>122</v>
      </c>
      <c r="AV362" s="153" t="s">
        <v>24</v>
      </c>
      <c r="AW362" s="153" t="s">
        <v>70</v>
      </c>
      <c r="AX362" s="154" t="s">
        <v>119</v>
      </c>
    </row>
    <row r="363" spans="2:63" s="15" customFormat="1" ht="16.5" customHeight="1">
      <c r="B363" s="14"/>
      <c r="C363" s="73">
        <v>75</v>
      </c>
      <c r="D363" s="73" t="s">
        <v>120</v>
      </c>
      <c r="E363" s="126" t="s">
        <v>317</v>
      </c>
      <c r="F363" s="127" t="s">
        <v>318</v>
      </c>
      <c r="G363" s="128" t="s">
        <v>134</v>
      </c>
      <c r="H363" s="129">
        <v>81.56</v>
      </c>
      <c r="I363" s="178">
        <v>0</v>
      </c>
      <c r="J363" s="130">
        <f>ROUND(I363*H363,2)</f>
        <v>0</v>
      </c>
      <c r="K363" s="131"/>
      <c r="L363" s="14"/>
      <c r="M363" s="132" t="s">
        <v>1</v>
      </c>
      <c r="N363" s="133" t="s">
        <v>32</v>
      </c>
      <c r="O363" s="134">
        <v>0.18099999999999999</v>
      </c>
      <c r="P363" s="134">
        <f>O363*H363</f>
        <v>14.762359999999999</v>
      </c>
      <c r="Q363" s="134">
        <v>1.0000000000000001E-5</v>
      </c>
      <c r="R363" s="134">
        <f>Q363*H363</f>
        <v>8.1560000000000009E-4</v>
      </c>
      <c r="S363" s="134">
        <v>0</v>
      </c>
      <c r="T363" s="135">
        <f>S363*H363</f>
        <v>0</v>
      </c>
      <c r="AS363" s="136" t="s">
        <v>120</v>
      </c>
      <c r="AT363" s="136" t="s">
        <v>71</v>
      </c>
      <c r="AX363" s="74" t="s">
        <v>119</v>
      </c>
      <c r="BD363" s="137">
        <f>IF(N363="základní",J363,0)</f>
        <v>0</v>
      </c>
      <c r="BE363" s="137">
        <f>IF(N363="snížená",J363,0)</f>
        <v>0</v>
      </c>
      <c r="BF363" s="137">
        <f>IF(N363="zákl. přenesená",J363,0)</f>
        <v>0</v>
      </c>
      <c r="BG363" s="137">
        <f>IF(N363="sníž. přenesená",J363,0)</f>
        <v>0</v>
      </c>
      <c r="BH363" s="137">
        <f>IF(N363="nulová",J363,0)</f>
        <v>0</v>
      </c>
      <c r="BI363" s="74" t="s">
        <v>70</v>
      </c>
      <c r="BJ363" s="137">
        <f>ROUND(I363*H363,2)</f>
        <v>0</v>
      </c>
      <c r="BK363" s="74" t="s">
        <v>159</v>
      </c>
    </row>
    <row r="364" spans="2:63" s="139" customFormat="1" ht="12">
      <c r="B364" s="138"/>
      <c r="D364" s="140" t="s">
        <v>123</v>
      </c>
      <c r="E364" s="141" t="s">
        <v>1</v>
      </c>
      <c r="F364" s="142" t="s">
        <v>248</v>
      </c>
      <c r="H364" s="141" t="s">
        <v>1</v>
      </c>
      <c r="L364" s="138"/>
      <c r="M364" s="143"/>
      <c r="T364" s="144"/>
      <c r="AS364" s="141" t="s">
        <v>123</v>
      </c>
      <c r="AT364" s="141" t="s">
        <v>71</v>
      </c>
      <c r="AU364" s="139" t="s">
        <v>70</v>
      </c>
      <c r="AV364" s="139" t="s">
        <v>24</v>
      </c>
      <c r="AW364" s="139" t="s">
        <v>67</v>
      </c>
      <c r="AX364" s="141" t="s">
        <v>119</v>
      </c>
    </row>
    <row r="365" spans="2:63" s="146" customFormat="1" ht="12">
      <c r="B365" s="145"/>
      <c r="D365" s="140" t="s">
        <v>123</v>
      </c>
      <c r="E365" s="147" t="s">
        <v>1</v>
      </c>
      <c r="F365" s="148" t="s">
        <v>316</v>
      </c>
      <c r="H365" s="149">
        <v>68.16</v>
      </c>
      <c r="L365" s="145"/>
      <c r="M365" s="150"/>
      <c r="T365" s="151"/>
      <c r="AS365" s="147" t="s">
        <v>123</v>
      </c>
      <c r="AT365" s="147" t="s">
        <v>71</v>
      </c>
      <c r="AU365" s="146" t="s">
        <v>71</v>
      </c>
      <c r="AV365" s="146" t="s">
        <v>24</v>
      </c>
      <c r="AW365" s="146" t="s">
        <v>67</v>
      </c>
      <c r="AX365" s="147" t="s">
        <v>119</v>
      </c>
    </row>
    <row r="366" spans="2:63" s="139" customFormat="1" ht="12">
      <c r="B366" s="138"/>
      <c r="D366" s="140" t="s">
        <v>123</v>
      </c>
      <c r="E366" s="141" t="s">
        <v>1</v>
      </c>
      <c r="F366" s="142" t="s">
        <v>260</v>
      </c>
      <c r="H366" s="141" t="s">
        <v>1</v>
      </c>
      <c r="L366" s="138"/>
      <c r="M366" s="143"/>
      <c r="T366" s="144"/>
      <c r="AS366" s="141" t="s">
        <v>123</v>
      </c>
      <c r="AT366" s="141" t="s">
        <v>71</v>
      </c>
      <c r="AU366" s="139" t="s">
        <v>70</v>
      </c>
      <c r="AV366" s="139" t="s">
        <v>24</v>
      </c>
      <c r="AW366" s="139" t="s">
        <v>67</v>
      </c>
      <c r="AX366" s="141" t="s">
        <v>119</v>
      </c>
    </row>
    <row r="367" spans="2:63" s="146" customFormat="1">
      <c r="B367" s="145"/>
      <c r="D367" s="140" t="s">
        <v>123</v>
      </c>
      <c r="E367" s="147" t="s">
        <v>1</v>
      </c>
      <c r="F367" s="148">
        <v>13.4</v>
      </c>
      <c r="H367" s="149">
        <v>13.4</v>
      </c>
      <c r="L367" s="145"/>
      <c r="M367" s="150"/>
      <c r="T367" s="151"/>
      <c r="AS367" s="147" t="s">
        <v>123</v>
      </c>
      <c r="AT367" s="147" t="s">
        <v>71</v>
      </c>
      <c r="AU367" s="146" t="s">
        <v>71</v>
      </c>
      <c r="AV367" s="146" t="s">
        <v>24</v>
      </c>
      <c r="AW367" s="146" t="s">
        <v>67</v>
      </c>
      <c r="AX367" s="147" t="s">
        <v>119</v>
      </c>
    </row>
    <row r="368" spans="2:63" s="153" customFormat="1" ht="12">
      <c r="B368" s="152"/>
      <c r="D368" s="140" t="s">
        <v>123</v>
      </c>
      <c r="E368" s="154" t="s">
        <v>1</v>
      </c>
      <c r="F368" s="155" t="s">
        <v>128</v>
      </c>
      <c r="H368" s="156">
        <v>81.56</v>
      </c>
      <c r="L368" s="152"/>
      <c r="M368" s="157"/>
      <c r="T368" s="158"/>
      <c r="AS368" s="154" t="s">
        <v>123</v>
      </c>
      <c r="AT368" s="154" t="s">
        <v>71</v>
      </c>
      <c r="AU368" s="153" t="s">
        <v>122</v>
      </c>
      <c r="AV368" s="153" t="s">
        <v>24</v>
      </c>
      <c r="AW368" s="153" t="s">
        <v>70</v>
      </c>
      <c r="AX368" s="154" t="s">
        <v>119</v>
      </c>
    </row>
    <row r="369" spans="2:63" s="15" customFormat="1" ht="16.5" customHeight="1">
      <c r="B369" s="14"/>
      <c r="C369" s="163">
        <v>76</v>
      </c>
      <c r="D369" s="163" t="s">
        <v>129</v>
      </c>
      <c r="E369" s="164" t="s">
        <v>320</v>
      </c>
      <c r="F369" s="165" t="s">
        <v>321</v>
      </c>
      <c r="G369" s="166" t="s">
        <v>125</v>
      </c>
      <c r="H369" s="167">
        <v>2.6599999999999999E-2</v>
      </c>
      <c r="I369" s="180">
        <v>0</v>
      </c>
      <c r="J369" s="168">
        <f>ROUND(I369*H369,2)</f>
        <v>0</v>
      </c>
      <c r="K369" s="160"/>
      <c r="L369" s="161"/>
      <c r="M369" s="162" t="s">
        <v>1</v>
      </c>
      <c r="N369" s="170" t="s">
        <v>32</v>
      </c>
      <c r="O369" s="134">
        <v>0</v>
      </c>
      <c r="P369" s="134">
        <f>O369*H369</f>
        <v>0</v>
      </c>
      <c r="Q369" s="134">
        <v>1</v>
      </c>
      <c r="R369" s="134">
        <f>Q369*H369</f>
        <v>2.6599999999999999E-2</v>
      </c>
      <c r="S369" s="134">
        <v>0</v>
      </c>
      <c r="T369" s="135">
        <f>S369*H369</f>
        <v>0</v>
      </c>
      <c r="AS369" s="136" t="s">
        <v>129</v>
      </c>
      <c r="AT369" s="136" t="s">
        <v>71</v>
      </c>
      <c r="AX369" s="74" t="s">
        <v>119</v>
      </c>
      <c r="BD369" s="137">
        <f>IF(N369="základní",J369,0)</f>
        <v>0</v>
      </c>
      <c r="BE369" s="137">
        <f>IF(N369="snížená",J369,0)</f>
        <v>0</v>
      </c>
      <c r="BF369" s="137">
        <f>IF(N369="zákl. přenesená",J369,0)</f>
        <v>0</v>
      </c>
      <c r="BG369" s="137">
        <f>IF(N369="sníž. přenesená",J369,0)</f>
        <v>0</v>
      </c>
      <c r="BH369" s="137">
        <f>IF(N369="nulová",J369,0)</f>
        <v>0</v>
      </c>
      <c r="BI369" s="74" t="s">
        <v>70</v>
      </c>
      <c r="BJ369" s="137">
        <f>ROUND(I369*H369,2)</f>
        <v>0</v>
      </c>
      <c r="BK369" s="74" t="s">
        <v>159</v>
      </c>
    </row>
    <row r="370" spans="2:63" s="146" customFormat="1" ht="21" customHeight="1">
      <c r="B370" s="145"/>
      <c r="D370" s="140" t="s">
        <v>123</v>
      </c>
      <c r="F370" s="148" t="s">
        <v>322</v>
      </c>
      <c r="H370" s="149">
        <v>2.6599999999999999E-2</v>
      </c>
      <c r="L370" s="145"/>
      <c r="M370" s="150"/>
      <c r="T370" s="151"/>
      <c r="AS370" s="147" t="s">
        <v>123</v>
      </c>
      <c r="AT370" s="147" t="s">
        <v>71</v>
      </c>
      <c r="AU370" s="146" t="s">
        <v>71</v>
      </c>
      <c r="AV370" s="146" t="s">
        <v>3</v>
      </c>
      <c r="AW370" s="146" t="s">
        <v>70</v>
      </c>
      <c r="AX370" s="147" t="s">
        <v>119</v>
      </c>
    </row>
    <row r="371" spans="2:63" s="15" customFormat="1" ht="26">
      <c r="B371" s="14"/>
      <c r="C371" s="73">
        <v>77</v>
      </c>
      <c r="D371" s="73" t="s">
        <v>120</v>
      </c>
      <c r="E371" s="126" t="s">
        <v>327</v>
      </c>
      <c r="F371" s="127" t="s">
        <v>328</v>
      </c>
      <c r="G371" s="128" t="s">
        <v>124</v>
      </c>
      <c r="H371" s="129">
        <v>3.2624</v>
      </c>
      <c r="I371" s="178">
        <v>0</v>
      </c>
      <c r="J371" s="130">
        <f>ROUND(I371*H371,2)</f>
        <v>0</v>
      </c>
      <c r="K371" s="131"/>
      <c r="L371" s="14"/>
      <c r="M371" s="132" t="s">
        <v>1</v>
      </c>
      <c r="N371" s="133" t="s">
        <v>32</v>
      </c>
      <c r="O371" s="134">
        <v>0.184</v>
      </c>
      <c r="P371" s="134">
        <f>O371*H371</f>
        <v>0.60028159999999997</v>
      </c>
      <c r="Q371" s="134">
        <v>1.3999999999999999E-4</v>
      </c>
      <c r="R371" s="134">
        <f>Q371*H371</f>
        <v>4.5673599999999996E-4</v>
      </c>
      <c r="S371" s="134">
        <v>0</v>
      </c>
      <c r="T371" s="135">
        <f>S371*H371</f>
        <v>0</v>
      </c>
      <c r="AS371" s="136" t="s">
        <v>120</v>
      </c>
      <c r="AT371" s="136" t="s">
        <v>71</v>
      </c>
      <c r="AX371" s="74" t="s">
        <v>119</v>
      </c>
      <c r="BD371" s="137">
        <f>IF(N371="základní",J371,0)</f>
        <v>0</v>
      </c>
      <c r="BE371" s="137">
        <f>IF(N371="snížená",J371,0)</f>
        <v>0</v>
      </c>
      <c r="BF371" s="137">
        <f>IF(N371="zákl. přenesená",J371,0)</f>
        <v>0</v>
      </c>
      <c r="BG371" s="137">
        <f>IF(N371="sníž. přenesená",J371,0)</f>
        <v>0</v>
      </c>
      <c r="BH371" s="137">
        <f>IF(N371="nulová",J371,0)</f>
        <v>0</v>
      </c>
      <c r="BI371" s="74" t="s">
        <v>70</v>
      </c>
      <c r="BJ371" s="137">
        <f>ROUND(I371*H371,2)</f>
        <v>0</v>
      </c>
      <c r="BK371" s="74" t="s">
        <v>159</v>
      </c>
    </row>
    <row r="372" spans="2:63" s="139" customFormat="1" ht="12">
      <c r="B372" s="138"/>
      <c r="D372" s="140" t="s">
        <v>123</v>
      </c>
      <c r="E372" s="141" t="s">
        <v>1</v>
      </c>
      <c r="F372" s="142" t="s">
        <v>248</v>
      </c>
      <c r="H372" s="141" t="s">
        <v>1</v>
      </c>
      <c r="L372" s="138"/>
      <c r="M372" s="143"/>
      <c r="T372" s="144"/>
      <c r="AS372" s="141" t="s">
        <v>123</v>
      </c>
      <c r="AT372" s="141" t="s">
        <v>71</v>
      </c>
      <c r="AU372" s="139" t="s">
        <v>70</v>
      </c>
      <c r="AV372" s="139" t="s">
        <v>24</v>
      </c>
      <c r="AW372" s="139" t="s">
        <v>67</v>
      </c>
      <c r="AX372" s="141" t="s">
        <v>119</v>
      </c>
    </row>
    <row r="373" spans="2:63" s="146" customFormat="1" ht="12">
      <c r="B373" s="145"/>
      <c r="D373" s="140" t="s">
        <v>123</v>
      </c>
      <c r="E373" s="147" t="s">
        <v>1</v>
      </c>
      <c r="F373" s="148" t="s">
        <v>329</v>
      </c>
      <c r="H373" s="149">
        <v>2.7263999999999999</v>
      </c>
      <c r="L373" s="145"/>
      <c r="M373" s="150"/>
      <c r="T373" s="151"/>
      <c r="AS373" s="147" t="s">
        <v>123</v>
      </c>
      <c r="AT373" s="147" t="s">
        <v>71</v>
      </c>
      <c r="AU373" s="146" t="s">
        <v>71</v>
      </c>
      <c r="AV373" s="146" t="s">
        <v>24</v>
      </c>
      <c r="AW373" s="146" t="s">
        <v>67</v>
      </c>
      <c r="AX373" s="147" t="s">
        <v>119</v>
      </c>
    </row>
    <row r="374" spans="2:63" s="139" customFormat="1" ht="12">
      <c r="B374" s="138"/>
      <c r="D374" s="140" t="s">
        <v>123</v>
      </c>
      <c r="E374" s="141" t="s">
        <v>1</v>
      </c>
      <c r="F374" s="142" t="s">
        <v>260</v>
      </c>
      <c r="H374" s="141" t="s">
        <v>1</v>
      </c>
      <c r="L374" s="138"/>
      <c r="M374" s="143"/>
      <c r="T374" s="144"/>
      <c r="AS374" s="141" t="s">
        <v>123</v>
      </c>
      <c r="AT374" s="141" t="s">
        <v>71</v>
      </c>
      <c r="AU374" s="139" t="s">
        <v>70</v>
      </c>
      <c r="AV374" s="139" t="s">
        <v>24</v>
      </c>
      <c r="AW374" s="139" t="s">
        <v>67</v>
      </c>
      <c r="AX374" s="141" t="s">
        <v>119</v>
      </c>
    </row>
    <row r="375" spans="2:63" s="146" customFormat="1" ht="12">
      <c r="B375" s="145"/>
      <c r="D375" s="140" t="s">
        <v>123</v>
      </c>
      <c r="E375" s="147" t="s">
        <v>1</v>
      </c>
      <c r="F375" s="148" t="s">
        <v>330</v>
      </c>
      <c r="H375" s="149">
        <v>0.53600000000000003</v>
      </c>
      <c r="L375" s="145"/>
      <c r="M375" s="150"/>
      <c r="T375" s="151"/>
      <c r="AS375" s="147" t="s">
        <v>123</v>
      </c>
      <c r="AT375" s="147" t="s">
        <v>71</v>
      </c>
      <c r="AU375" s="146" t="s">
        <v>71</v>
      </c>
      <c r="AV375" s="146" t="s">
        <v>24</v>
      </c>
      <c r="AW375" s="146" t="s">
        <v>67</v>
      </c>
      <c r="AX375" s="147" t="s">
        <v>119</v>
      </c>
    </row>
    <row r="376" spans="2:63" s="153" customFormat="1" ht="12">
      <c r="B376" s="152"/>
      <c r="D376" s="140" t="s">
        <v>123</v>
      </c>
      <c r="E376" s="154" t="s">
        <v>1</v>
      </c>
      <c r="F376" s="155" t="s">
        <v>128</v>
      </c>
      <c r="H376" s="156">
        <v>3.2624</v>
      </c>
      <c r="L376" s="152"/>
      <c r="M376" s="157"/>
      <c r="T376" s="158"/>
      <c r="AS376" s="154" t="s">
        <v>123</v>
      </c>
      <c r="AT376" s="154" t="s">
        <v>71</v>
      </c>
      <c r="AU376" s="153" t="s">
        <v>122</v>
      </c>
      <c r="AV376" s="153" t="s">
        <v>24</v>
      </c>
      <c r="AW376" s="153" t="s">
        <v>70</v>
      </c>
      <c r="AX376" s="154" t="s">
        <v>119</v>
      </c>
    </row>
    <row r="377" spans="2:63" s="15" customFormat="1" ht="33" customHeight="1">
      <c r="B377" s="14"/>
      <c r="C377" s="73">
        <v>78</v>
      </c>
      <c r="D377" s="73" t="s">
        <v>120</v>
      </c>
      <c r="E377" s="126" t="s">
        <v>325</v>
      </c>
      <c r="F377" s="127" t="s">
        <v>326</v>
      </c>
      <c r="G377" s="128" t="s">
        <v>125</v>
      </c>
      <c r="H377" s="129">
        <v>1.2898400000000001</v>
      </c>
      <c r="I377" s="178">
        <v>0</v>
      </c>
      <c r="J377" s="130">
        <f>ROUND(I377*H377,2)</f>
        <v>0</v>
      </c>
      <c r="K377" s="131"/>
      <c r="L377" s="14"/>
      <c r="M377" s="132" t="s">
        <v>1</v>
      </c>
      <c r="N377" s="133" t="s">
        <v>32</v>
      </c>
      <c r="O377" s="134">
        <v>2.2360000000000002</v>
      </c>
      <c r="P377" s="134">
        <f>O377*H377</f>
        <v>2.8840822400000006</v>
      </c>
      <c r="Q377" s="134">
        <v>0</v>
      </c>
      <c r="R377" s="134">
        <f>Q377*H377</f>
        <v>0</v>
      </c>
      <c r="S377" s="134">
        <v>0</v>
      </c>
      <c r="T377" s="135">
        <f>S377*H377</f>
        <v>0</v>
      </c>
      <c r="W377" s="137"/>
      <c r="AS377" s="136" t="s">
        <v>120</v>
      </c>
      <c r="AT377" s="136" t="s">
        <v>71</v>
      </c>
      <c r="AX377" s="74" t="s">
        <v>119</v>
      </c>
      <c r="BD377" s="137">
        <f>IF(N377="základní",J377,0)</f>
        <v>0</v>
      </c>
      <c r="BE377" s="137">
        <f>IF(N377="snížená",J377,0)</f>
        <v>0</v>
      </c>
      <c r="BF377" s="137">
        <f>IF(N377="zákl. přenesená",J377,0)</f>
        <v>0</v>
      </c>
      <c r="BG377" s="137">
        <f>IF(N377="sníž. přenesená",J377,0)</f>
        <v>0</v>
      </c>
      <c r="BH377" s="137">
        <f>IF(N377="nulová",J377,0)</f>
        <v>0</v>
      </c>
      <c r="BI377" s="74" t="s">
        <v>70</v>
      </c>
      <c r="BJ377" s="137">
        <f>ROUND(I377*H377,2)</f>
        <v>0</v>
      </c>
      <c r="BK377" s="74" t="s">
        <v>159</v>
      </c>
    </row>
    <row r="378" spans="2:63" s="114" customFormat="1" ht="23" customHeight="1">
      <c r="B378" s="113"/>
      <c r="D378" s="115" t="s">
        <v>66</v>
      </c>
      <c r="E378" s="124" t="s">
        <v>195</v>
      </c>
      <c r="F378" s="124" t="s">
        <v>196</v>
      </c>
      <c r="J378" s="125">
        <f>BJ378</f>
        <v>0</v>
      </c>
      <c r="L378" s="113"/>
      <c r="M378" s="118"/>
      <c r="P378" s="119">
        <f>SUM(P379:P439)</f>
        <v>112.62467119999999</v>
      </c>
      <c r="R378" s="119">
        <f>SUM(R379:R439)</f>
        <v>1.1339148799999998</v>
      </c>
      <c r="T378" s="120">
        <f>SUM(T379:T439)</f>
        <v>7.1940086E-2</v>
      </c>
      <c r="AS378" s="122" t="s">
        <v>66</v>
      </c>
      <c r="AT378" s="122" t="s">
        <v>70</v>
      </c>
      <c r="AX378" s="115" t="s">
        <v>119</v>
      </c>
      <c r="BJ378" s="123">
        <f>SUM(BJ379:BJ439)</f>
        <v>0</v>
      </c>
    </row>
    <row r="379" spans="2:63" s="15" customFormat="1" ht="16.5" customHeight="1">
      <c r="B379" s="14"/>
      <c r="C379" s="73">
        <v>79</v>
      </c>
      <c r="D379" s="73" t="s">
        <v>120</v>
      </c>
      <c r="E379" s="126" t="s">
        <v>197</v>
      </c>
      <c r="F379" s="127" t="s">
        <v>198</v>
      </c>
      <c r="G379" s="128" t="s">
        <v>124</v>
      </c>
      <c r="H379" s="129">
        <v>229.43600000000001</v>
      </c>
      <c r="I379" s="178">
        <v>0</v>
      </c>
      <c r="J379" s="130">
        <f>ROUND(I379*H379,2)</f>
        <v>0</v>
      </c>
      <c r="K379" s="131"/>
      <c r="L379" s="14"/>
      <c r="M379" s="132" t="s">
        <v>1</v>
      </c>
      <c r="N379" s="133" t="s">
        <v>32</v>
      </c>
      <c r="O379" s="134">
        <v>8.4000000000000005E-2</v>
      </c>
      <c r="P379" s="134">
        <f>O379*H379</f>
        <v>19.272624</v>
      </c>
      <c r="Q379" s="134">
        <v>0</v>
      </c>
      <c r="R379" s="134">
        <f>Q379*H379</f>
        <v>0</v>
      </c>
      <c r="S379" s="134">
        <v>0</v>
      </c>
      <c r="T379" s="135">
        <f>S379*H379</f>
        <v>0</v>
      </c>
      <c r="AS379" s="136" t="s">
        <v>120</v>
      </c>
      <c r="AT379" s="136" t="s">
        <v>71</v>
      </c>
      <c r="AX379" s="74" t="s">
        <v>119</v>
      </c>
      <c r="BD379" s="137">
        <f>IF(N379="základní",J379,0)</f>
        <v>0</v>
      </c>
      <c r="BE379" s="137">
        <f>IF(N379="snížená",J379,0)</f>
        <v>0</v>
      </c>
      <c r="BF379" s="137">
        <f>IF(N379="zákl. přenesená",J379,0)</f>
        <v>0</v>
      </c>
      <c r="BG379" s="137">
        <f>IF(N379="sníž. přenesená",J379,0)</f>
        <v>0</v>
      </c>
      <c r="BH379" s="137">
        <f>IF(N379="nulová",J379,0)</f>
        <v>0</v>
      </c>
      <c r="BI379" s="74" t="s">
        <v>70</v>
      </c>
      <c r="BJ379" s="137">
        <f>ROUND(I379*H379,2)</f>
        <v>0</v>
      </c>
      <c r="BK379" s="74" t="s">
        <v>159</v>
      </c>
    </row>
    <row r="380" spans="2:63" s="139" customFormat="1" ht="12">
      <c r="B380" s="138"/>
      <c r="D380" s="140" t="s">
        <v>123</v>
      </c>
      <c r="E380" s="141" t="s">
        <v>1</v>
      </c>
      <c r="F380" s="142" t="s">
        <v>248</v>
      </c>
      <c r="H380" s="141" t="s">
        <v>1</v>
      </c>
      <c r="L380" s="138"/>
      <c r="M380" s="143"/>
      <c r="T380" s="144"/>
      <c r="AS380" s="141" t="s">
        <v>123</v>
      </c>
      <c r="AT380" s="141" t="s">
        <v>71</v>
      </c>
      <c r="AU380" s="139" t="s">
        <v>70</v>
      </c>
      <c r="AV380" s="139" t="s">
        <v>24</v>
      </c>
      <c r="AW380" s="139" t="s">
        <v>67</v>
      </c>
      <c r="AX380" s="141" t="s">
        <v>119</v>
      </c>
    </row>
    <row r="381" spans="2:63" s="146" customFormat="1" ht="24">
      <c r="B381" s="145"/>
      <c r="D381" s="140" t="s">
        <v>123</v>
      </c>
      <c r="E381" s="147" t="s">
        <v>1</v>
      </c>
      <c r="F381" s="148" t="s">
        <v>249</v>
      </c>
      <c r="H381" s="149">
        <v>219.286</v>
      </c>
      <c r="L381" s="145"/>
      <c r="M381" s="150"/>
      <c r="T381" s="151"/>
      <c r="AS381" s="147" t="s">
        <v>123</v>
      </c>
      <c r="AT381" s="147" t="s">
        <v>71</v>
      </c>
      <c r="AU381" s="146" t="s">
        <v>71</v>
      </c>
      <c r="AV381" s="146" t="s">
        <v>24</v>
      </c>
      <c r="AW381" s="146" t="s">
        <v>67</v>
      </c>
      <c r="AX381" s="147" t="s">
        <v>119</v>
      </c>
    </row>
    <row r="382" spans="2:63" s="139" customFormat="1" ht="12">
      <c r="B382" s="138"/>
      <c r="D382" s="140" t="s">
        <v>123</v>
      </c>
      <c r="E382" s="141" t="s">
        <v>1</v>
      </c>
      <c r="F382" s="142" t="s">
        <v>132</v>
      </c>
      <c r="H382" s="141" t="s">
        <v>1</v>
      </c>
      <c r="L382" s="138"/>
      <c r="M382" s="143"/>
      <c r="T382" s="144"/>
      <c r="AS382" s="141" t="s">
        <v>123</v>
      </c>
      <c r="AT382" s="141" t="s">
        <v>71</v>
      </c>
      <c r="AU382" s="139" t="s">
        <v>70</v>
      </c>
      <c r="AV382" s="139" t="s">
        <v>24</v>
      </c>
      <c r="AW382" s="139" t="s">
        <v>67</v>
      </c>
      <c r="AX382" s="141" t="s">
        <v>119</v>
      </c>
    </row>
    <row r="383" spans="2:63" s="146" customFormat="1" ht="12">
      <c r="B383" s="145"/>
      <c r="D383" s="140" t="s">
        <v>123</v>
      </c>
      <c r="E383" s="147" t="s">
        <v>1</v>
      </c>
      <c r="F383" s="148" t="s">
        <v>250</v>
      </c>
      <c r="H383" s="149">
        <v>10.15</v>
      </c>
      <c r="L383" s="145"/>
      <c r="M383" s="150"/>
      <c r="T383" s="151"/>
      <c r="AS383" s="147" t="s">
        <v>123</v>
      </c>
      <c r="AT383" s="147" t="s">
        <v>71</v>
      </c>
      <c r="AU383" s="146" t="s">
        <v>71</v>
      </c>
      <c r="AV383" s="146" t="s">
        <v>24</v>
      </c>
      <c r="AW383" s="146" t="s">
        <v>67</v>
      </c>
      <c r="AX383" s="147" t="s">
        <v>119</v>
      </c>
    </row>
    <row r="384" spans="2:63" s="153" customFormat="1" ht="12">
      <c r="B384" s="152"/>
      <c r="D384" s="140" t="s">
        <v>123</v>
      </c>
      <c r="E384" s="154" t="s">
        <v>1</v>
      </c>
      <c r="F384" s="155" t="s">
        <v>128</v>
      </c>
      <c r="H384" s="156">
        <v>229.43600000000001</v>
      </c>
      <c r="L384" s="152"/>
      <c r="M384" s="157"/>
      <c r="T384" s="158"/>
      <c r="AS384" s="154" t="s">
        <v>123</v>
      </c>
      <c r="AT384" s="154" t="s">
        <v>71</v>
      </c>
      <c r="AU384" s="153" t="s">
        <v>122</v>
      </c>
      <c r="AV384" s="153" t="s">
        <v>24</v>
      </c>
      <c r="AW384" s="153" t="s">
        <v>70</v>
      </c>
      <c r="AX384" s="154" t="s">
        <v>119</v>
      </c>
    </row>
    <row r="385" spans="2:63" s="15" customFormat="1" ht="16.5" customHeight="1">
      <c r="B385" s="14"/>
      <c r="C385" s="73">
        <v>80</v>
      </c>
      <c r="D385" s="73" t="s">
        <v>120</v>
      </c>
      <c r="E385" s="126" t="s">
        <v>199</v>
      </c>
      <c r="F385" s="127" t="s">
        <v>200</v>
      </c>
      <c r="G385" s="128" t="s">
        <v>124</v>
      </c>
      <c r="H385" s="129">
        <v>229.43600000000001</v>
      </c>
      <c r="I385" s="178">
        <v>0</v>
      </c>
      <c r="J385" s="130">
        <f>ROUND(I385*H385,2)</f>
        <v>0</v>
      </c>
      <c r="K385" s="131"/>
      <c r="L385" s="14"/>
      <c r="M385" s="132" t="s">
        <v>1</v>
      </c>
      <c r="N385" s="133" t="s">
        <v>32</v>
      </c>
      <c r="O385" s="134">
        <v>7.3999999999999996E-2</v>
      </c>
      <c r="P385" s="134">
        <f>O385*H385</f>
        <v>16.978263999999999</v>
      </c>
      <c r="Q385" s="134">
        <v>1E-3</v>
      </c>
      <c r="R385" s="134">
        <f>Q385*H385</f>
        <v>0.229436</v>
      </c>
      <c r="S385" s="134">
        <v>3.1E-4</v>
      </c>
      <c r="T385" s="135">
        <f>S385*H385</f>
        <v>7.1125160000000007E-2</v>
      </c>
      <c r="AS385" s="136" t="s">
        <v>120</v>
      </c>
      <c r="AT385" s="136" t="s">
        <v>71</v>
      </c>
      <c r="AX385" s="74" t="s">
        <v>119</v>
      </c>
      <c r="BD385" s="137">
        <f>IF(N385="základní",J385,0)</f>
        <v>0</v>
      </c>
      <c r="BE385" s="137">
        <f>IF(N385="snížená",J385,0)</f>
        <v>0</v>
      </c>
      <c r="BF385" s="137">
        <f>IF(N385="zákl. přenesená",J385,0)</f>
        <v>0</v>
      </c>
      <c r="BG385" s="137">
        <f>IF(N385="sníž. přenesená",J385,0)</f>
        <v>0</v>
      </c>
      <c r="BH385" s="137">
        <f>IF(N385="nulová",J385,0)</f>
        <v>0</v>
      </c>
      <c r="BI385" s="74" t="s">
        <v>70</v>
      </c>
      <c r="BJ385" s="137">
        <f>ROUND(I385*H385,2)</f>
        <v>0</v>
      </c>
      <c r="BK385" s="74" t="s">
        <v>159</v>
      </c>
    </row>
    <row r="386" spans="2:63" s="139" customFormat="1" ht="12">
      <c r="B386" s="138"/>
      <c r="D386" s="140" t="s">
        <v>123</v>
      </c>
      <c r="E386" s="141" t="s">
        <v>1</v>
      </c>
      <c r="F386" s="142" t="s">
        <v>248</v>
      </c>
      <c r="H386" s="141" t="s">
        <v>1</v>
      </c>
      <c r="L386" s="138"/>
      <c r="M386" s="143"/>
      <c r="T386" s="144"/>
      <c r="AS386" s="141" t="s">
        <v>123</v>
      </c>
      <c r="AT386" s="141" t="s">
        <v>71</v>
      </c>
      <c r="AU386" s="139" t="s">
        <v>70</v>
      </c>
      <c r="AV386" s="139" t="s">
        <v>24</v>
      </c>
      <c r="AW386" s="139" t="s">
        <v>67</v>
      </c>
      <c r="AX386" s="141" t="s">
        <v>119</v>
      </c>
    </row>
    <row r="387" spans="2:63" s="146" customFormat="1" ht="24">
      <c r="B387" s="145"/>
      <c r="D387" s="140" t="s">
        <v>123</v>
      </c>
      <c r="E387" s="147" t="s">
        <v>1</v>
      </c>
      <c r="F387" s="148" t="s">
        <v>249</v>
      </c>
      <c r="H387" s="149">
        <v>219.286</v>
      </c>
      <c r="L387" s="145"/>
      <c r="M387" s="150"/>
      <c r="T387" s="151"/>
      <c r="AS387" s="147" t="s">
        <v>123</v>
      </c>
      <c r="AT387" s="147" t="s">
        <v>71</v>
      </c>
      <c r="AU387" s="146" t="s">
        <v>71</v>
      </c>
      <c r="AV387" s="146" t="s">
        <v>24</v>
      </c>
      <c r="AW387" s="146" t="s">
        <v>67</v>
      </c>
      <c r="AX387" s="147" t="s">
        <v>119</v>
      </c>
    </row>
    <row r="388" spans="2:63" s="139" customFormat="1" ht="12">
      <c r="B388" s="138"/>
      <c r="D388" s="140" t="s">
        <v>123</v>
      </c>
      <c r="E388" s="141" t="s">
        <v>1</v>
      </c>
      <c r="F388" s="142" t="s">
        <v>132</v>
      </c>
      <c r="H388" s="141" t="s">
        <v>1</v>
      </c>
      <c r="L388" s="138"/>
      <c r="M388" s="143"/>
      <c r="T388" s="144"/>
      <c r="AS388" s="141" t="s">
        <v>123</v>
      </c>
      <c r="AT388" s="141" t="s">
        <v>71</v>
      </c>
      <c r="AU388" s="139" t="s">
        <v>70</v>
      </c>
      <c r="AV388" s="139" t="s">
        <v>24</v>
      </c>
      <c r="AW388" s="139" t="s">
        <v>67</v>
      </c>
      <c r="AX388" s="141" t="s">
        <v>119</v>
      </c>
    </row>
    <row r="389" spans="2:63" s="146" customFormat="1" ht="12">
      <c r="B389" s="145"/>
      <c r="D389" s="140" t="s">
        <v>123</v>
      </c>
      <c r="E389" s="147" t="s">
        <v>1</v>
      </c>
      <c r="F389" s="148" t="s">
        <v>250</v>
      </c>
      <c r="H389" s="149">
        <v>10.15</v>
      </c>
      <c r="L389" s="145"/>
      <c r="M389" s="150"/>
      <c r="T389" s="151"/>
      <c r="AS389" s="147" t="s">
        <v>123</v>
      </c>
      <c r="AT389" s="147" t="s">
        <v>71</v>
      </c>
      <c r="AU389" s="146" t="s">
        <v>71</v>
      </c>
      <c r="AV389" s="146" t="s">
        <v>24</v>
      </c>
      <c r="AW389" s="146" t="s">
        <v>67</v>
      </c>
      <c r="AX389" s="147" t="s">
        <v>119</v>
      </c>
    </row>
    <row r="390" spans="2:63" s="153" customFormat="1" ht="12">
      <c r="B390" s="152"/>
      <c r="D390" s="140" t="s">
        <v>123</v>
      </c>
      <c r="E390" s="154" t="s">
        <v>1</v>
      </c>
      <c r="F390" s="155" t="s">
        <v>128</v>
      </c>
      <c r="H390" s="156">
        <v>229.43600000000001</v>
      </c>
      <c r="L390" s="152"/>
      <c r="M390" s="157"/>
      <c r="T390" s="158"/>
      <c r="AS390" s="154" t="s">
        <v>123</v>
      </c>
      <c r="AT390" s="154" t="s">
        <v>71</v>
      </c>
      <c r="AU390" s="153" t="s">
        <v>122</v>
      </c>
      <c r="AV390" s="153" t="s">
        <v>24</v>
      </c>
      <c r="AW390" s="153" t="s">
        <v>70</v>
      </c>
      <c r="AX390" s="154" t="s">
        <v>119</v>
      </c>
    </row>
    <row r="391" spans="2:63" s="15" customFormat="1" ht="24.25" customHeight="1">
      <c r="B391" s="14"/>
      <c r="C391" s="73">
        <v>81</v>
      </c>
      <c r="D391" s="73" t="s">
        <v>120</v>
      </c>
      <c r="E391" s="126" t="s">
        <v>201</v>
      </c>
      <c r="F391" s="127" t="s">
        <v>202</v>
      </c>
      <c r="G391" s="128" t="s">
        <v>124</v>
      </c>
      <c r="H391" s="129">
        <v>229.43600000000001</v>
      </c>
      <c r="I391" s="178">
        <v>0</v>
      </c>
      <c r="J391" s="130">
        <f>ROUND(I391*H391,2)</f>
        <v>0</v>
      </c>
      <c r="K391" s="131"/>
      <c r="L391" s="14"/>
      <c r="M391" s="132" t="s">
        <v>1</v>
      </c>
      <c r="N391" s="133" t="s">
        <v>32</v>
      </c>
      <c r="O391" s="134">
        <v>3.6999999999999998E-2</v>
      </c>
      <c r="P391" s="134">
        <f>O391*H391</f>
        <v>8.4891319999999997</v>
      </c>
      <c r="Q391" s="134">
        <v>0</v>
      </c>
      <c r="R391" s="134">
        <f>Q391*H391</f>
        <v>0</v>
      </c>
      <c r="S391" s="134">
        <v>0</v>
      </c>
      <c r="T391" s="135">
        <f>S391*H391</f>
        <v>0</v>
      </c>
      <c r="AS391" s="136" t="s">
        <v>120</v>
      </c>
      <c r="AT391" s="136" t="s">
        <v>71</v>
      </c>
      <c r="AX391" s="74" t="s">
        <v>119</v>
      </c>
      <c r="BD391" s="137">
        <f>IF(N391="základní",J391,0)</f>
        <v>0</v>
      </c>
      <c r="BE391" s="137">
        <f>IF(N391="snížená",J391,0)</f>
        <v>0</v>
      </c>
      <c r="BF391" s="137">
        <f>IF(N391="zákl. přenesená",J391,0)</f>
        <v>0</v>
      </c>
      <c r="BG391" s="137">
        <f>IF(N391="sníž. přenesená",J391,0)</f>
        <v>0</v>
      </c>
      <c r="BH391" s="137">
        <f>IF(N391="nulová",J391,0)</f>
        <v>0</v>
      </c>
      <c r="BI391" s="74" t="s">
        <v>70</v>
      </c>
      <c r="BJ391" s="137">
        <f>ROUND(I391*H391,2)</f>
        <v>0</v>
      </c>
      <c r="BK391" s="74" t="s">
        <v>159</v>
      </c>
    </row>
    <row r="392" spans="2:63" s="139" customFormat="1" ht="12">
      <c r="B392" s="138"/>
      <c r="D392" s="140" t="s">
        <v>123</v>
      </c>
      <c r="E392" s="141" t="s">
        <v>1</v>
      </c>
      <c r="F392" s="142" t="s">
        <v>248</v>
      </c>
      <c r="H392" s="141" t="s">
        <v>1</v>
      </c>
      <c r="L392" s="138"/>
      <c r="M392" s="143"/>
      <c r="T392" s="144"/>
      <c r="AS392" s="141" t="s">
        <v>123</v>
      </c>
      <c r="AT392" s="141" t="s">
        <v>71</v>
      </c>
      <c r="AU392" s="139" t="s">
        <v>70</v>
      </c>
      <c r="AV392" s="139" t="s">
        <v>24</v>
      </c>
      <c r="AW392" s="139" t="s">
        <v>67</v>
      </c>
      <c r="AX392" s="141" t="s">
        <v>119</v>
      </c>
    </row>
    <row r="393" spans="2:63" s="146" customFormat="1" ht="24">
      <c r="B393" s="145"/>
      <c r="D393" s="140" t="s">
        <v>123</v>
      </c>
      <c r="E393" s="147" t="s">
        <v>1</v>
      </c>
      <c r="F393" s="148" t="s">
        <v>249</v>
      </c>
      <c r="H393" s="149">
        <v>219.286</v>
      </c>
      <c r="L393" s="145"/>
      <c r="M393" s="150"/>
      <c r="T393" s="151"/>
      <c r="AS393" s="147" t="s">
        <v>123</v>
      </c>
      <c r="AT393" s="147" t="s">
        <v>71</v>
      </c>
      <c r="AU393" s="146" t="s">
        <v>71</v>
      </c>
      <c r="AV393" s="146" t="s">
        <v>24</v>
      </c>
      <c r="AW393" s="146" t="s">
        <v>67</v>
      </c>
      <c r="AX393" s="147" t="s">
        <v>119</v>
      </c>
    </row>
    <row r="394" spans="2:63" s="139" customFormat="1" ht="12">
      <c r="B394" s="138"/>
      <c r="D394" s="140" t="s">
        <v>123</v>
      </c>
      <c r="E394" s="141" t="s">
        <v>1</v>
      </c>
      <c r="F394" s="142" t="s">
        <v>132</v>
      </c>
      <c r="H394" s="141" t="s">
        <v>1</v>
      </c>
      <c r="L394" s="138"/>
      <c r="M394" s="143"/>
      <c r="T394" s="144"/>
      <c r="AS394" s="141" t="s">
        <v>123</v>
      </c>
      <c r="AT394" s="141" t="s">
        <v>71</v>
      </c>
      <c r="AU394" s="139" t="s">
        <v>70</v>
      </c>
      <c r="AV394" s="139" t="s">
        <v>24</v>
      </c>
      <c r="AW394" s="139" t="s">
        <v>67</v>
      </c>
      <c r="AX394" s="141" t="s">
        <v>119</v>
      </c>
    </row>
    <row r="395" spans="2:63" s="146" customFormat="1" ht="12">
      <c r="B395" s="145"/>
      <c r="D395" s="140" t="s">
        <v>123</v>
      </c>
      <c r="E395" s="147" t="s">
        <v>1</v>
      </c>
      <c r="F395" s="148" t="s">
        <v>250</v>
      </c>
      <c r="H395" s="149">
        <v>10.15</v>
      </c>
      <c r="L395" s="145"/>
      <c r="M395" s="150"/>
      <c r="T395" s="151"/>
      <c r="AS395" s="147" t="s">
        <v>123</v>
      </c>
      <c r="AT395" s="147" t="s">
        <v>71</v>
      </c>
      <c r="AU395" s="146" t="s">
        <v>71</v>
      </c>
      <c r="AV395" s="146" t="s">
        <v>24</v>
      </c>
      <c r="AW395" s="146" t="s">
        <v>67</v>
      </c>
      <c r="AX395" s="147" t="s">
        <v>119</v>
      </c>
    </row>
    <row r="396" spans="2:63" s="153" customFormat="1" ht="12">
      <c r="B396" s="152"/>
      <c r="D396" s="140" t="s">
        <v>123</v>
      </c>
      <c r="E396" s="154" t="s">
        <v>1</v>
      </c>
      <c r="F396" s="155" t="s">
        <v>128</v>
      </c>
      <c r="H396" s="156">
        <v>229.43600000000001</v>
      </c>
      <c r="L396" s="152"/>
      <c r="M396" s="157"/>
      <c r="T396" s="158"/>
      <c r="AS396" s="154" t="s">
        <v>123</v>
      </c>
      <c r="AT396" s="154" t="s">
        <v>71</v>
      </c>
      <c r="AU396" s="153" t="s">
        <v>122</v>
      </c>
      <c r="AV396" s="153" t="s">
        <v>24</v>
      </c>
      <c r="AW396" s="153" t="s">
        <v>70</v>
      </c>
      <c r="AX396" s="154" t="s">
        <v>119</v>
      </c>
    </row>
    <row r="397" spans="2:63" s="15" customFormat="1" ht="24.25" customHeight="1">
      <c r="B397" s="14"/>
      <c r="C397" s="73">
        <v>82</v>
      </c>
      <c r="D397" s="73" t="s">
        <v>120</v>
      </c>
      <c r="E397" s="126" t="s">
        <v>203</v>
      </c>
      <c r="F397" s="127" t="s">
        <v>470</v>
      </c>
      <c r="G397" s="128" t="s">
        <v>124</v>
      </c>
      <c r="H397" s="129">
        <v>229.43600000000001</v>
      </c>
      <c r="I397" s="178">
        <v>0</v>
      </c>
      <c r="J397" s="130">
        <f>ROUND(I397*H397,2)</f>
        <v>0</v>
      </c>
      <c r="K397" s="131"/>
      <c r="L397" s="14"/>
      <c r="M397" s="132" t="s">
        <v>1</v>
      </c>
      <c r="N397" s="133" t="s">
        <v>32</v>
      </c>
      <c r="O397" s="134">
        <v>0.112</v>
      </c>
      <c r="P397" s="134">
        <f>O397*H397</f>
        <v>25.696832000000001</v>
      </c>
      <c r="Q397" s="134">
        <v>3.1800000000000001E-3</v>
      </c>
      <c r="R397" s="134">
        <f>Q397*H397</f>
        <v>0.72960648000000006</v>
      </c>
      <c r="S397" s="134">
        <v>0</v>
      </c>
      <c r="T397" s="135">
        <f>S397*H397</f>
        <v>0</v>
      </c>
      <c r="AS397" s="136" t="s">
        <v>120</v>
      </c>
      <c r="AT397" s="136" t="s">
        <v>71</v>
      </c>
      <c r="AX397" s="74" t="s">
        <v>119</v>
      </c>
      <c r="BD397" s="137">
        <f>IF(N397="základní",J397,0)</f>
        <v>0</v>
      </c>
      <c r="BE397" s="137">
        <f>IF(N397="snížená",J397,0)</f>
        <v>0</v>
      </c>
      <c r="BF397" s="137">
        <f>IF(N397="zákl. přenesená",J397,0)</f>
        <v>0</v>
      </c>
      <c r="BG397" s="137">
        <f>IF(N397="sníž. přenesená",J397,0)</f>
        <v>0</v>
      </c>
      <c r="BH397" s="137">
        <f>IF(N397="nulová",J397,0)</f>
        <v>0</v>
      </c>
      <c r="BI397" s="74" t="s">
        <v>70</v>
      </c>
      <c r="BJ397" s="137">
        <f>ROUND(I397*H397,2)</f>
        <v>0</v>
      </c>
      <c r="BK397" s="74" t="s">
        <v>159</v>
      </c>
    </row>
    <row r="398" spans="2:63" s="139" customFormat="1" ht="12">
      <c r="B398" s="138"/>
      <c r="D398" s="140" t="s">
        <v>123</v>
      </c>
      <c r="E398" s="141" t="s">
        <v>1</v>
      </c>
      <c r="F398" s="142" t="s">
        <v>248</v>
      </c>
      <c r="H398" s="141" t="s">
        <v>1</v>
      </c>
      <c r="L398" s="138"/>
      <c r="M398" s="143"/>
      <c r="T398" s="144"/>
      <c r="AS398" s="141" t="s">
        <v>123</v>
      </c>
      <c r="AT398" s="141" t="s">
        <v>71</v>
      </c>
      <c r="AU398" s="139" t="s">
        <v>70</v>
      </c>
      <c r="AV398" s="139" t="s">
        <v>24</v>
      </c>
      <c r="AW398" s="139" t="s">
        <v>67</v>
      </c>
      <c r="AX398" s="141" t="s">
        <v>119</v>
      </c>
    </row>
    <row r="399" spans="2:63" s="146" customFormat="1" ht="24">
      <c r="B399" s="145"/>
      <c r="D399" s="140" t="s">
        <v>123</v>
      </c>
      <c r="E399" s="147" t="s">
        <v>1</v>
      </c>
      <c r="F399" s="148" t="s">
        <v>249</v>
      </c>
      <c r="H399" s="149">
        <v>219.286</v>
      </c>
      <c r="L399" s="145"/>
      <c r="M399" s="150"/>
      <c r="T399" s="151"/>
      <c r="AS399" s="147" t="s">
        <v>123</v>
      </c>
      <c r="AT399" s="147" t="s">
        <v>71</v>
      </c>
      <c r="AU399" s="146" t="s">
        <v>71</v>
      </c>
      <c r="AV399" s="146" t="s">
        <v>24</v>
      </c>
      <c r="AW399" s="146" t="s">
        <v>67</v>
      </c>
      <c r="AX399" s="147" t="s">
        <v>119</v>
      </c>
    </row>
    <row r="400" spans="2:63" s="139" customFormat="1" ht="12">
      <c r="B400" s="138"/>
      <c r="D400" s="140" t="s">
        <v>123</v>
      </c>
      <c r="E400" s="141" t="s">
        <v>1</v>
      </c>
      <c r="F400" s="142" t="s">
        <v>132</v>
      </c>
      <c r="H400" s="141" t="s">
        <v>1</v>
      </c>
      <c r="L400" s="138"/>
      <c r="M400" s="143"/>
      <c r="T400" s="144"/>
      <c r="AS400" s="141" t="s">
        <v>123</v>
      </c>
      <c r="AT400" s="141" t="s">
        <v>71</v>
      </c>
      <c r="AU400" s="139" t="s">
        <v>70</v>
      </c>
      <c r="AV400" s="139" t="s">
        <v>24</v>
      </c>
      <c r="AW400" s="139" t="s">
        <v>67</v>
      </c>
      <c r="AX400" s="141" t="s">
        <v>119</v>
      </c>
    </row>
    <row r="401" spans="2:63" s="146" customFormat="1" ht="12">
      <c r="B401" s="145"/>
      <c r="D401" s="140" t="s">
        <v>123</v>
      </c>
      <c r="E401" s="147" t="s">
        <v>1</v>
      </c>
      <c r="F401" s="148" t="s">
        <v>250</v>
      </c>
      <c r="H401" s="149">
        <v>10.15</v>
      </c>
      <c r="L401" s="145"/>
      <c r="M401" s="150"/>
      <c r="T401" s="151"/>
      <c r="AS401" s="147" t="s">
        <v>123</v>
      </c>
      <c r="AT401" s="147" t="s">
        <v>71</v>
      </c>
      <c r="AU401" s="146" t="s">
        <v>71</v>
      </c>
      <c r="AV401" s="146" t="s">
        <v>24</v>
      </c>
      <c r="AW401" s="146" t="s">
        <v>67</v>
      </c>
      <c r="AX401" s="147" t="s">
        <v>119</v>
      </c>
    </row>
    <row r="402" spans="2:63" s="153" customFormat="1" ht="12">
      <c r="B402" s="152"/>
      <c r="D402" s="140" t="s">
        <v>123</v>
      </c>
      <c r="E402" s="154" t="s">
        <v>1</v>
      </c>
      <c r="F402" s="155" t="s">
        <v>128</v>
      </c>
      <c r="H402" s="156">
        <v>229.43600000000001</v>
      </c>
      <c r="L402" s="152"/>
      <c r="M402" s="157"/>
      <c r="T402" s="158"/>
      <c r="AS402" s="154" t="s">
        <v>123</v>
      </c>
      <c r="AT402" s="154" t="s">
        <v>71</v>
      </c>
      <c r="AU402" s="153" t="s">
        <v>122</v>
      </c>
      <c r="AV402" s="153" t="s">
        <v>24</v>
      </c>
      <c r="AW402" s="153" t="s">
        <v>70</v>
      </c>
      <c r="AX402" s="154" t="s">
        <v>119</v>
      </c>
    </row>
    <row r="403" spans="2:63" s="15" customFormat="1" ht="24.25" customHeight="1">
      <c r="B403" s="14"/>
      <c r="C403" s="73">
        <v>83</v>
      </c>
      <c r="D403" s="73" t="s">
        <v>120</v>
      </c>
      <c r="E403" s="126" t="s">
        <v>204</v>
      </c>
      <c r="F403" s="127" t="s">
        <v>205</v>
      </c>
      <c r="G403" s="128" t="s">
        <v>134</v>
      </c>
      <c r="H403" s="129">
        <v>28.9</v>
      </c>
      <c r="I403" s="178">
        <v>0</v>
      </c>
      <c r="J403" s="130">
        <f>ROUND(I403*H403,2)</f>
        <v>0</v>
      </c>
      <c r="K403" s="131"/>
      <c r="L403" s="14"/>
      <c r="M403" s="132" t="s">
        <v>1</v>
      </c>
      <c r="N403" s="133" t="s">
        <v>32</v>
      </c>
      <c r="O403" s="134">
        <v>2.3E-2</v>
      </c>
      <c r="P403" s="134">
        <f>O403*H403</f>
        <v>0.66469999999999996</v>
      </c>
      <c r="Q403" s="134">
        <v>0</v>
      </c>
      <c r="R403" s="134">
        <f>Q403*H403</f>
        <v>0</v>
      </c>
      <c r="S403" s="134">
        <v>0</v>
      </c>
      <c r="T403" s="135">
        <f>S403*H403</f>
        <v>0</v>
      </c>
      <c r="AS403" s="136" t="s">
        <v>120</v>
      </c>
      <c r="AT403" s="136" t="s">
        <v>71</v>
      </c>
      <c r="AX403" s="74" t="s">
        <v>119</v>
      </c>
      <c r="BD403" s="137">
        <f>IF(N403="základní",J403,0)</f>
        <v>0</v>
      </c>
      <c r="BE403" s="137">
        <f>IF(N403="snížená",J403,0)</f>
        <v>0</v>
      </c>
      <c r="BF403" s="137">
        <f>IF(N403="zákl. přenesená",J403,0)</f>
        <v>0</v>
      </c>
      <c r="BG403" s="137">
        <f>IF(N403="sníž. přenesená",J403,0)</f>
        <v>0</v>
      </c>
      <c r="BH403" s="137">
        <f>IF(N403="nulová",J403,0)</f>
        <v>0</v>
      </c>
      <c r="BI403" s="74" t="s">
        <v>70</v>
      </c>
      <c r="BJ403" s="137">
        <f>ROUND(I403*H403,2)</f>
        <v>0</v>
      </c>
      <c r="BK403" s="74" t="s">
        <v>159</v>
      </c>
    </row>
    <row r="404" spans="2:63" s="139" customFormat="1" ht="12">
      <c r="B404" s="138"/>
      <c r="D404" s="140" t="s">
        <v>123</v>
      </c>
      <c r="E404" s="141" t="s">
        <v>1</v>
      </c>
      <c r="F404" s="142" t="s">
        <v>248</v>
      </c>
      <c r="H404" s="141" t="s">
        <v>1</v>
      </c>
      <c r="L404" s="138"/>
      <c r="M404" s="143"/>
      <c r="T404" s="144"/>
      <c r="AS404" s="141" t="s">
        <v>123</v>
      </c>
      <c r="AT404" s="141" t="s">
        <v>71</v>
      </c>
      <c r="AU404" s="139" t="s">
        <v>70</v>
      </c>
      <c r="AV404" s="139" t="s">
        <v>24</v>
      </c>
      <c r="AW404" s="139" t="s">
        <v>67</v>
      </c>
      <c r="AX404" s="141" t="s">
        <v>119</v>
      </c>
    </row>
    <row r="405" spans="2:63" s="146" customFormat="1" ht="12">
      <c r="B405" s="145"/>
      <c r="D405" s="140" t="s">
        <v>123</v>
      </c>
      <c r="E405" s="147" t="s">
        <v>1</v>
      </c>
      <c r="F405" s="148" t="s">
        <v>290</v>
      </c>
      <c r="H405" s="149">
        <v>23.4</v>
      </c>
      <c r="L405" s="145"/>
      <c r="M405" s="150"/>
      <c r="T405" s="151"/>
      <c r="AS405" s="147" t="s">
        <v>123</v>
      </c>
      <c r="AT405" s="147" t="s">
        <v>71</v>
      </c>
      <c r="AU405" s="146" t="s">
        <v>71</v>
      </c>
      <c r="AV405" s="146" t="s">
        <v>24</v>
      </c>
      <c r="AW405" s="146" t="s">
        <v>67</v>
      </c>
      <c r="AX405" s="147" t="s">
        <v>119</v>
      </c>
    </row>
    <row r="406" spans="2:63" s="139" customFormat="1" ht="12">
      <c r="B406" s="138"/>
      <c r="D406" s="140" t="s">
        <v>123</v>
      </c>
      <c r="E406" s="141" t="s">
        <v>1</v>
      </c>
      <c r="F406" s="142" t="s">
        <v>260</v>
      </c>
      <c r="H406" s="141" t="s">
        <v>1</v>
      </c>
      <c r="L406" s="138"/>
      <c r="M406" s="143"/>
      <c r="T406" s="144"/>
      <c r="AS406" s="141" t="s">
        <v>123</v>
      </c>
      <c r="AT406" s="141" t="s">
        <v>71</v>
      </c>
      <c r="AU406" s="139" t="s">
        <v>70</v>
      </c>
      <c r="AV406" s="139" t="s">
        <v>24</v>
      </c>
      <c r="AW406" s="139" t="s">
        <v>67</v>
      </c>
      <c r="AX406" s="141" t="s">
        <v>119</v>
      </c>
    </row>
    <row r="407" spans="2:63" s="146" customFormat="1" ht="12">
      <c r="B407" s="145"/>
      <c r="D407" s="140" t="s">
        <v>123</v>
      </c>
      <c r="E407" s="147" t="s">
        <v>1</v>
      </c>
      <c r="F407" s="148" t="s">
        <v>291</v>
      </c>
      <c r="H407" s="149">
        <v>5.5</v>
      </c>
      <c r="L407" s="145"/>
      <c r="M407" s="150"/>
      <c r="T407" s="151"/>
      <c r="AS407" s="147" t="s">
        <v>123</v>
      </c>
      <c r="AT407" s="147" t="s">
        <v>71</v>
      </c>
      <c r="AU407" s="146" t="s">
        <v>71</v>
      </c>
      <c r="AV407" s="146" t="s">
        <v>24</v>
      </c>
      <c r="AW407" s="146" t="s">
        <v>67</v>
      </c>
      <c r="AX407" s="147" t="s">
        <v>119</v>
      </c>
    </row>
    <row r="408" spans="2:63" s="153" customFormat="1" ht="12">
      <c r="B408" s="152"/>
      <c r="D408" s="140" t="s">
        <v>123</v>
      </c>
      <c r="E408" s="154" t="s">
        <v>1</v>
      </c>
      <c r="F408" s="155" t="s">
        <v>128</v>
      </c>
      <c r="H408" s="156">
        <v>28.9</v>
      </c>
      <c r="L408" s="152"/>
      <c r="M408" s="157"/>
      <c r="T408" s="158"/>
      <c r="AS408" s="154" t="s">
        <v>123</v>
      </c>
      <c r="AT408" s="154" t="s">
        <v>71</v>
      </c>
      <c r="AU408" s="153" t="s">
        <v>122</v>
      </c>
      <c r="AV408" s="153" t="s">
        <v>24</v>
      </c>
      <c r="AW408" s="153" t="s">
        <v>70</v>
      </c>
      <c r="AX408" s="154" t="s">
        <v>119</v>
      </c>
    </row>
    <row r="409" spans="2:63" s="15" customFormat="1" ht="24.25" customHeight="1">
      <c r="B409" s="14"/>
      <c r="C409" s="163">
        <v>84</v>
      </c>
      <c r="D409" s="163" t="s">
        <v>129</v>
      </c>
      <c r="E409" s="164" t="s">
        <v>206</v>
      </c>
      <c r="F409" s="165" t="s">
        <v>207</v>
      </c>
      <c r="G409" s="166" t="s">
        <v>134</v>
      </c>
      <c r="H409" s="167">
        <v>28.9</v>
      </c>
      <c r="I409" s="180">
        <v>0</v>
      </c>
      <c r="J409" s="168">
        <f>ROUND(I409*H409,2)</f>
        <v>0</v>
      </c>
      <c r="K409" s="160"/>
      <c r="L409" s="161"/>
      <c r="M409" s="162" t="s">
        <v>1</v>
      </c>
      <c r="N409" s="170" t="s">
        <v>32</v>
      </c>
      <c r="O409" s="134">
        <v>0</v>
      </c>
      <c r="P409" s="134">
        <f>O409*H409</f>
        <v>0</v>
      </c>
      <c r="Q409" s="134">
        <v>0</v>
      </c>
      <c r="R409" s="134">
        <f>Q409*H409</f>
        <v>0</v>
      </c>
      <c r="S409" s="134">
        <v>0</v>
      </c>
      <c r="T409" s="135">
        <f>S409*H409</f>
        <v>0</v>
      </c>
      <c r="AS409" s="136" t="s">
        <v>129</v>
      </c>
      <c r="AT409" s="136" t="s">
        <v>71</v>
      </c>
      <c r="AX409" s="74" t="s">
        <v>119</v>
      </c>
      <c r="BD409" s="137">
        <f>IF(N409="základní",J409,0)</f>
        <v>0</v>
      </c>
      <c r="BE409" s="137">
        <f>IF(N409="snížená",J409,0)</f>
        <v>0</v>
      </c>
      <c r="BF409" s="137">
        <f>IF(N409="zákl. přenesená",J409,0)</f>
        <v>0</v>
      </c>
      <c r="BG409" s="137">
        <f>IF(N409="sníž. přenesená",J409,0)</f>
        <v>0</v>
      </c>
      <c r="BH409" s="137">
        <f>IF(N409="nulová",J409,0)</f>
        <v>0</v>
      </c>
      <c r="BI409" s="74" t="s">
        <v>70</v>
      </c>
      <c r="BJ409" s="137">
        <f>ROUND(I409*H409,2)</f>
        <v>0</v>
      </c>
      <c r="BK409" s="74" t="s">
        <v>159</v>
      </c>
    </row>
    <row r="410" spans="2:63" s="139" customFormat="1" ht="12">
      <c r="B410" s="138"/>
      <c r="D410" s="140" t="s">
        <v>123</v>
      </c>
      <c r="E410" s="141" t="s">
        <v>1</v>
      </c>
      <c r="F410" s="142" t="s">
        <v>248</v>
      </c>
      <c r="H410" s="141" t="s">
        <v>1</v>
      </c>
      <c r="L410" s="138"/>
      <c r="M410" s="143"/>
      <c r="T410" s="144"/>
      <c r="AS410" s="141" t="s">
        <v>123</v>
      </c>
      <c r="AT410" s="141" t="s">
        <v>71</v>
      </c>
      <c r="AU410" s="139" t="s">
        <v>70</v>
      </c>
      <c r="AV410" s="139" t="s">
        <v>24</v>
      </c>
      <c r="AW410" s="139" t="s">
        <v>67</v>
      </c>
      <c r="AX410" s="141" t="s">
        <v>119</v>
      </c>
    </row>
    <row r="411" spans="2:63" s="146" customFormat="1" ht="12">
      <c r="B411" s="145"/>
      <c r="D411" s="140" t="s">
        <v>123</v>
      </c>
      <c r="E411" s="147" t="s">
        <v>1</v>
      </c>
      <c r="F411" s="148" t="s">
        <v>290</v>
      </c>
      <c r="H411" s="149">
        <v>23.4</v>
      </c>
      <c r="L411" s="145"/>
      <c r="M411" s="150"/>
      <c r="T411" s="151"/>
      <c r="AS411" s="147" t="s">
        <v>123</v>
      </c>
      <c r="AT411" s="147" t="s">
        <v>71</v>
      </c>
      <c r="AU411" s="146" t="s">
        <v>71</v>
      </c>
      <c r="AV411" s="146" t="s">
        <v>24</v>
      </c>
      <c r="AW411" s="146" t="s">
        <v>67</v>
      </c>
      <c r="AX411" s="147" t="s">
        <v>119</v>
      </c>
    </row>
    <row r="412" spans="2:63" s="139" customFormat="1" ht="12">
      <c r="B412" s="138"/>
      <c r="D412" s="140" t="s">
        <v>123</v>
      </c>
      <c r="E412" s="141" t="s">
        <v>1</v>
      </c>
      <c r="F412" s="142" t="s">
        <v>260</v>
      </c>
      <c r="H412" s="141" t="s">
        <v>1</v>
      </c>
      <c r="L412" s="138"/>
      <c r="M412" s="143"/>
      <c r="T412" s="144"/>
      <c r="AS412" s="141" t="s">
        <v>123</v>
      </c>
      <c r="AT412" s="141" t="s">
        <v>71</v>
      </c>
      <c r="AU412" s="139" t="s">
        <v>70</v>
      </c>
      <c r="AV412" s="139" t="s">
        <v>24</v>
      </c>
      <c r="AW412" s="139" t="s">
        <v>67</v>
      </c>
      <c r="AX412" s="141" t="s">
        <v>119</v>
      </c>
    </row>
    <row r="413" spans="2:63" s="146" customFormat="1" ht="12">
      <c r="B413" s="145"/>
      <c r="D413" s="140" t="s">
        <v>123</v>
      </c>
      <c r="E413" s="147" t="s">
        <v>1</v>
      </c>
      <c r="F413" s="148" t="s">
        <v>291</v>
      </c>
      <c r="H413" s="149">
        <v>5.5</v>
      </c>
      <c r="L413" s="145"/>
      <c r="M413" s="150"/>
      <c r="T413" s="151"/>
      <c r="AS413" s="147" t="s">
        <v>123</v>
      </c>
      <c r="AT413" s="147" t="s">
        <v>71</v>
      </c>
      <c r="AU413" s="146" t="s">
        <v>71</v>
      </c>
      <c r="AV413" s="146" t="s">
        <v>24</v>
      </c>
      <c r="AW413" s="146" t="s">
        <v>67</v>
      </c>
      <c r="AX413" s="147" t="s">
        <v>119</v>
      </c>
    </row>
    <row r="414" spans="2:63" s="153" customFormat="1" ht="12">
      <c r="B414" s="152"/>
      <c r="D414" s="140" t="s">
        <v>123</v>
      </c>
      <c r="E414" s="154" t="s">
        <v>1</v>
      </c>
      <c r="F414" s="155" t="s">
        <v>128</v>
      </c>
      <c r="H414" s="156">
        <v>28.9</v>
      </c>
      <c r="L414" s="152"/>
      <c r="M414" s="157"/>
      <c r="T414" s="158"/>
      <c r="AS414" s="154" t="s">
        <v>123</v>
      </c>
      <c r="AT414" s="154" t="s">
        <v>71</v>
      </c>
      <c r="AU414" s="153" t="s">
        <v>122</v>
      </c>
      <c r="AV414" s="153" t="s">
        <v>24</v>
      </c>
      <c r="AW414" s="153" t="s">
        <v>70</v>
      </c>
      <c r="AX414" s="154" t="s">
        <v>119</v>
      </c>
    </row>
    <row r="415" spans="2:63" s="15" customFormat="1" ht="21.75" customHeight="1">
      <c r="B415" s="14"/>
      <c r="C415" s="73">
        <v>85</v>
      </c>
      <c r="D415" s="73" t="s">
        <v>120</v>
      </c>
      <c r="E415" s="126" t="s">
        <v>208</v>
      </c>
      <c r="F415" s="127" t="s">
        <v>209</v>
      </c>
      <c r="G415" s="128" t="s">
        <v>124</v>
      </c>
      <c r="H415" s="129">
        <v>27.164200000000001</v>
      </c>
      <c r="I415" s="178">
        <v>0</v>
      </c>
      <c r="J415" s="130">
        <f>ROUND(I415*H415,2)</f>
        <v>0</v>
      </c>
      <c r="K415" s="131"/>
      <c r="L415" s="14"/>
      <c r="M415" s="132" t="s">
        <v>1</v>
      </c>
      <c r="N415" s="133" t="s">
        <v>32</v>
      </c>
      <c r="O415" s="134">
        <v>1.6E-2</v>
      </c>
      <c r="P415" s="134">
        <f>O415*H415</f>
        <v>0.43462720000000005</v>
      </c>
      <c r="Q415" s="134">
        <v>0</v>
      </c>
      <c r="R415" s="134">
        <f>Q415*H415</f>
        <v>0</v>
      </c>
      <c r="S415" s="134">
        <v>3.0000000000000001E-5</v>
      </c>
      <c r="T415" s="135">
        <f>S415*H415</f>
        <v>8.1492600000000011E-4</v>
      </c>
      <c r="AS415" s="136" t="s">
        <v>120</v>
      </c>
      <c r="AT415" s="136" t="s">
        <v>71</v>
      </c>
      <c r="AX415" s="74" t="s">
        <v>119</v>
      </c>
      <c r="BD415" s="137">
        <f>IF(N415="základní",J415,0)</f>
        <v>0</v>
      </c>
      <c r="BE415" s="137">
        <f>IF(N415="snížená",J415,0)</f>
        <v>0</v>
      </c>
      <c r="BF415" s="137">
        <f>IF(N415="zákl. přenesená",J415,0)</f>
        <v>0</v>
      </c>
      <c r="BG415" s="137">
        <f>IF(N415="sníž. přenesená",J415,0)</f>
        <v>0</v>
      </c>
      <c r="BH415" s="137">
        <f>IF(N415="nulová",J415,0)</f>
        <v>0</v>
      </c>
      <c r="BI415" s="74" t="s">
        <v>70</v>
      </c>
      <c r="BJ415" s="137">
        <f>ROUND(I415*H415,2)</f>
        <v>0</v>
      </c>
      <c r="BK415" s="74" t="s">
        <v>159</v>
      </c>
    </row>
    <row r="416" spans="2:63" s="139" customFormat="1" ht="12">
      <c r="B416" s="138"/>
      <c r="D416" s="140" t="s">
        <v>123</v>
      </c>
      <c r="E416" s="141" t="s">
        <v>1</v>
      </c>
      <c r="F416" s="142" t="s">
        <v>248</v>
      </c>
      <c r="H416" s="141" t="s">
        <v>1</v>
      </c>
      <c r="L416" s="138"/>
      <c r="M416" s="143"/>
      <c r="T416" s="144"/>
      <c r="AS416" s="141" t="s">
        <v>123</v>
      </c>
      <c r="AT416" s="141" t="s">
        <v>71</v>
      </c>
      <c r="AU416" s="139" t="s">
        <v>70</v>
      </c>
      <c r="AV416" s="139" t="s">
        <v>24</v>
      </c>
      <c r="AW416" s="139" t="s">
        <v>67</v>
      </c>
      <c r="AX416" s="141" t="s">
        <v>119</v>
      </c>
    </row>
    <row r="417" spans="2:63" s="146" customFormat="1" ht="12">
      <c r="B417" s="145"/>
      <c r="D417" s="140" t="s">
        <v>123</v>
      </c>
      <c r="E417" s="147" t="s">
        <v>1</v>
      </c>
      <c r="F417" s="148" t="s">
        <v>292</v>
      </c>
      <c r="H417" s="149">
        <v>40.159999999999997</v>
      </c>
      <c r="L417" s="145"/>
      <c r="M417" s="150"/>
      <c r="T417" s="151"/>
      <c r="AS417" s="147" t="s">
        <v>123</v>
      </c>
      <c r="AT417" s="147" t="s">
        <v>71</v>
      </c>
      <c r="AU417" s="146" t="s">
        <v>71</v>
      </c>
      <c r="AV417" s="146" t="s">
        <v>24</v>
      </c>
      <c r="AW417" s="146" t="s">
        <v>67</v>
      </c>
      <c r="AX417" s="147" t="s">
        <v>119</v>
      </c>
    </row>
    <row r="418" spans="2:63" s="139" customFormat="1" ht="12">
      <c r="B418" s="138"/>
      <c r="D418" s="140" t="s">
        <v>123</v>
      </c>
      <c r="E418" s="141" t="s">
        <v>1</v>
      </c>
      <c r="F418" s="142" t="s">
        <v>260</v>
      </c>
      <c r="H418" s="141" t="s">
        <v>1</v>
      </c>
      <c r="L418" s="138"/>
      <c r="M418" s="143"/>
      <c r="T418" s="144"/>
      <c r="AS418" s="141" t="s">
        <v>123</v>
      </c>
      <c r="AT418" s="141" t="s">
        <v>71</v>
      </c>
      <c r="AU418" s="139" t="s">
        <v>70</v>
      </c>
      <c r="AV418" s="139" t="s">
        <v>24</v>
      </c>
      <c r="AW418" s="139" t="s">
        <v>67</v>
      </c>
      <c r="AX418" s="141" t="s">
        <v>119</v>
      </c>
    </row>
    <row r="419" spans="2:63" s="146" customFormat="1" ht="12">
      <c r="B419" s="145"/>
      <c r="D419" s="140" t="s">
        <v>123</v>
      </c>
      <c r="E419" s="147" t="s">
        <v>1</v>
      </c>
      <c r="F419" s="148" t="s">
        <v>293</v>
      </c>
      <c r="H419" s="149">
        <v>3.7642000000000002</v>
      </c>
      <c r="L419" s="145"/>
      <c r="M419" s="150"/>
      <c r="T419" s="151"/>
      <c r="AS419" s="147" t="s">
        <v>123</v>
      </c>
      <c r="AT419" s="147" t="s">
        <v>71</v>
      </c>
      <c r="AU419" s="146" t="s">
        <v>71</v>
      </c>
      <c r="AV419" s="146" t="s">
        <v>24</v>
      </c>
      <c r="AW419" s="146" t="s">
        <v>67</v>
      </c>
      <c r="AX419" s="147" t="s">
        <v>119</v>
      </c>
    </row>
    <row r="420" spans="2:63" s="153" customFormat="1" ht="12">
      <c r="B420" s="152"/>
      <c r="D420" s="140" t="s">
        <v>123</v>
      </c>
      <c r="E420" s="154" t="s">
        <v>1</v>
      </c>
      <c r="F420" s="155" t="s">
        <v>128</v>
      </c>
      <c r="H420" s="156">
        <v>27.164200000000001</v>
      </c>
      <c r="L420" s="152"/>
      <c r="M420" s="157"/>
      <c r="T420" s="158"/>
      <c r="AS420" s="154" t="s">
        <v>123</v>
      </c>
      <c r="AT420" s="154" t="s">
        <v>71</v>
      </c>
      <c r="AU420" s="153" t="s">
        <v>122</v>
      </c>
      <c r="AV420" s="153" t="s">
        <v>24</v>
      </c>
      <c r="AW420" s="153" t="s">
        <v>70</v>
      </c>
      <c r="AX420" s="154" t="s">
        <v>119</v>
      </c>
    </row>
    <row r="421" spans="2:63" s="15" customFormat="1" ht="16.5" customHeight="1">
      <c r="B421" s="14"/>
      <c r="C421" s="163">
        <v>86</v>
      </c>
      <c r="D421" s="163" t="s">
        <v>129</v>
      </c>
      <c r="E421" s="164" t="s">
        <v>210</v>
      </c>
      <c r="F421" s="165" t="s">
        <v>211</v>
      </c>
      <c r="G421" s="166" t="s">
        <v>124</v>
      </c>
      <c r="H421" s="167">
        <v>124.572</v>
      </c>
      <c r="I421" s="180">
        <v>0</v>
      </c>
      <c r="J421" s="168">
        <f>ROUND(I421*H421,2)</f>
        <v>0</v>
      </c>
      <c r="K421" s="160"/>
      <c r="L421" s="161"/>
      <c r="M421" s="162" t="s">
        <v>1</v>
      </c>
      <c r="N421" s="170" t="s">
        <v>32</v>
      </c>
      <c r="O421" s="134">
        <v>0</v>
      </c>
      <c r="P421" s="134">
        <f>O421*H421</f>
        <v>0</v>
      </c>
      <c r="Q421" s="134">
        <v>2.0000000000000001E-4</v>
      </c>
      <c r="R421" s="134">
        <f>Q421*H421</f>
        <v>2.4914400000000003E-2</v>
      </c>
      <c r="S421" s="134">
        <v>0</v>
      </c>
      <c r="T421" s="135">
        <f>S421*H421</f>
        <v>0</v>
      </c>
      <c r="AS421" s="136" t="s">
        <v>129</v>
      </c>
      <c r="AT421" s="136" t="s">
        <v>71</v>
      </c>
      <c r="AX421" s="74" t="s">
        <v>119</v>
      </c>
      <c r="BD421" s="137">
        <f>IF(N421="základní",J421,0)</f>
        <v>0</v>
      </c>
      <c r="BE421" s="137">
        <f>IF(N421="snížená",J421,0)</f>
        <v>0</v>
      </c>
      <c r="BF421" s="137">
        <f>IF(N421="zákl. přenesená",J421,0)</f>
        <v>0</v>
      </c>
      <c r="BG421" s="137">
        <f>IF(N421="sníž. přenesená",J421,0)</f>
        <v>0</v>
      </c>
      <c r="BH421" s="137">
        <f>IF(N421="nulová",J421,0)</f>
        <v>0</v>
      </c>
      <c r="BI421" s="74" t="s">
        <v>70</v>
      </c>
      <c r="BJ421" s="137">
        <f>ROUND(I421*H421,2)</f>
        <v>0</v>
      </c>
      <c r="BK421" s="74" t="s">
        <v>159</v>
      </c>
    </row>
    <row r="422" spans="2:63" s="146" customFormat="1" ht="12">
      <c r="B422" s="145"/>
      <c r="D422" s="140" t="s">
        <v>123</v>
      </c>
      <c r="E422" s="147" t="s">
        <v>1</v>
      </c>
      <c r="F422" s="148" t="s">
        <v>212</v>
      </c>
      <c r="H422" s="149">
        <v>118.64</v>
      </c>
      <c r="L422" s="145"/>
      <c r="M422" s="150"/>
      <c r="T422" s="151"/>
      <c r="AS422" s="147" t="s">
        <v>123</v>
      </c>
      <c r="AT422" s="147" t="s">
        <v>71</v>
      </c>
      <c r="AU422" s="146" t="s">
        <v>71</v>
      </c>
      <c r="AV422" s="146" t="s">
        <v>24</v>
      </c>
      <c r="AW422" s="146" t="s">
        <v>70</v>
      </c>
      <c r="AX422" s="147" t="s">
        <v>119</v>
      </c>
    </row>
    <row r="423" spans="2:63" s="146" customFormat="1" ht="12">
      <c r="B423" s="145"/>
      <c r="D423" s="140" t="s">
        <v>123</v>
      </c>
      <c r="F423" s="148" t="s">
        <v>213</v>
      </c>
      <c r="H423" s="149">
        <v>124.572</v>
      </c>
      <c r="L423" s="145"/>
      <c r="M423" s="150"/>
      <c r="T423" s="151"/>
      <c r="AS423" s="147" t="s">
        <v>123</v>
      </c>
      <c r="AT423" s="147" t="s">
        <v>71</v>
      </c>
      <c r="AU423" s="146" t="s">
        <v>71</v>
      </c>
      <c r="AV423" s="146" t="s">
        <v>3</v>
      </c>
      <c r="AW423" s="146" t="s">
        <v>70</v>
      </c>
      <c r="AX423" s="147" t="s">
        <v>119</v>
      </c>
    </row>
    <row r="424" spans="2:63" s="15" customFormat="1" ht="24.25" customHeight="1">
      <c r="B424" s="14"/>
      <c r="C424" s="73">
        <v>87</v>
      </c>
      <c r="D424" s="73" t="s">
        <v>120</v>
      </c>
      <c r="E424" s="126" t="s">
        <v>214</v>
      </c>
      <c r="F424" s="127" t="s">
        <v>215</v>
      </c>
      <c r="G424" s="128" t="s">
        <v>124</v>
      </c>
      <c r="H424" s="129">
        <v>299.916</v>
      </c>
      <c r="I424" s="178">
        <v>0</v>
      </c>
      <c r="J424" s="130">
        <f>ROUND(I424*H424,2)</f>
        <v>0</v>
      </c>
      <c r="K424" s="131"/>
      <c r="L424" s="14"/>
      <c r="M424" s="132" t="s">
        <v>1</v>
      </c>
      <c r="N424" s="133" t="s">
        <v>32</v>
      </c>
      <c r="O424" s="134">
        <v>3.3000000000000002E-2</v>
      </c>
      <c r="P424" s="134">
        <f>O424*H424</f>
        <v>9.8972280000000001</v>
      </c>
      <c r="Q424" s="134">
        <v>2.1000000000000001E-4</v>
      </c>
      <c r="R424" s="134">
        <f>Q424*H424</f>
        <v>6.2982360000000001E-2</v>
      </c>
      <c r="S424" s="134">
        <v>0</v>
      </c>
      <c r="T424" s="135">
        <f>S424*H424</f>
        <v>0</v>
      </c>
      <c r="AS424" s="136" t="s">
        <v>120</v>
      </c>
      <c r="AT424" s="136" t="s">
        <v>71</v>
      </c>
      <c r="AX424" s="74" t="s">
        <v>119</v>
      </c>
      <c r="BD424" s="137">
        <f>IF(N424="základní",J424,0)</f>
        <v>0</v>
      </c>
      <c r="BE424" s="137">
        <f>IF(N424="snížená",J424,0)</f>
        <v>0</v>
      </c>
      <c r="BF424" s="137">
        <f>IF(N424="zákl. přenesená",J424,0)</f>
        <v>0</v>
      </c>
      <c r="BG424" s="137">
        <f>IF(N424="sníž. přenesená",J424,0)</f>
        <v>0</v>
      </c>
      <c r="BH424" s="137">
        <f>IF(N424="nulová",J424,0)</f>
        <v>0</v>
      </c>
      <c r="BI424" s="74" t="s">
        <v>70</v>
      </c>
      <c r="BJ424" s="137">
        <f>ROUND(I424*H424,2)</f>
        <v>0</v>
      </c>
      <c r="BK424" s="74" t="s">
        <v>159</v>
      </c>
    </row>
    <row r="425" spans="2:63" s="139" customFormat="1" ht="12">
      <c r="B425" s="138"/>
      <c r="D425" s="140" t="s">
        <v>123</v>
      </c>
      <c r="E425" s="141" t="s">
        <v>1</v>
      </c>
      <c r="F425" s="142" t="s">
        <v>248</v>
      </c>
      <c r="H425" s="141" t="s">
        <v>1</v>
      </c>
      <c r="L425" s="138"/>
      <c r="M425" s="143"/>
      <c r="T425" s="144"/>
      <c r="V425" s="171"/>
      <c r="AS425" s="141" t="s">
        <v>123</v>
      </c>
      <c r="AT425" s="141" t="s">
        <v>71</v>
      </c>
      <c r="AU425" s="139" t="s">
        <v>70</v>
      </c>
      <c r="AV425" s="139" t="s">
        <v>24</v>
      </c>
      <c r="AW425" s="139" t="s">
        <v>67</v>
      </c>
      <c r="AX425" s="141" t="s">
        <v>119</v>
      </c>
    </row>
    <row r="426" spans="2:63" s="146" customFormat="1" ht="24">
      <c r="B426" s="145"/>
      <c r="D426" s="140" t="s">
        <v>123</v>
      </c>
      <c r="E426" s="147" t="s">
        <v>1</v>
      </c>
      <c r="F426" s="148" t="s">
        <v>249</v>
      </c>
      <c r="H426" s="149">
        <v>219.286</v>
      </c>
      <c r="L426" s="145"/>
      <c r="M426" s="150"/>
      <c r="T426" s="151"/>
      <c r="AS426" s="147" t="s">
        <v>123</v>
      </c>
      <c r="AT426" s="147" t="s">
        <v>71</v>
      </c>
      <c r="AU426" s="146" t="s">
        <v>71</v>
      </c>
      <c r="AV426" s="146" t="s">
        <v>24</v>
      </c>
      <c r="AW426" s="146" t="s">
        <v>67</v>
      </c>
      <c r="AX426" s="147" t="s">
        <v>119</v>
      </c>
    </row>
    <row r="427" spans="2:63" s="139" customFormat="1" ht="12">
      <c r="B427" s="138"/>
      <c r="D427" s="140" t="s">
        <v>123</v>
      </c>
      <c r="E427" s="141" t="s">
        <v>1</v>
      </c>
      <c r="F427" s="142" t="s">
        <v>260</v>
      </c>
      <c r="H427" s="141" t="s">
        <v>1</v>
      </c>
      <c r="L427" s="138"/>
      <c r="M427" s="143"/>
      <c r="T427" s="144"/>
      <c r="V427" s="171"/>
      <c r="AS427" s="141" t="s">
        <v>123</v>
      </c>
      <c r="AT427" s="141" t="s">
        <v>71</v>
      </c>
      <c r="AU427" s="139" t="s">
        <v>70</v>
      </c>
      <c r="AV427" s="139" t="s">
        <v>24</v>
      </c>
      <c r="AW427" s="139" t="s">
        <v>67</v>
      </c>
      <c r="AX427" s="141" t="s">
        <v>119</v>
      </c>
    </row>
    <row r="428" spans="2:63" s="146" customFormat="1" ht="12">
      <c r="B428" s="145"/>
      <c r="D428" s="140" t="s">
        <v>123</v>
      </c>
      <c r="E428" s="147" t="s">
        <v>1</v>
      </c>
      <c r="F428" s="148" t="s">
        <v>568</v>
      </c>
      <c r="H428" s="149">
        <v>70.48</v>
      </c>
      <c r="L428" s="145"/>
      <c r="M428" s="150"/>
      <c r="T428" s="151"/>
      <c r="AS428" s="147" t="s">
        <v>123</v>
      </c>
      <c r="AT428" s="147" t="s">
        <v>71</v>
      </c>
      <c r="AU428" s="146" t="s">
        <v>71</v>
      </c>
      <c r="AV428" s="146" t="s">
        <v>24</v>
      </c>
      <c r="AW428" s="146" t="s">
        <v>67</v>
      </c>
      <c r="AX428" s="147" t="s">
        <v>119</v>
      </c>
    </row>
    <row r="429" spans="2:63" s="139" customFormat="1" ht="12">
      <c r="B429" s="138"/>
      <c r="D429" s="140" t="s">
        <v>123</v>
      </c>
      <c r="E429" s="141" t="s">
        <v>1</v>
      </c>
      <c r="F429" s="142" t="s">
        <v>132</v>
      </c>
      <c r="H429" s="141" t="s">
        <v>1</v>
      </c>
      <c r="L429" s="138"/>
      <c r="M429" s="143"/>
      <c r="T429" s="144"/>
      <c r="AS429" s="141" t="s">
        <v>123</v>
      </c>
      <c r="AT429" s="141" t="s">
        <v>71</v>
      </c>
      <c r="AU429" s="139" t="s">
        <v>70</v>
      </c>
      <c r="AV429" s="139" t="s">
        <v>24</v>
      </c>
      <c r="AW429" s="139" t="s">
        <v>67</v>
      </c>
      <c r="AX429" s="141" t="s">
        <v>119</v>
      </c>
    </row>
    <row r="430" spans="2:63" s="146" customFormat="1" ht="12">
      <c r="B430" s="145"/>
      <c r="D430" s="140" t="s">
        <v>123</v>
      </c>
      <c r="E430" s="147" t="s">
        <v>1</v>
      </c>
      <c r="F430" s="148" t="s">
        <v>250</v>
      </c>
      <c r="H430" s="149">
        <v>10.15</v>
      </c>
      <c r="L430" s="145"/>
      <c r="M430" s="150"/>
      <c r="T430" s="151"/>
      <c r="AS430" s="147" t="s">
        <v>123</v>
      </c>
      <c r="AT430" s="147" t="s">
        <v>71</v>
      </c>
      <c r="AU430" s="146" t="s">
        <v>71</v>
      </c>
      <c r="AV430" s="146" t="s">
        <v>24</v>
      </c>
      <c r="AW430" s="146" t="s">
        <v>67</v>
      </c>
      <c r="AX430" s="147" t="s">
        <v>119</v>
      </c>
    </row>
    <row r="431" spans="2:63" s="153" customFormat="1" ht="12">
      <c r="B431" s="152"/>
      <c r="D431" s="140" t="s">
        <v>123</v>
      </c>
      <c r="E431" s="154" t="s">
        <v>1</v>
      </c>
      <c r="F431" s="155" t="s">
        <v>128</v>
      </c>
      <c r="H431" s="156">
        <v>299.916</v>
      </c>
      <c r="L431" s="152"/>
      <c r="M431" s="157"/>
      <c r="T431" s="158"/>
      <c r="AS431" s="154" t="s">
        <v>123</v>
      </c>
      <c r="AT431" s="154" t="s">
        <v>71</v>
      </c>
      <c r="AU431" s="153" t="s">
        <v>122</v>
      </c>
      <c r="AV431" s="153" t="s">
        <v>24</v>
      </c>
      <c r="AW431" s="153" t="s">
        <v>70</v>
      </c>
      <c r="AX431" s="154" t="s">
        <v>119</v>
      </c>
    </row>
    <row r="432" spans="2:63" s="15" customFormat="1" ht="39">
      <c r="B432" s="14"/>
      <c r="C432" s="73">
        <v>88</v>
      </c>
      <c r="D432" s="73" t="s">
        <v>120</v>
      </c>
      <c r="E432" s="126" t="s">
        <v>294</v>
      </c>
      <c r="F432" s="127" t="s">
        <v>295</v>
      </c>
      <c r="G432" s="128" t="s">
        <v>124</v>
      </c>
      <c r="H432" s="129">
        <v>299.916</v>
      </c>
      <c r="I432" s="178">
        <v>0</v>
      </c>
      <c r="J432" s="130">
        <f>ROUND(I432*H432,2)</f>
        <v>0</v>
      </c>
      <c r="K432" s="131"/>
      <c r="L432" s="14"/>
      <c r="M432" s="132" t="s">
        <v>1</v>
      </c>
      <c r="N432" s="133" t="s">
        <v>32</v>
      </c>
      <c r="O432" s="134">
        <v>0.104</v>
      </c>
      <c r="P432" s="134">
        <f>O432*H432</f>
        <v>31.191263999999997</v>
      </c>
      <c r="Q432" s="134">
        <v>2.9E-4</v>
      </c>
      <c r="R432" s="134">
        <f>Q432*H432</f>
        <v>8.6975639999999993E-2</v>
      </c>
      <c r="S432" s="134">
        <v>0</v>
      </c>
      <c r="T432" s="135">
        <f>S432*H432</f>
        <v>0</v>
      </c>
      <c r="V432" s="137"/>
      <c r="AS432" s="136" t="s">
        <v>120</v>
      </c>
      <c r="AT432" s="136" t="s">
        <v>71</v>
      </c>
      <c r="AX432" s="74" t="s">
        <v>119</v>
      </c>
      <c r="BD432" s="137">
        <f>IF(N432="základní",J432,0)</f>
        <v>0</v>
      </c>
      <c r="BE432" s="137">
        <f>IF(N432="snížená",J432,0)</f>
        <v>0</v>
      </c>
      <c r="BF432" s="137">
        <f>IF(N432="zákl. přenesená",J432,0)</f>
        <v>0</v>
      </c>
      <c r="BG432" s="137">
        <f>IF(N432="sníž. přenesená",J432,0)</f>
        <v>0</v>
      </c>
      <c r="BH432" s="137">
        <f>IF(N432="nulová",J432,0)</f>
        <v>0</v>
      </c>
      <c r="BI432" s="74" t="s">
        <v>70</v>
      </c>
      <c r="BJ432" s="137">
        <f>ROUND(I432*H432,2)</f>
        <v>0</v>
      </c>
      <c r="BK432" s="74" t="s">
        <v>159</v>
      </c>
    </row>
    <row r="433" spans="2:63" s="139" customFormat="1" ht="12">
      <c r="B433" s="138"/>
      <c r="D433" s="140" t="s">
        <v>123</v>
      </c>
      <c r="E433" s="141" t="s">
        <v>1</v>
      </c>
      <c r="F433" s="142" t="s">
        <v>248</v>
      </c>
      <c r="H433" s="141" t="s">
        <v>1</v>
      </c>
      <c r="L433" s="138"/>
      <c r="M433" s="143"/>
      <c r="T433" s="144"/>
      <c r="AS433" s="141" t="s">
        <v>123</v>
      </c>
      <c r="AT433" s="141" t="s">
        <v>71</v>
      </c>
      <c r="AU433" s="139" t="s">
        <v>70</v>
      </c>
      <c r="AV433" s="139" t="s">
        <v>24</v>
      </c>
      <c r="AW433" s="139" t="s">
        <v>67</v>
      </c>
      <c r="AX433" s="141" t="s">
        <v>119</v>
      </c>
    </row>
    <row r="434" spans="2:63" s="146" customFormat="1" ht="24">
      <c r="B434" s="145"/>
      <c r="D434" s="140" t="s">
        <v>123</v>
      </c>
      <c r="E434" s="147" t="s">
        <v>1</v>
      </c>
      <c r="F434" s="148" t="s">
        <v>249</v>
      </c>
      <c r="H434" s="149">
        <v>219.286</v>
      </c>
      <c r="L434" s="145"/>
      <c r="M434" s="150"/>
      <c r="T434" s="151"/>
      <c r="AS434" s="147" t="s">
        <v>123</v>
      </c>
      <c r="AT434" s="147" t="s">
        <v>71</v>
      </c>
      <c r="AU434" s="146" t="s">
        <v>71</v>
      </c>
      <c r="AV434" s="146" t="s">
        <v>24</v>
      </c>
      <c r="AW434" s="146" t="s">
        <v>67</v>
      </c>
      <c r="AX434" s="147" t="s">
        <v>119</v>
      </c>
    </row>
    <row r="435" spans="2:63" s="139" customFormat="1" ht="12">
      <c r="B435" s="138"/>
      <c r="D435" s="140" t="s">
        <v>123</v>
      </c>
      <c r="E435" s="141" t="s">
        <v>1</v>
      </c>
      <c r="F435" s="142" t="s">
        <v>260</v>
      </c>
      <c r="H435" s="141" t="s">
        <v>1</v>
      </c>
      <c r="L435" s="138"/>
      <c r="M435" s="143"/>
      <c r="T435" s="144"/>
      <c r="V435" s="171"/>
      <c r="AS435" s="141" t="s">
        <v>123</v>
      </c>
      <c r="AT435" s="141" t="s">
        <v>71</v>
      </c>
      <c r="AU435" s="139" t="s">
        <v>70</v>
      </c>
      <c r="AV435" s="139" t="s">
        <v>24</v>
      </c>
      <c r="AW435" s="139" t="s">
        <v>67</v>
      </c>
      <c r="AX435" s="141" t="s">
        <v>119</v>
      </c>
    </row>
    <row r="436" spans="2:63" s="146" customFormat="1" ht="12">
      <c r="B436" s="145"/>
      <c r="D436" s="140" t="s">
        <v>123</v>
      </c>
      <c r="E436" s="147" t="s">
        <v>1</v>
      </c>
      <c r="F436" s="148" t="s">
        <v>568</v>
      </c>
      <c r="H436" s="149">
        <v>70.48</v>
      </c>
      <c r="L436" s="145"/>
      <c r="M436" s="150"/>
      <c r="T436" s="151"/>
      <c r="AS436" s="147" t="s">
        <v>123</v>
      </c>
      <c r="AT436" s="147" t="s">
        <v>71</v>
      </c>
      <c r="AU436" s="146" t="s">
        <v>71</v>
      </c>
      <c r="AV436" s="146" t="s">
        <v>24</v>
      </c>
      <c r="AW436" s="146" t="s">
        <v>67</v>
      </c>
      <c r="AX436" s="147" t="s">
        <v>119</v>
      </c>
    </row>
    <row r="437" spans="2:63" s="139" customFormat="1" ht="12">
      <c r="B437" s="138"/>
      <c r="D437" s="140" t="s">
        <v>123</v>
      </c>
      <c r="E437" s="141" t="s">
        <v>1</v>
      </c>
      <c r="F437" s="142" t="s">
        <v>132</v>
      </c>
      <c r="H437" s="141" t="s">
        <v>1</v>
      </c>
      <c r="L437" s="138"/>
      <c r="M437" s="143"/>
      <c r="T437" s="144"/>
      <c r="AS437" s="141" t="s">
        <v>123</v>
      </c>
      <c r="AT437" s="141" t="s">
        <v>71</v>
      </c>
      <c r="AU437" s="139" t="s">
        <v>70</v>
      </c>
      <c r="AV437" s="139" t="s">
        <v>24</v>
      </c>
      <c r="AW437" s="139" t="s">
        <v>67</v>
      </c>
      <c r="AX437" s="141" t="s">
        <v>119</v>
      </c>
    </row>
    <row r="438" spans="2:63" s="146" customFormat="1" ht="12">
      <c r="B438" s="145"/>
      <c r="D438" s="140" t="s">
        <v>123</v>
      </c>
      <c r="E438" s="147" t="s">
        <v>1</v>
      </c>
      <c r="F438" s="148" t="s">
        <v>250</v>
      </c>
      <c r="H438" s="149">
        <v>10.15</v>
      </c>
      <c r="L438" s="145"/>
      <c r="M438" s="150"/>
      <c r="T438" s="151"/>
      <c r="AS438" s="147" t="s">
        <v>123</v>
      </c>
      <c r="AT438" s="147" t="s">
        <v>71</v>
      </c>
      <c r="AU438" s="146" t="s">
        <v>71</v>
      </c>
      <c r="AV438" s="146" t="s">
        <v>24</v>
      </c>
      <c r="AW438" s="146" t="s">
        <v>67</v>
      </c>
      <c r="AX438" s="147" t="s">
        <v>119</v>
      </c>
    </row>
    <row r="439" spans="2:63" s="153" customFormat="1" ht="12">
      <c r="B439" s="152"/>
      <c r="D439" s="140" t="s">
        <v>123</v>
      </c>
      <c r="E439" s="154" t="s">
        <v>1</v>
      </c>
      <c r="F439" s="155" t="s">
        <v>128</v>
      </c>
      <c r="H439" s="156">
        <v>299.916</v>
      </c>
      <c r="L439" s="152"/>
      <c r="M439" s="157"/>
      <c r="T439" s="158"/>
      <c r="AS439" s="154" t="s">
        <v>123</v>
      </c>
      <c r="AT439" s="154" t="s">
        <v>71</v>
      </c>
      <c r="AU439" s="153" t="s">
        <v>122</v>
      </c>
      <c r="AV439" s="153" t="s">
        <v>24</v>
      </c>
      <c r="AW439" s="153" t="s">
        <v>70</v>
      </c>
      <c r="AX439" s="154" t="s">
        <v>119</v>
      </c>
    </row>
    <row r="440" spans="2:63" s="114" customFormat="1" ht="23" customHeight="1">
      <c r="B440" s="113"/>
      <c r="D440" s="115" t="s">
        <v>66</v>
      </c>
      <c r="E440" s="124">
        <v>787</v>
      </c>
      <c r="F440" s="124" t="s">
        <v>649</v>
      </c>
      <c r="J440" s="125">
        <f>BJ440</f>
        <v>0</v>
      </c>
      <c r="L440" s="113"/>
      <c r="M440" s="118"/>
      <c r="P440" s="119">
        <f>SUM(P441:P442)</f>
        <v>6.4550000000000001</v>
      </c>
      <c r="R440" s="119">
        <f>SUM(R441:R442)</f>
        <v>0.7529840000000001</v>
      </c>
      <c r="T440" s="120">
        <f>SUM(T441:T442)</f>
        <v>0.23342504</v>
      </c>
      <c r="AS440" s="122" t="s">
        <v>66</v>
      </c>
      <c r="AT440" s="122" t="s">
        <v>70</v>
      </c>
      <c r="AX440" s="115" t="s">
        <v>119</v>
      </c>
      <c r="BJ440" s="123">
        <f>SUM(BJ441:BJ442)</f>
        <v>0</v>
      </c>
    </row>
    <row r="441" spans="2:63" s="15" customFormat="1" ht="52">
      <c r="B441" s="14"/>
      <c r="C441" s="73">
        <v>89</v>
      </c>
      <c r="D441" s="73" t="s">
        <v>120</v>
      </c>
      <c r="E441" s="183" t="s">
        <v>650</v>
      </c>
      <c r="F441" s="184" t="s">
        <v>653</v>
      </c>
      <c r="G441" s="185" t="s">
        <v>124</v>
      </c>
      <c r="H441" s="186">
        <v>32.274999999999999</v>
      </c>
      <c r="I441" s="178">
        <v>0</v>
      </c>
      <c r="J441" s="130">
        <f>ROUND(I441*H441,2)</f>
        <v>0</v>
      </c>
      <c r="K441" s="131"/>
      <c r="L441" s="14"/>
      <c r="M441" s="132" t="s">
        <v>1</v>
      </c>
      <c r="N441" s="133" t="s">
        <v>32</v>
      </c>
      <c r="O441" s="134">
        <v>0.2</v>
      </c>
      <c r="P441" s="134">
        <f>O441*H441</f>
        <v>6.4550000000000001</v>
      </c>
      <c r="Q441" s="134">
        <v>0</v>
      </c>
      <c r="R441" s="134">
        <f>Q441*H441</f>
        <v>0</v>
      </c>
      <c r="S441" s="134">
        <v>0</v>
      </c>
      <c r="T441" s="135">
        <f>S441*H441</f>
        <v>0</v>
      </c>
      <c r="AS441" s="136" t="s">
        <v>120</v>
      </c>
      <c r="AT441" s="136" t="s">
        <v>71</v>
      </c>
      <c r="AX441" s="74" t="s">
        <v>119</v>
      </c>
      <c r="BD441" s="137">
        <f>IF(N441="základní",J441,0)</f>
        <v>0</v>
      </c>
      <c r="BE441" s="137">
        <f>IF(N441="snížená",J441,0)</f>
        <v>0</v>
      </c>
      <c r="BF441" s="137">
        <f>IF(N441="zákl. přenesená",J441,0)</f>
        <v>0</v>
      </c>
      <c r="BG441" s="137">
        <f>IF(N441="sníž. přenesená",J441,0)</f>
        <v>0</v>
      </c>
      <c r="BH441" s="137">
        <f>IF(N441="nulová",J441,0)</f>
        <v>0</v>
      </c>
      <c r="BI441" s="74" t="s">
        <v>70</v>
      </c>
      <c r="BJ441" s="137">
        <f>ROUND(I441*H441,2)</f>
        <v>0</v>
      </c>
      <c r="BK441" s="74" t="s">
        <v>159</v>
      </c>
    </row>
    <row r="442" spans="2:63" s="15" customFormat="1" ht="39">
      <c r="B442" s="14"/>
      <c r="C442" s="73">
        <v>90</v>
      </c>
      <c r="D442" s="73" t="s">
        <v>120</v>
      </c>
      <c r="E442" s="197" t="s">
        <v>651</v>
      </c>
      <c r="F442" s="198" t="s">
        <v>652</v>
      </c>
      <c r="G442" s="199" t="s">
        <v>163</v>
      </c>
      <c r="H442" s="200">
        <v>752.98400000000004</v>
      </c>
      <c r="I442" s="178">
        <v>0</v>
      </c>
      <c r="J442" s="130">
        <f>ROUND(I442*H442,2)</f>
        <v>0</v>
      </c>
      <c r="K442" s="131"/>
      <c r="L442" s="14"/>
      <c r="M442" s="132" t="s">
        <v>1</v>
      </c>
      <c r="N442" s="133" t="s">
        <v>32</v>
      </c>
      <c r="O442" s="134">
        <v>0</v>
      </c>
      <c r="P442" s="134">
        <f>O442*H442</f>
        <v>0</v>
      </c>
      <c r="Q442" s="134">
        <v>1E-3</v>
      </c>
      <c r="R442" s="134">
        <f>Q442*H442</f>
        <v>0.7529840000000001</v>
      </c>
      <c r="S442" s="134">
        <v>3.1E-4</v>
      </c>
      <c r="T442" s="135">
        <f>S442*H442</f>
        <v>0.23342504</v>
      </c>
      <c r="AS442" s="136" t="s">
        <v>120</v>
      </c>
      <c r="AT442" s="136" t="s">
        <v>71</v>
      </c>
      <c r="AX442" s="74" t="s">
        <v>119</v>
      </c>
      <c r="BD442" s="137">
        <f>IF(N442="základní",J442,0)</f>
        <v>0</v>
      </c>
      <c r="BE442" s="137">
        <f>IF(N442="snížená",J442,0)</f>
        <v>0</v>
      </c>
      <c r="BF442" s="137">
        <f>IF(N442="zákl. přenesená",J442,0)</f>
        <v>0</v>
      </c>
      <c r="BG442" s="137">
        <f>IF(N442="sníž. přenesená",J442,0)</f>
        <v>0</v>
      </c>
      <c r="BH442" s="137">
        <f>IF(N442="nulová",J442,0)</f>
        <v>0</v>
      </c>
      <c r="BI442" s="74" t="s">
        <v>70</v>
      </c>
      <c r="BJ442" s="137">
        <f>ROUND(I442*H442,2)</f>
        <v>0</v>
      </c>
      <c r="BK442" s="74" t="s">
        <v>159</v>
      </c>
    </row>
    <row r="443" spans="2:63" s="114" customFormat="1" ht="26" customHeight="1">
      <c r="B443" s="113"/>
      <c r="D443" s="115" t="s">
        <v>66</v>
      </c>
      <c r="E443" s="116" t="s">
        <v>216</v>
      </c>
      <c r="F443" s="116" t="s">
        <v>217</v>
      </c>
      <c r="J443" s="117">
        <f>BJ443</f>
        <v>0</v>
      </c>
      <c r="L443" s="113"/>
      <c r="M443" s="118"/>
      <c r="P443" s="119">
        <f>P444+P446+P450+P460+P462+P464</f>
        <v>0</v>
      </c>
      <c r="R443" s="119">
        <f>R444+R446+R450+R460+R462+R464</f>
        <v>0</v>
      </c>
      <c r="T443" s="120">
        <f>T444+T446+T450+T460+T462+T464</f>
        <v>0</v>
      </c>
      <c r="AS443" s="122" t="s">
        <v>66</v>
      </c>
      <c r="AT443" s="122" t="s">
        <v>67</v>
      </c>
      <c r="AX443" s="115" t="s">
        <v>119</v>
      </c>
      <c r="BJ443" s="123">
        <f>BJ444+BJ446+BJ450+BJ460+BJ462+BJ464</f>
        <v>0</v>
      </c>
    </row>
    <row r="444" spans="2:63" s="114" customFormat="1" ht="23" customHeight="1">
      <c r="B444" s="113"/>
      <c r="D444" s="115" t="s">
        <v>66</v>
      </c>
      <c r="E444" s="124" t="s">
        <v>218</v>
      </c>
      <c r="F444" s="124" t="s">
        <v>219</v>
      </c>
      <c r="J444" s="125">
        <f>BJ444</f>
        <v>0</v>
      </c>
      <c r="L444" s="113"/>
      <c r="M444" s="118"/>
      <c r="P444" s="119">
        <f>P445</f>
        <v>0</v>
      </c>
      <c r="R444" s="119">
        <f>R445</f>
        <v>0</v>
      </c>
      <c r="T444" s="120">
        <f>T445</f>
        <v>0</v>
      </c>
      <c r="AS444" s="122" t="s">
        <v>66</v>
      </c>
      <c r="AT444" s="122" t="s">
        <v>70</v>
      </c>
      <c r="AX444" s="115" t="s">
        <v>119</v>
      </c>
      <c r="BJ444" s="123">
        <f>BJ445</f>
        <v>0</v>
      </c>
    </row>
    <row r="445" spans="2:63" s="15" customFormat="1" ht="16.5" customHeight="1">
      <c r="B445" s="14"/>
      <c r="C445" s="73">
        <v>91</v>
      </c>
      <c r="D445" s="73" t="s">
        <v>120</v>
      </c>
      <c r="E445" s="126" t="s">
        <v>220</v>
      </c>
      <c r="F445" s="127" t="s">
        <v>219</v>
      </c>
      <c r="G445" s="128" t="s">
        <v>221</v>
      </c>
      <c r="H445" s="129">
        <v>1</v>
      </c>
      <c r="I445" s="178">
        <v>0</v>
      </c>
      <c r="J445" s="130">
        <f>ROUND(I445*H445,2)</f>
        <v>0</v>
      </c>
      <c r="K445" s="131"/>
      <c r="L445" s="14"/>
      <c r="M445" s="132" t="s">
        <v>1</v>
      </c>
      <c r="N445" s="133" t="s">
        <v>32</v>
      </c>
      <c r="O445" s="134">
        <v>0</v>
      </c>
      <c r="P445" s="134">
        <f>O445*H445</f>
        <v>0</v>
      </c>
      <c r="Q445" s="134">
        <v>0</v>
      </c>
      <c r="R445" s="134">
        <f>Q445*H445</f>
        <v>0</v>
      </c>
      <c r="S445" s="134">
        <v>0</v>
      </c>
      <c r="T445" s="135">
        <f>S445*H445</f>
        <v>0</v>
      </c>
      <c r="AS445" s="136" t="s">
        <v>120</v>
      </c>
      <c r="AT445" s="136" t="s">
        <v>71</v>
      </c>
      <c r="AX445" s="74" t="s">
        <v>119</v>
      </c>
      <c r="BD445" s="137">
        <f>IF(N445="základní",J445,0)</f>
        <v>0</v>
      </c>
      <c r="BE445" s="137">
        <f>IF(N445="snížená",J445,0)</f>
        <v>0</v>
      </c>
      <c r="BF445" s="137">
        <f>IF(N445="zákl. přenesená",J445,0)</f>
        <v>0</v>
      </c>
      <c r="BG445" s="137">
        <f>IF(N445="sníž. přenesená",J445,0)</f>
        <v>0</v>
      </c>
      <c r="BH445" s="137">
        <f>IF(N445="nulová",J445,0)</f>
        <v>0</v>
      </c>
      <c r="BI445" s="74" t="s">
        <v>70</v>
      </c>
      <c r="BJ445" s="137">
        <f>ROUND(I445*H445,2)</f>
        <v>0</v>
      </c>
      <c r="BK445" s="74" t="s">
        <v>222</v>
      </c>
    </row>
    <row r="446" spans="2:63" s="114" customFormat="1" ht="23" customHeight="1">
      <c r="B446" s="113"/>
      <c r="D446" s="115" t="s">
        <v>66</v>
      </c>
      <c r="E446" s="124" t="s">
        <v>223</v>
      </c>
      <c r="F446" s="124" t="s">
        <v>224</v>
      </c>
      <c r="J446" s="125">
        <f>BJ446</f>
        <v>0</v>
      </c>
      <c r="L446" s="113"/>
      <c r="M446" s="118"/>
      <c r="P446" s="119">
        <f>SUM(P447:P448)</f>
        <v>0</v>
      </c>
      <c r="R446" s="119">
        <f>SUM(R447:R448)</f>
        <v>0</v>
      </c>
      <c r="T446" s="119">
        <f>SUM(T447:T448)</f>
        <v>0</v>
      </c>
      <c r="AS446" s="122" t="s">
        <v>66</v>
      </c>
      <c r="AT446" s="122" t="s">
        <v>70</v>
      </c>
      <c r="AX446" s="115" t="s">
        <v>119</v>
      </c>
      <c r="BJ446" s="123">
        <f>SUM(BJ447:BJ448)</f>
        <v>0</v>
      </c>
    </row>
    <row r="447" spans="2:63" s="15" customFormat="1" ht="16.5" customHeight="1">
      <c r="B447" s="14"/>
      <c r="C447" s="73">
        <v>92</v>
      </c>
      <c r="D447" s="73" t="s">
        <v>120</v>
      </c>
      <c r="E447" s="126" t="s">
        <v>225</v>
      </c>
      <c r="F447" s="127" t="s">
        <v>224</v>
      </c>
      <c r="G447" s="128" t="s">
        <v>221</v>
      </c>
      <c r="H447" s="129">
        <v>1</v>
      </c>
      <c r="I447" s="178">
        <v>0</v>
      </c>
      <c r="J447" s="130">
        <f>ROUND(I447*H447,2)</f>
        <v>0</v>
      </c>
      <c r="K447" s="131"/>
      <c r="L447" s="14"/>
      <c r="M447" s="132" t="s">
        <v>1</v>
      </c>
      <c r="N447" s="133" t="s">
        <v>32</v>
      </c>
      <c r="O447" s="134">
        <v>0</v>
      </c>
      <c r="P447" s="134">
        <f>O447*H447</f>
        <v>0</v>
      </c>
      <c r="Q447" s="134">
        <v>0</v>
      </c>
      <c r="R447" s="134">
        <f>Q447*H447</f>
        <v>0</v>
      </c>
      <c r="S447" s="134">
        <v>0</v>
      </c>
      <c r="T447" s="135">
        <f>S447*H447</f>
        <v>0</v>
      </c>
      <c r="AS447" s="136" t="s">
        <v>120</v>
      </c>
      <c r="AT447" s="136" t="s">
        <v>71</v>
      </c>
      <c r="AX447" s="74" t="s">
        <v>119</v>
      </c>
      <c r="BD447" s="137">
        <f>IF(N447="základní",J447,0)</f>
        <v>0</v>
      </c>
      <c r="BE447" s="137">
        <f>IF(N447="snížená",J447,0)</f>
        <v>0</v>
      </c>
      <c r="BF447" s="137">
        <f>IF(N447="zákl. přenesená",J447,0)</f>
        <v>0</v>
      </c>
      <c r="BG447" s="137">
        <f>IF(N447="sníž. přenesená",J447,0)</f>
        <v>0</v>
      </c>
      <c r="BH447" s="137">
        <f>IF(N447="nulová",J447,0)</f>
        <v>0</v>
      </c>
      <c r="BI447" s="74" t="s">
        <v>70</v>
      </c>
      <c r="BJ447" s="137">
        <f>ROUND(I447*H447,2)</f>
        <v>0</v>
      </c>
      <c r="BK447" s="74" t="s">
        <v>222</v>
      </c>
    </row>
    <row r="448" spans="2:63" s="15" customFormat="1" ht="16.5" customHeight="1">
      <c r="B448" s="14"/>
      <c r="C448" s="73">
        <v>92</v>
      </c>
      <c r="D448" s="73" t="s">
        <v>120</v>
      </c>
      <c r="E448" s="126" t="s">
        <v>678</v>
      </c>
      <c r="F448" s="127" t="s">
        <v>679</v>
      </c>
      <c r="G448" s="128" t="s">
        <v>221</v>
      </c>
      <c r="H448" s="129">
        <v>1</v>
      </c>
      <c r="I448" s="178">
        <v>0</v>
      </c>
      <c r="J448" s="130">
        <f>ROUND(I448*H448,2)</f>
        <v>0</v>
      </c>
      <c r="K448" s="131"/>
      <c r="L448" s="14"/>
      <c r="M448" s="132" t="s">
        <v>1</v>
      </c>
      <c r="N448" s="133" t="s">
        <v>32</v>
      </c>
      <c r="O448" s="134">
        <v>0</v>
      </c>
      <c r="P448" s="134">
        <f>O448*H448</f>
        <v>0</v>
      </c>
      <c r="Q448" s="134">
        <v>0</v>
      </c>
      <c r="R448" s="134">
        <f>Q448*H448</f>
        <v>0</v>
      </c>
      <c r="S448" s="134">
        <v>0</v>
      </c>
      <c r="T448" s="135">
        <f>S448*H448</f>
        <v>0</v>
      </c>
      <c r="AS448" s="136" t="s">
        <v>120</v>
      </c>
      <c r="AT448" s="136" t="s">
        <v>71</v>
      </c>
      <c r="AX448" s="74" t="s">
        <v>119</v>
      </c>
      <c r="BD448" s="137">
        <f>IF(N448="základní",J448,0)</f>
        <v>0</v>
      </c>
      <c r="BE448" s="137">
        <f>IF(N448="snížená",J448,0)</f>
        <v>0</v>
      </c>
      <c r="BF448" s="137">
        <f>IF(N448="zákl. přenesená",J448,0)</f>
        <v>0</v>
      </c>
      <c r="BG448" s="137">
        <f>IF(N448="sníž. přenesená",J448,0)</f>
        <v>0</v>
      </c>
      <c r="BH448" s="137">
        <f>IF(N448="nulová",J448,0)</f>
        <v>0</v>
      </c>
      <c r="BI448" s="74" t="s">
        <v>70</v>
      </c>
      <c r="BJ448" s="137">
        <f>ROUND(I448*H448,2)</f>
        <v>0</v>
      </c>
      <c r="BK448" s="74" t="s">
        <v>222</v>
      </c>
    </row>
    <row r="449" spans="2:63" s="146" customFormat="1" ht="36">
      <c r="B449" s="145"/>
      <c r="D449" s="140" t="s">
        <v>123</v>
      </c>
      <c r="E449" s="147" t="s">
        <v>1</v>
      </c>
      <c r="F449" s="148" t="s">
        <v>674</v>
      </c>
      <c r="H449" s="149"/>
      <c r="L449" s="145"/>
      <c r="M449" s="150"/>
      <c r="T449" s="151"/>
      <c r="AS449" s="147" t="s">
        <v>123</v>
      </c>
      <c r="AT449" s="147" t="s">
        <v>71</v>
      </c>
      <c r="AU449" s="146" t="s">
        <v>71</v>
      </c>
      <c r="AV449" s="146" t="s">
        <v>24</v>
      </c>
      <c r="AW449" s="146" t="s">
        <v>67</v>
      </c>
      <c r="AX449" s="147" t="s">
        <v>119</v>
      </c>
    </row>
    <row r="450" spans="2:63" s="114" customFormat="1" ht="23" customHeight="1">
      <c r="B450" s="113"/>
      <c r="D450" s="115" t="s">
        <v>66</v>
      </c>
      <c r="E450" s="124" t="s">
        <v>226</v>
      </c>
      <c r="F450" s="124" t="s">
        <v>227</v>
      </c>
      <c r="J450" s="125">
        <f>BJ450</f>
        <v>0</v>
      </c>
      <c r="L450" s="113"/>
      <c r="M450" s="118"/>
      <c r="P450" s="119">
        <f>SUM(P451:P458)</f>
        <v>0</v>
      </c>
      <c r="R450" s="119">
        <f>SUM(R451:R458)</f>
        <v>0</v>
      </c>
      <c r="T450" s="119">
        <f>SUM(T451:T458)</f>
        <v>0</v>
      </c>
      <c r="AS450" s="122" t="s">
        <v>66</v>
      </c>
      <c r="AT450" s="122" t="s">
        <v>70</v>
      </c>
      <c r="AX450" s="115" t="s">
        <v>119</v>
      </c>
      <c r="BJ450" s="123">
        <f>SUM(BJ451:BJ458)</f>
        <v>0</v>
      </c>
    </row>
    <row r="451" spans="2:63" s="15" customFormat="1" ht="26">
      <c r="B451" s="14"/>
      <c r="C451" s="73">
        <v>93</v>
      </c>
      <c r="D451" s="73" t="s">
        <v>120</v>
      </c>
      <c r="E451" s="126" t="s">
        <v>675</v>
      </c>
      <c r="F451" s="127" t="s">
        <v>676</v>
      </c>
      <c r="G451" s="128" t="s">
        <v>221</v>
      </c>
      <c r="H451" s="129">
        <v>1</v>
      </c>
      <c r="I451" s="178">
        <v>0</v>
      </c>
      <c r="J451" s="130">
        <f>ROUND(I451*H451,2)</f>
        <v>0</v>
      </c>
      <c r="K451" s="131"/>
      <c r="L451" s="14"/>
      <c r="M451" s="132" t="s">
        <v>1</v>
      </c>
      <c r="N451" s="133" t="s">
        <v>32</v>
      </c>
      <c r="O451" s="134">
        <v>0</v>
      </c>
      <c r="P451" s="134">
        <f>O451*H451</f>
        <v>0</v>
      </c>
      <c r="Q451" s="134">
        <v>0</v>
      </c>
      <c r="R451" s="134">
        <f>Q451*H451</f>
        <v>0</v>
      </c>
      <c r="S451" s="134">
        <v>0</v>
      </c>
      <c r="T451" s="135">
        <f>S451*H451</f>
        <v>0</v>
      </c>
      <c r="AS451" s="136" t="s">
        <v>120</v>
      </c>
      <c r="AT451" s="136" t="s">
        <v>71</v>
      </c>
      <c r="AX451" s="74" t="s">
        <v>119</v>
      </c>
      <c r="BD451" s="137">
        <f>IF(N451="základní",J451,0)</f>
        <v>0</v>
      </c>
      <c r="BE451" s="137">
        <f>IF(N451="snížená",J451,0)</f>
        <v>0</v>
      </c>
      <c r="BF451" s="137">
        <f>IF(N451="zákl. přenesená",J451,0)</f>
        <v>0</v>
      </c>
      <c r="BG451" s="137">
        <f>IF(N451="sníž. přenesená",J451,0)</f>
        <v>0</v>
      </c>
      <c r="BH451" s="137">
        <f>IF(N451="nulová",J451,0)</f>
        <v>0</v>
      </c>
      <c r="BI451" s="74" t="s">
        <v>70</v>
      </c>
      <c r="BJ451" s="137">
        <f>ROUND(I451*H451,2)</f>
        <v>0</v>
      </c>
      <c r="BK451" s="74" t="s">
        <v>222</v>
      </c>
    </row>
    <row r="452" spans="2:63" s="146" customFormat="1" ht="12">
      <c r="B452" s="145"/>
      <c r="D452" s="140" t="s">
        <v>123</v>
      </c>
      <c r="E452" s="147" t="s">
        <v>1</v>
      </c>
      <c r="F452" s="148" t="s">
        <v>665</v>
      </c>
      <c r="H452" s="149"/>
      <c r="L452" s="145"/>
      <c r="M452" s="150"/>
      <c r="T452" s="151"/>
      <c r="AS452" s="147" t="s">
        <v>123</v>
      </c>
      <c r="AT452" s="147" t="s">
        <v>71</v>
      </c>
      <c r="AU452" s="146" t="s">
        <v>71</v>
      </c>
      <c r="AV452" s="146" t="s">
        <v>24</v>
      </c>
      <c r="AW452" s="146" t="s">
        <v>67</v>
      </c>
      <c r="AX452" s="147" t="s">
        <v>119</v>
      </c>
    </row>
    <row r="453" spans="2:63" s="146" customFormat="1" ht="12">
      <c r="B453" s="145"/>
      <c r="D453" s="140" t="s">
        <v>123</v>
      </c>
      <c r="E453" s="147" t="s">
        <v>1</v>
      </c>
      <c r="F453" s="148" t="s">
        <v>677</v>
      </c>
      <c r="H453" s="149"/>
      <c r="L453" s="145"/>
      <c r="M453" s="150"/>
      <c r="T453" s="151"/>
      <c r="AS453" s="147" t="s">
        <v>123</v>
      </c>
      <c r="AT453" s="147" t="s">
        <v>71</v>
      </c>
      <c r="AU453" s="146" t="s">
        <v>71</v>
      </c>
      <c r="AV453" s="146" t="s">
        <v>24</v>
      </c>
      <c r="AW453" s="146" t="s">
        <v>67</v>
      </c>
      <c r="AX453" s="147" t="s">
        <v>119</v>
      </c>
    </row>
    <row r="454" spans="2:63" s="15" customFormat="1" ht="16.5" customHeight="1">
      <c r="B454" s="14"/>
      <c r="C454" s="73">
        <v>93</v>
      </c>
      <c r="D454" s="73" t="s">
        <v>120</v>
      </c>
      <c r="E454" s="126" t="s">
        <v>668</v>
      </c>
      <c r="F454" s="127" t="s">
        <v>669</v>
      </c>
      <c r="G454" s="128" t="s">
        <v>221</v>
      </c>
      <c r="H454" s="129">
        <v>1</v>
      </c>
      <c r="I454" s="178">
        <v>0</v>
      </c>
      <c r="J454" s="130">
        <f>ROUND(I454*H454,2)</f>
        <v>0</v>
      </c>
      <c r="K454" s="131"/>
      <c r="L454" s="14"/>
      <c r="M454" s="132" t="s">
        <v>1</v>
      </c>
      <c r="N454" s="133" t="s">
        <v>32</v>
      </c>
      <c r="O454" s="134">
        <v>0</v>
      </c>
      <c r="P454" s="134">
        <f>O454*H454</f>
        <v>0</v>
      </c>
      <c r="Q454" s="134">
        <v>0</v>
      </c>
      <c r="R454" s="134">
        <f>Q454*H454</f>
        <v>0</v>
      </c>
      <c r="S454" s="134">
        <v>0</v>
      </c>
      <c r="T454" s="135">
        <f>S454*H454</f>
        <v>0</v>
      </c>
      <c r="AS454" s="136" t="s">
        <v>120</v>
      </c>
      <c r="AT454" s="136" t="s">
        <v>71</v>
      </c>
      <c r="AX454" s="74" t="s">
        <v>119</v>
      </c>
      <c r="BD454" s="137">
        <f>IF(N454="základní",J454,0)</f>
        <v>0</v>
      </c>
      <c r="BE454" s="137">
        <f>IF(N454="snížená",J454,0)</f>
        <v>0</v>
      </c>
      <c r="BF454" s="137">
        <f>IF(N454="zákl. přenesená",J454,0)</f>
        <v>0</v>
      </c>
      <c r="BG454" s="137">
        <f>IF(N454="sníž. přenesená",J454,0)</f>
        <v>0</v>
      </c>
      <c r="BH454" s="137">
        <f>IF(N454="nulová",J454,0)</f>
        <v>0</v>
      </c>
      <c r="BI454" s="74" t="s">
        <v>70</v>
      </c>
      <c r="BJ454" s="137">
        <f>ROUND(I454*H454,2)</f>
        <v>0</v>
      </c>
      <c r="BK454" s="74" t="s">
        <v>222</v>
      </c>
    </row>
    <row r="455" spans="2:63" s="146" customFormat="1" ht="12">
      <c r="B455" s="145"/>
      <c r="D455" s="140" t="s">
        <v>123</v>
      </c>
      <c r="E455" s="147" t="s">
        <v>1</v>
      </c>
      <c r="F455" s="148" t="s">
        <v>663</v>
      </c>
      <c r="H455" s="149"/>
      <c r="L455" s="145"/>
      <c r="M455" s="150"/>
      <c r="T455" s="151"/>
      <c r="AS455" s="147" t="s">
        <v>123</v>
      </c>
      <c r="AT455" s="147" t="s">
        <v>71</v>
      </c>
      <c r="AU455" s="146" t="s">
        <v>71</v>
      </c>
      <c r="AV455" s="146" t="s">
        <v>24</v>
      </c>
      <c r="AW455" s="146" t="s">
        <v>67</v>
      </c>
      <c r="AX455" s="147" t="s">
        <v>119</v>
      </c>
    </row>
    <row r="456" spans="2:63" s="15" customFormat="1" ht="16.5" customHeight="1">
      <c r="B456" s="14"/>
      <c r="C456" s="73">
        <v>93</v>
      </c>
      <c r="D456" s="73" t="s">
        <v>120</v>
      </c>
      <c r="E456" s="126" t="s">
        <v>666</v>
      </c>
      <c r="F456" s="127" t="s">
        <v>667</v>
      </c>
      <c r="G456" s="128" t="s">
        <v>221</v>
      </c>
      <c r="H456" s="129">
        <v>1</v>
      </c>
      <c r="I456" s="178">
        <v>0</v>
      </c>
      <c r="J456" s="130">
        <f>ROUND(I456*H456,2)</f>
        <v>0</v>
      </c>
      <c r="K456" s="131"/>
      <c r="L456" s="14"/>
      <c r="M456" s="132" t="s">
        <v>1</v>
      </c>
      <c r="N456" s="133" t="s">
        <v>32</v>
      </c>
      <c r="O456" s="134">
        <v>0</v>
      </c>
      <c r="P456" s="134">
        <f>O456*H456</f>
        <v>0</v>
      </c>
      <c r="Q456" s="134">
        <v>0</v>
      </c>
      <c r="R456" s="134">
        <f>Q456*H456</f>
        <v>0</v>
      </c>
      <c r="S456" s="134">
        <v>0</v>
      </c>
      <c r="T456" s="135">
        <f>S456*H456</f>
        <v>0</v>
      </c>
      <c r="AS456" s="136" t="s">
        <v>120</v>
      </c>
      <c r="AT456" s="136" t="s">
        <v>71</v>
      </c>
      <c r="AX456" s="74" t="s">
        <v>119</v>
      </c>
      <c r="BD456" s="137">
        <f>IF(N456="základní",J456,0)</f>
        <v>0</v>
      </c>
      <c r="BE456" s="137">
        <f>IF(N456="snížená",J456,0)</f>
        <v>0</v>
      </c>
      <c r="BF456" s="137">
        <f>IF(N456="zákl. přenesená",J456,0)</f>
        <v>0</v>
      </c>
      <c r="BG456" s="137">
        <f>IF(N456="sníž. přenesená",J456,0)</f>
        <v>0</v>
      </c>
      <c r="BH456" s="137">
        <f>IF(N456="nulová",J456,0)</f>
        <v>0</v>
      </c>
      <c r="BI456" s="74" t="s">
        <v>70</v>
      </c>
      <c r="BJ456" s="137">
        <f>ROUND(I456*H456,2)</f>
        <v>0</v>
      </c>
      <c r="BK456" s="74" t="s">
        <v>222</v>
      </c>
    </row>
    <row r="457" spans="2:63" s="146" customFormat="1" ht="12">
      <c r="B457" s="145"/>
      <c r="D457" s="140" t="s">
        <v>123</v>
      </c>
      <c r="E457" s="147" t="s">
        <v>1</v>
      </c>
      <c r="F457" s="148" t="s">
        <v>682</v>
      </c>
      <c r="H457" s="149"/>
      <c r="L457" s="145"/>
      <c r="M457" s="150"/>
      <c r="T457" s="151"/>
      <c r="AS457" s="147" t="s">
        <v>123</v>
      </c>
      <c r="AT457" s="147" t="s">
        <v>71</v>
      </c>
      <c r="AU457" s="146" t="s">
        <v>71</v>
      </c>
      <c r="AV457" s="146" t="s">
        <v>24</v>
      </c>
      <c r="AW457" s="146" t="s">
        <v>67</v>
      </c>
      <c r="AX457" s="147" t="s">
        <v>119</v>
      </c>
    </row>
    <row r="458" spans="2:63" s="15" customFormat="1" ht="16.5" customHeight="1">
      <c r="B458" s="14"/>
      <c r="C458" s="73">
        <v>93</v>
      </c>
      <c r="D458" s="73" t="s">
        <v>120</v>
      </c>
      <c r="E458" s="126" t="s">
        <v>670</v>
      </c>
      <c r="F458" s="127" t="s">
        <v>671</v>
      </c>
      <c r="G458" s="128" t="s">
        <v>221</v>
      </c>
      <c r="H458" s="129">
        <v>1</v>
      </c>
      <c r="I458" s="178">
        <v>0</v>
      </c>
      <c r="J458" s="130">
        <f>ROUND(I458*H458,2)</f>
        <v>0</v>
      </c>
      <c r="K458" s="131"/>
      <c r="L458" s="14"/>
      <c r="M458" s="132" t="s">
        <v>1</v>
      </c>
      <c r="N458" s="133" t="s">
        <v>32</v>
      </c>
      <c r="O458" s="134">
        <v>0</v>
      </c>
      <c r="P458" s="134">
        <f>O458*H458</f>
        <v>0</v>
      </c>
      <c r="Q458" s="134">
        <v>0</v>
      </c>
      <c r="R458" s="134">
        <f>Q458*H458</f>
        <v>0</v>
      </c>
      <c r="S458" s="134">
        <v>0</v>
      </c>
      <c r="T458" s="135">
        <f>S458*H458</f>
        <v>0</v>
      </c>
      <c r="AS458" s="136" t="s">
        <v>120</v>
      </c>
      <c r="AT458" s="136" t="s">
        <v>71</v>
      </c>
      <c r="AX458" s="74" t="s">
        <v>119</v>
      </c>
      <c r="BD458" s="137">
        <f>IF(N458="základní",J458,0)</f>
        <v>0</v>
      </c>
      <c r="BE458" s="137">
        <f>IF(N458="snížená",J458,0)</f>
        <v>0</v>
      </c>
      <c r="BF458" s="137">
        <f>IF(N458="zákl. přenesená",J458,0)</f>
        <v>0</v>
      </c>
      <c r="BG458" s="137">
        <f>IF(N458="sníž. přenesená",J458,0)</f>
        <v>0</v>
      </c>
      <c r="BH458" s="137">
        <f>IF(N458="nulová",J458,0)</f>
        <v>0</v>
      </c>
      <c r="BI458" s="74" t="s">
        <v>70</v>
      </c>
      <c r="BJ458" s="137">
        <f>ROUND(I458*H458,2)</f>
        <v>0</v>
      </c>
      <c r="BK458" s="74" t="s">
        <v>222</v>
      </c>
    </row>
    <row r="459" spans="2:63" s="146" customFormat="1" ht="12">
      <c r="B459" s="145"/>
      <c r="D459" s="140" t="s">
        <v>123</v>
      </c>
      <c r="E459" s="147" t="s">
        <v>1</v>
      </c>
      <c r="F459" s="148" t="s">
        <v>662</v>
      </c>
      <c r="H459" s="149"/>
      <c r="L459" s="145"/>
      <c r="M459" s="150"/>
      <c r="T459" s="151"/>
      <c r="AS459" s="147" t="s">
        <v>123</v>
      </c>
      <c r="AT459" s="147" t="s">
        <v>71</v>
      </c>
      <c r="AU459" s="146" t="s">
        <v>71</v>
      </c>
      <c r="AV459" s="146" t="s">
        <v>24</v>
      </c>
      <c r="AW459" s="146" t="s">
        <v>67</v>
      </c>
      <c r="AX459" s="147" t="s">
        <v>119</v>
      </c>
    </row>
    <row r="460" spans="2:63" s="114" customFormat="1" ht="23" customHeight="1">
      <c r="B460" s="113"/>
      <c r="D460" s="115" t="s">
        <v>66</v>
      </c>
      <c r="E460" s="124" t="s">
        <v>228</v>
      </c>
      <c r="F460" s="124" t="s">
        <v>229</v>
      </c>
      <c r="J460" s="125">
        <f>BJ460</f>
        <v>0</v>
      </c>
      <c r="L460" s="113"/>
      <c r="M460" s="118"/>
      <c r="P460" s="119">
        <f>P461</f>
        <v>0</v>
      </c>
      <c r="R460" s="119">
        <f>R461</f>
        <v>0</v>
      </c>
      <c r="T460" s="120">
        <f>T461</f>
        <v>0</v>
      </c>
      <c r="AS460" s="122" t="s">
        <v>66</v>
      </c>
      <c r="AT460" s="122" t="s">
        <v>70</v>
      </c>
      <c r="AX460" s="115" t="s">
        <v>119</v>
      </c>
      <c r="BJ460" s="123">
        <f>BJ461</f>
        <v>0</v>
      </c>
    </row>
    <row r="461" spans="2:63" s="15" customFormat="1" ht="16.5" customHeight="1">
      <c r="B461" s="14"/>
      <c r="C461" s="73">
        <v>94</v>
      </c>
      <c r="D461" s="73" t="s">
        <v>120</v>
      </c>
      <c r="E461" s="126" t="s">
        <v>230</v>
      </c>
      <c r="F461" s="127" t="s">
        <v>231</v>
      </c>
      <c r="G461" s="128" t="s">
        <v>221</v>
      </c>
      <c r="H461" s="129">
        <v>1</v>
      </c>
      <c r="I461" s="178">
        <v>0</v>
      </c>
      <c r="J461" s="130">
        <f>ROUND(I461*H461,2)</f>
        <v>0</v>
      </c>
      <c r="K461" s="131"/>
      <c r="L461" s="14"/>
      <c r="M461" s="132" t="s">
        <v>1</v>
      </c>
      <c r="N461" s="133" t="s">
        <v>32</v>
      </c>
      <c r="O461" s="134">
        <v>0</v>
      </c>
      <c r="P461" s="134">
        <f>O461*H461</f>
        <v>0</v>
      </c>
      <c r="Q461" s="134">
        <v>0</v>
      </c>
      <c r="R461" s="134">
        <f>Q461*H461</f>
        <v>0</v>
      </c>
      <c r="S461" s="134">
        <v>0</v>
      </c>
      <c r="T461" s="135">
        <f>S461*H461</f>
        <v>0</v>
      </c>
      <c r="AS461" s="136" t="s">
        <v>120</v>
      </c>
      <c r="AT461" s="136" t="s">
        <v>71</v>
      </c>
      <c r="AX461" s="74" t="s">
        <v>119</v>
      </c>
      <c r="BD461" s="137">
        <f>IF(N461="základní",J461,0)</f>
        <v>0</v>
      </c>
      <c r="BE461" s="137">
        <f>IF(N461="snížená",J461,0)</f>
        <v>0</v>
      </c>
      <c r="BF461" s="137">
        <f>IF(N461="zákl. přenesená",J461,0)</f>
        <v>0</v>
      </c>
      <c r="BG461" s="137">
        <f>IF(N461="sníž. přenesená",J461,0)</f>
        <v>0</v>
      </c>
      <c r="BH461" s="137">
        <f>IF(N461="nulová",J461,0)</f>
        <v>0</v>
      </c>
      <c r="BI461" s="74" t="s">
        <v>70</v>
      </c>
      <c r="BJ461" s="137">
        <f>ROUND(I461*H461,2)</f>
        <v>0</v>
      </c>
      <c r="BK461" s="74" t="s">
        <v>222</v>
      </c>
    </row>
    <row r="462" spans="2:63" s="114" customFormat="1" ht="23" customHeight="1">
      <c r="B462" s="113"/>
      <c r="D462" s="115" t="s">
        <v>66</v>
      </c>
      <c r="E462" s="124" t="s">
        <v>232</v>
      </c>
      <c r="F462" s="124" t="s">
        <v>233</v>
      </c>
      <c r="J462" s="125">
        <f>BJ462</f>
        <v>0</v>
      </c>
      <c r="L462" s="113"/>
      <c r="M462" s="118"/>
      <c r="P462" s="119">
        <f>SUM(P463:P463)</f>
        <v>0</v>
      </c>
      <c r="R462" s="119">
        <f>SUM(R463:R463)</f>
        <v>0</v>
      </c>
      <c r="T462" s="119">
        <f>SUM(T463:T463)</f>
        <v>0</v>
      </c>
      <c r="AS462" s="122" t="s">
        <v>66</v>
      </c>
      <c r="AT462" s="122" t="s">
        <v>70</v>
      </c>
      <c r="AX462" s="115" t="s">
        <v>119</v>
      </c>
      <c r="BJ462" s="123">
        <f>SUM(BJ463:BJ463)</f>
        <v>0</v>
      </c>
    </row>
    <row r="463" spans="2:63" s="15" customFormat="1" ht="16.5" customHeight="1">
      <c r="B463" s="14"/>
      <c r="C463" s="73">
        <v>95</v>
      </c>
      <c r="D463" s="73" t="s">
        <v>120</v>
      </c>
      <c r="E463" s="126" t="s">
        <v>234</v>
      </c>
      <c r="F463" s="127" t="s">
        <v>235</v>
      </c>
      <c r="G463" s="128" t="s">
        <v>221</v>
      </c>
      <c r="H463" s="129">
        <v>1</v>
      </c>
      <c r="I463" s="178">
        <v>0</v>
      </c>
      <c r="J463" s="130">
        <f>ROUND(I463*H463,2)</f>
        <v>0</v>
      </c>
      <c r="K463" s="131"/>
      <c r="L463" s="14"/>
      <c r="M463" s="172" t="s">
        <v>1</v>
      </c>
      <c r="N463" s="173" t="s">
        <v>32</v>
      </c>
      <c r="O463" s="174">
        <v>0</v>
      </c>
      <c r="P463" s="174">
        <f>O463*H463</f>
        <v>0</v>
      </c>
      <c r="Q463" s="174">
        <v>0</v>
      </c>
      <c r="R463" s="174">
        <f>Q463*H463</f>
        <v>0</v>
      </c>
      <c r="S463" s="174">
        <v>0</v>
      </c>
      <c r="T463" s="175">
        <f>S463*H463</f>
        <v>0</v>
      </c>
      <c r="AS463" s="136" t="s">
        <v>120</v>
      </c>
      <c r="AT463" s="136" t="s">
        <v>71</v>
      </c>
      <c r="AX463" s="74" t="s">
        <v>119</v>
      </c>
      <c r="BD463" s="137">
        <f>IF(N463="základní",J463,0)</f>
        <v>0</v>
      </c>
      <c r="BE463" s="137">
        <f>IF(N463="snížená",J463,0)</f>
        <v>0</v>
      </c>
      <c r="BF463" s="137">
        <f>IF(N463="zákl. přenesená",J463,0)</f>
        <v>0</v>
      </c>
      <c r="BG463" s="137">
        <f>IF(N463="sníž. přenesená",J463,0)</f>
        <v>0</v>
      </c>
      <c r="BH463" s="137">
        <f>IF(N463="nulová",J463,0)</f>
        <v>0</v>
      </c>
      <c r="BI463" s="74" t="s">
        <v>70</v>
      </c>
      <c r="BJ463" s="137">
        <f>ROUND(I463*H463,2)</f>
        <v>0</v>
      </c>
      <c r="BK463" s="74" t="s">
        <v>222</v>
      </c>
    </row>
    <row r="464" spans="2:63" s="114" customFormat="1" ht="23" customHeight="1">
      <c r="B464" s="113"/>
      <c r="D464" s="115" t="s">
        <v>66</v>
      </c>
      <c r="E464" s="124" t="s">
        <v>661</v>
      </c>
      <c r="F464" s="124" t="s">
        <v>664</v>
      </c>
      <c r="J464" s="125">
        <f>BJ464</f>
        <v>0</v>
      </c>
      <c r="L464" s="113"/>
      <c r="M464" s="118"/>
      <c r="P464" s="119">
        <f>P465</f>
        <v>0</v>
      </c>
      <c r="R464" s="119">
        <f>R465</f>
        <v>0</v>
      </c>
      <c r="T464" s="120">
        <f>T465</f>
        <v>0</v>
      </c>
      <c r="AS464" s="122" t="s">
        <v>66</v>
      </c>
      <c r="AT464" s="122" t="s">
        <v>70</v>
      </c>
      <c r="AX464" s="115" t="s">
        <v>119</v>
      </c>
      <c r="BJ464" s="123">
        <f>BJ465</f>
        <v>0</v>
      </c>
    </row>
    <row r="465" spans="2:63" s="15" customFormat="1" ht="16.5" customHeight="1">
      <c r="B465" s="14"/>
      <c r="C465" s="73">
        <v>95</v>
      </c>
      <c r="D465" s="73" t="s">
        <v>120</v>
      </c>
      <c r="E465" s="126" t="s">
        <v>672</v>
      </c>
      <c r="F465" s="127" t="s">
        <v>673</v>
      </c>
      <c r="G465" s="128" t="s">
        <v>221</v>
      </c>
      <c r="H465" s="129">
        <v>1</v>
      </c>
      <c r="I465" s="178">
        <v>0</v>
      </c>
      <c r="J465" s="130">
        <f>ROUND(I465*H465,2)</f>
        <v>0</v>
      </c>
      <c r="K465" s="131"/>
      <c r="L465" s="14"/>
      <c r="M465" s="172" t="s">
        <v>1</v>
      </c>
      <c r="N465" s="173" t="s">
        <v>32</v>
      </c>
      <c r="O465" s="174">
        <v>0</v>
      </c>
      <c r="P465" s="174">
        <f>O465*H465</f>
        <v>0</v>
      </c>
      <c r="Q465" s="174">
        <v>0</v>
      </c>
      <c r="R465" s="174">
        <f>Q465*H465</f>
        <v>0</v>
      </c>
      <c r="S465" s="174">
        <v>0</v>
      </c>
      <c r="T465" s="175">
        <f>S465*H465</f>
        <v>0</v>
      </c>
      <c r="AS465" s="136" t="s">
        <v>120</v>
      </c>
      <c r="AT465" s="136" t="s">
        <v>71</v>
      </c>
      <c r="AX465" s="74" t="s">
        <v>119</v>
      </c>
      <c r="BD465" s="137">
        <f>IF(N465="základní",J465,0)</f>
        <v>0</v>
      </c>
      <c r="BE465" s="137">
        <f>IF(N465="snížená",J465,0)</f>
        <v>0</v>
      </c>
      <c r="BF465" s="137">
        <f>IF(N465="zákl. přenesená",J465,0)</f>
        <v>0</v>
      </c>
      <c r="BG465" s="137">
        <f>IF(N465="sníž. přenesená",J465,0)</f>
        <v>0</v>
      </c>
      <c r="BH465" s="137">
        <f>IF(N465="nulová",J465,0)</f>
        <v>0</v>
      </c>
      <c r="BI465" s="74" t="s">
        <v>70</v>
      </c>
      <c r="BJ465" s="137">
        <f>ROUND(I465*H465,2)</f>
        <v>0</v>
      </c>
      <c r="BK465" s="74" t="s">
        <v>222</v>
      </c>
    </row>
    <row r="466" spans="2:63" s="146" customFormat="1" ht="12">
      <c r="B466" s="145"/>
      <c r="D466" s="140" t="s">
        <v>123</v>
      </c>
      <c r="E466" s="147" t="s">
        <v>1</v>
      </c>
      <c r="F466" s="148" t="s">
        <v>680</v>
      </c>
      <c r="H466" s="149"/>
      <c r="L466" s="145"/>
      <c r="M466" s="150"/>
      <c r="T466" s="151"/>
      <c r="AS466" s="147" t="s">
        <v>123</v>
      </c>
      <c r="AT466" s="147" t="s">
        <v>71</v>
      </c>
      <c r="AU466" s="146" t="s">
        <v>71</v>
      </c>
      <c r="AV466" s="146" t="s">
        <v>24</v>
      </c>
      <c r="AW466" s="146" t="s">
        <v>67</v>
      </c>
      <c r="AX466" s="147" t="s">
        <v>119</v>
      </c>
    </row>
    <row r="467" spans="2:63" s="15" customFormat="1" ht="7" customHeight="1">
      <c r="B467" s="28"/>
      <c r="C467" s="29"/>
      <c r="D467" s="29"/>
      <c r="E467" s="29"/>
      <c r="F467" s="29"/>
      <c r="G467" s="29"/>
      <c r="H467" s="29"/>
      <c r="I467" s="29"/>
      <c r="J467" s="29"/>
      <c r="K467" s="29"/>
      <c r="L467" s="14"/>
    </row>
  </sheetData>
  <sheetProtection algorithmName="SHA-512" hashValue="PfmQ63ENJ4G+SzXUWLy6DPabKKZ1XuddNNynUAMERglEJwQ4OO/i7Kl2rJA1+jPiGrEWk+3CZ+pzbKUalwuzVQ==" saltValue="hMXudZoyevvsXOI/6wWmbQ==" spinCount="100000" sheet="1" objects="1" scenarios="1"/>
  <autoFilter ref="C141:K465" xr:uid="{00000000-0009-0000-0000-000001000000}"/>
  <mergeCells count="8">
    <mergeCell ref="E132:H132"/>
    <mergeCell ref="E134:H134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L161"/>
  <sheetViews>
    <sheetView showGridLines="0" topLeftCell="A142" zoomScale="130" zoomScaleNormal="130" workbookViewId="0">
      <selection activeCell="I157" sqref="I157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3" hidden="1" customWidth="1"/>
    <col min="64" max="64" width="9.25" hidden="1" customWidth="1"/>
    <col min="65" max="65" width="0" hidden="1" customWidth="1"/>
  </cols>
  <sheetData>
    <row r="2" spans="2:46" ht="37" customHeight="1">
      <c r="L2" s="213" t="s">
        <v>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74" t="s">
        <v>73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44" t="str">
        <f>'Rekapitulace stavby'!K6</f>
        <v xml:space="preserve">	MĚSTSKÉ MUZEUM MARIÁNSKÉ LÁZNĚ - STAVEBNÍ ÚPRAVY - EXPOZICE</v>
      </c>
      <c r="F7" s="245"/>
      <c r="G7" s="245"/>
      <c r="H7" s="245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15" t="s">
        <v>352</v>
      </c>
      <c r="F9" s="246"/>
      <c r="G9" s="246"/>
      <c r="H9" s="246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46043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239</v>
      </c>
      <c r="I21" s="10" t="s">
        <v>20</v>
      </c>
      <c r="J21" s="8" t="s">
        <v>240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240" t="s">
        <v>1</v>
      </c>
      <c r="F27" s="240"/>
      <c r="G27" s="240"/>
      <c r="H27" s="24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ROUND(J117,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ROUND((SUM(BE117:BE156)),  2)</f>
        <v>0</v>
      </c>
      <c r="I33" s="80">
        <v>0.21</v>
      </c>
      <c r="J33" s="79">
        <f>ROUND(((SUM(BE117:BE156))*I33),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ROUND((SUM(BF117:BF156)),  2)</f>
        <v>0</v>
      </c>
      <c r="I34" s="80">
        <v>0.12</v>
      </c>
      <c r="J34" s="79">
        <f>ROUND(((SUM(BF117:BF156))*I34),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ROUND((SUM(BG117:BG156)),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ROUND((SUM(BH117:BH156)),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ROUND((SUM(BI117:BI156)),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44" t="str">
        <f>E7</f>
        <v xml:space="preserve">	MĚSTSKÉ MUZEUM MARIÁNSKÉ LÁZNĚ - STAVEBNÍ ÚPRAVY - EXPOZICE</v>
      </c>
      <c r="F85" s="245"/>
      <c r="G85" s="245"/>
      <c r="H85" s="245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15" t="str">
        <f>E9</f>
        <v>022 - VZT a chlazení</v>
      </c>
      <c r="F87" s="246"/>
      <c r="G87" s="246"/>
      <c r="H87" s="246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46043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J117</f>
        <v>0</v>
      </c>
      <c r="L96" s="14"/>
      <c r="AU96" s="74" t="s">
        <v>83</v>
      </c>
    </row>
    <row r="97" spans="2:12" s="93" customFormat="1" ht="25" customHeight="1">
      <c r="B97" s="92"/>
      <c r="D97" s="94" t="s">
        <v>478</v>
      </c>
      <c r="E97" s="95"/>
      <c r="F97" s="95"/>
      <c r="G97" s="95"/>
      <c r="H97" s="95"/>
      <c r="I97" s="95"/>
      <c r="J97" s="96">
        <f>J118</f>
        <v>0</v>
      </c>
      <c r="L97" s="92"/>
    </row>
    <row r="98" spans="2:12" s="15" customFormat="1" ht="21.75" customHeight="1">
      <c r="B98" s="14"/>
      <c r="L98" s="14"/>
    </row>
    <row r="99" spans="2:12" s="15" customFormat="1" ht="7" customHeight="1"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14"/>
    </row>
    <row r="103" spans="2:12" s="15" customFormat="1" ht="7" customHeight="1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4"/>
    </row>
    <row r="104" spans="2:12" s="15" customFormat="1" ht="25" customHeight="1">
      <c r="B104" s="14"/>
      <c r="C104" s="5" t="s">
        <v>104</v>
      </c>
      <c r="L104" s="14"/>
    </row>
    <row r="105" spans="2:12" s="15" customFormat="1" ht="7" customHeight="1">
      <c r="B105" s="14"/>
      <c r="L105" s="14"/>
    </row>
    <row r="106" spans="2:12" s="15" customFormat="1" ht="12" customHeight="1">
      <c r="B106" s="14"/>
      <c r="C106" s="10" t="s">
        <v>10</v>
      </c>
      <c r="L106" s="14"/>
    </row>
    <row r="107" spans="2:12" s="15" customFormat="1" ht="26.25" customHeight="1">
      <c r="B107" s="14"/>
      <c r="E107" s="244" t="str">
        <f>E7</f>
        <v xml:space="preserve">	MĚSTSKÉ MUZEUM MARIÁNSKÉ LÁZNĚ - STAVEBNÍ ÚPRAVY - EXPOZICE</v>
      </c>
      <c r="F107" s="245"/>
      <c r="G107" s="245"/>
      <c r="H107" s="245"/>
      <c r="L107" s="14"/>
    </row>
    <row r="108" spans="2:12" s="15" customFormat="1" ht="12" customHeight="1">
      <c r="B108" s="14"/>
      <c r="C108" s="10" t="s">
        <v>78</v>
      </c>
      <c r="L108" s="14"/>
    </row>
    <row r="109" spans="2:12" s="15" customFormat="1" ht="16.5" customHeight="1">
      <c r="B109" s="14"/>
      <c r="E109" s="215" t="str">
        <f>E9</f>
        <v>022 - VZT a chlazení</v>
      </c>
      <c r="F109" s="246"/>
      <c r="G109" s="246"/>
      <c r="H109" s="246"/>
      <c r="L109" s="14"/>
    </row>
    <row r="110" spans="2:12" s="15" customFormat="1" ht="7" customHeight="1">
      <c r="B110" s="14"/>
      <c r="L110" s="14"/>
    </row>
    <row r="111" spans="2:12" s="15" customFormat="1" ht="12" customHeight="1">
      <c r="B111" s="14"/>
      <c r="C111" s="10" t="s">
        <v>13</v>
      </c>
      <c r="F111" s="8" t="str">
        <f>F12</f>
        <v>Mariánské Lázně</v>
      </c>
      <c r="I111" s="10" t="s">
        <v>15</v>
      </c>
      <c r="J111" s="38">
        <f>IF(J12="","",J12)</f>
        <v>46043</v>
      </c>
      <c r="L111" s="14"/>
    </row>
    <row r="112" spans="2:12" s="15" customFormat="1" ht="7" customHeight="1">
      <c r="B112" s="14"/>
      <c r="L112" s="14"/>
    </row>
    <row r="113" spans="2:64" s="15" customFormat="1" ht="40.25" customHeight="1">
      <c r="B113" s="14"/>
      <c r="C113" s="10" t="s">
        <v>16</v>
      </c>
      <c r="F113" s="8" t="str">
        <f>E15</f>
        <v>Město Mariánské Lázně, Ruská 155, 353 01 M. Lázně</v>
      </c>
      <c r="I113" s="10" t="s">
        <v>23</v>
      </c>
      <c r="J113" s="12" t="str">
        <f>E21</f>
        <v>Ing. arch. Jan Albrecht, Závěrka 473/8 169 00 Praha 6</v>
      </c>
      <c r="L113" s="14"/>
    </row>
    <row r="114" spans="2:64" s="15" customFormat="1" ht="15.25" customHeight="1">
      <c r="B114" s="14"/>
      <c r="C114" s="10" t="s">
        <v>21</v>
      </c>
      <c r="F114" s="8" t="str">
        <f>IF(E18="","",E18)</f>
        <v xml:space="preserve"> </v>
      </c>
      <c r="I114" s="10" t="s">
        <v>25</v>
      </c>
      <c r="J114" s="12">
        <f>E24</f>
        <v>0</v>
      </c>
      <c r="L114" s="14"/>
    </row>
    <row r="115" spans="2:64" s="15" customFormat="1" ht="10.25" customHeight="1">
      <c r="B115" s="14"/>
      <c r="L115" s="14"/>
    </row>
    <row r="116" spans="2:64" s="108" customFormat="1" ht="29.25" customHeight="1">
      <c r="B116" s="103"/>
      <c r="C116" s="104" t="s">
        <v>105</v>
      </c>
      <c r="D116" s="105" t="s">
        <v>52</v>
      </c>
      <c r="E116" s="105" t="s">
        <v>48</v>
      </c>
      <c r="F116" s="105" t="s">
        <v>49</v>
      </c>
      <c r="G116" s="105" t="s">
        <v>106</v>
      </c>
      <c r="H116" s="105" t="s">
        <v>107</v>
      </c>
      <c r="I116" s="105" t="s">
        <v>108</v>
      </c>
      <c r="J116" s="106" t="s">
        <v>81</v>
      </c>
      <c r="K116" s="107" t="s">
        <v>109</v>
      </c>
      <c r="L116" s="103"/>
      <c r="M116" s="45" t="s">
        <v>1</v>
      </c>
      <c r="N116" s="46" t="s">
        <v>31</v>
      </c>
      <c r="O116" s="46" t="s">
        <v>110</v>
      </c>
      <c r="P116" s="46" t="s">
        <v>111</v>
      </c>
      <c r="Q116" s="46" t="s">
        <v>112</v>
      </c>
      <c r="R116" s="46" t="s">
        <v>113</v>
      </c>
      <c r="S116" s="46" t="s">
        <v>114</v>
      </c>
      <c r="T116" s="47" t="s">
        <v>115</v>
      </c>
    </row>
    <row r="117" spans="2:64" s="15" customFormat="1" ht="23" customHeight="1">
      <c r="B117" s="14"/>
      <c r="C117" s="51" t="s">
        <v>116</v>
      </c>
      <c r="J117" s="109">
        <f>BK117</f>
        <v>0</v>
      </c>
      <c r="L117" s="14"/>
      <c r="M117" s="48"/>
      <c r="N117" s="39"/>
      <c r="O117" s="39"/>
      <c r="P117" s="110">
        <f>P118</f>
        <v>0</v>
      </c>
      <c r="Q117" s="39"/>
      <c r="R117" s="110">
        <f>R118</f>
        <v>0</v>
      </c>
      <c r="S117" s="39"/>
      <c r="T117" s="111">
        <f>T118</f>
        <v>0</v>
      </c>
      <c r="AT117" s="74" t="s">
        <v>66</v>
      </c>
      <c r="AU117" s="74" t="s">
        <v>83</v>
      </c>
      <c r="BK117" s="112">
        <f>BK118</f>
        <v>0</v>
      </c>
    </row>
    <row r="118" spans="2:64" s="114" customFormat="1" ht="26" customHeight="1">
      <c r="B118" s="113"/>
      <c r="D118" s="115" t="s">
        <v>66</v>
      </c>
      <c r="E118" s="116">
        <v>751</v>
      </c>
      <c r="F118" s="116" t="s">
        <v>391</v>
      </c>
      <c r="J118" s="117">
        <f>BK118</f>
        <v>0</v>
      </c>
      <c r="L118" s="113"/>
      <c r="M118" s="118"/>
      <c r="P118" s="119">
        <f>SUM(P119:P156)</f>
        <v>0</v>
      </c>
      <c r="R118" s="119">
        <f>SUM(R119:R156)</f>
        <v>0</v>
      </c>
      <c r="T118" s="120">
        <f>SUM(T119:T156)</f>
        <v>0</v>
      </c>
      <c r="AR118" s="115" t="s">
        <v>122</v>
      </c>
      <c r="AT118" s="122" t="s">
        <v>66</v>
      </c>
      <c r="AU118" s="122" t="s">
        <v>67</v>
      </c>
      <c r="AY118" s="115" t="s">
        <v>119</v>
      </c>
      <c r="BK118" s="123">
        <f>SUM(BK119:BK156)</f>
        <v>0</v>
      </c>
    </row>
    <row r="119" spans="2:64" s="15" customFormat="1" ht="308">
      <c r="B119" s="14"/>
      <c r="C119" s="176">
        <v>1</v>
      </c>
      <c r="D119" s="176" t="s">
        <v>129</v>
      </c>
      <c r="E119" s="164" t="s">
        <v>392</v>
      </c>
      <c r="F119" s="164" t="s">
        <v>593</v>
      </c>
      <c r="G119" s="176" t="s">
        <v>168</v>
      </c>
      <c r="H119" s="167">
        <v>1</v>
      </c>
      <c r="I119" s="180">
        <v>0</v>
      </c>
      <c r="J119" s="168">
        <f t="shared" ref="J119:J156" si="0">ROUND(I119*H119,2)</f>
        <v>0</v>
      </c>
      <c r="K119" s="131"/>
      <c r="L119" s="14"/>
      <c r="M119" s="132" t="s">
        <v>1</v>
      </c>
      <c r="N119" s="170" t="s">
        <v>32</v>
      </c>
      <c r="O119" s="134">
        <v>0</v>
      </c>
      <c r="P119" s="134">
        <f t="shared" ref="P119:P156" si="1">O119*H119</f>
        <v>0</v>
      </c>
      <c r="Q119" s="134">
        <v>0</v>
      </c>
      <c r="R119" s="134">
        <f t="shared" ref="R119:R156" si="2">Q119*H119</f>
        <v>0</v>
      </c>
      <c r="S119" s="134">
        <v>0</v>
      </c>
      <c r="T119" s="135">
        <f t="shared" ref="T119:T156" si="3">S119*H119</f>
        <v>0</v>
      </c>
      <c r="AR119" s="136" t="s">
        <v>122</v>
      </c>
      <c r="AT119" s="136" t="s">
        <v>129</v>
      </c>
      <c r="AU119" s="136" t="s">
        <v>70</v>
      </c>
      <c r="AY119" s="74" t="s">
        <v>119</v>
      </c>
      <c r="BE119" s="137">
        <f t="shared" ref="BE119:BE156" si="4">IF(N119="základní",J119,0)</f>
        <v>0</v>
      </c>
      <c r="BF119" s="137">
        <f t="shared" ref="BF119:BF156" si="5">IF(N119="snížená",J119,0)</f>
        <v>0</v>
      </c>
      <c r="BG119" s="137">
        <f t="shared" ref="BG119:BG156" si="6">IF(N119="zákl. přenesená",J119,0)</f>
        <v>0</v>
      </c>
      <c r="BH119" s="137">
        <f t="shared" ref="BH119:BH156" si="7">IF(N119="sníž. přenesená",J119,0)</f>
        <v>0</v>
      </c>
      <c r="BI119" s="137">
        <f t="shared" ref="BI119:BI156" si="8">IF(N119="nulová",J119,0)</f>
        <v>0</v>
      </c>
      <c r="BJ119" s="74" t="s">
        <v>70</v>
      </c>
      <c r="BK119" s="137">
        <f t="shared" ref="BK119:BK156" si="9">ROUND(I119*H119,2)</f>
        <v>0</v>
      </c>
      <c r="BL119" s="74" t="s">
        <v>122</v>
      </c>
    </row>
    <row r="120" spans="2:64" s="15" customFormat="1" ht="26">
      <c r="B120" s="14"/>
      <c r="C120" s="73">
        <v>2</v>
      </c>
      <c r="D120" s="73" t="s">
        <v>120</v>
      </c>
      <c r="E120" s="126" t="s">
        <v>393</v>
      </c>
      <c r="F120" s="127" t="s">
        <v>596</v>
      </c>
      <c r="G120" s="128" t="s">
        <v>169</v>
      </c>
      <c r="H120" s="129">
        <v>2</v>
      </c>
      <c r="I120" s="178">
        <v>0</v>
      </c>
      <c r="J120" s="130">
        <f t="shared" si="0"/>
        <v>0</v>
      </c>
      <c r="K120" s="131"/>
      <c r="L120" s="14"/>
      <c r="M120" s="132" t="s">
        <v>1</v>
      </c>
      <c r="N120" s="133" t="s">
        <v>32</v>
      </c>
      <c r="O120" s="134">
        <v>0</v>
      </c>
      <c r="P120" s="134">
        <f t="shared" si="1"/>
        <v>0</v>
      </c>
      <c r="Q120" s="134">
        <v>0</v>
      </c>
      <c r="R120" s="134">
        <f t="shared" si="2"/>
        <v>0</v>
      </c>
      <c r="S120" s="134">
        <v>0</v>
      </c>
      <c r="T120" s="135">
        <f t="shared" si="3"/>
        <v>0</v>
      </c>
      <c r="AR120" s="136" t="s">
        <v>122</v>
      </c>
      <c r="AT120" s="136" t="s">
        <v>120</v>
      </c>
      <c r="AU120" s="136" t="s">
        <v>70</v>
      </c>
      <c r="AY120" s="74" t="s">
        <v>119</v>
      </c>
      <c r="BE120" s="137">
        <f t="shared" si="4"/>
        <v>0</v>
      </c>
      <c r="BF120" s="137">
        <f t="shared" si="5"/>
        <v>0</v>
      </c>
      <c r="BG120" s="137">
        <f t="shared" si="6"/>
        <v>0</v>
      </c>
      <c r="BH120" s="137">
        <f t="shared" si="7"/>
        <v>0</v>
      </c>
      <c r="BI120" s="137">
        <f t="shared" si="8"/>
        <v>0</v>
      </c>
      <c r="BJ120" s="74" t="s">
        <v>70</v>
      </c>
      <c r="BK120" s="137">
        <f t="shared" si="9"/>
        <v>0</v>
      </c>
      <c r="BL120" s="74" t="s">
        <v>122</v>
      </c>
    </row>
    <row r="121" spans="2:64" s="15" customFormat="1" ht="26">
      <c r="B121" s="14"/>
      <c r="C121" s="73">
        <v>3</v>
      </c>
      <c r="D121" s="73" t="s">
        <v>120</v>
      </c>
      <c r="E121" s="126" t="s">
        <v>394</v>
      </c>
      <c r="F121" s="127" t="s">
        <v>597</v>
      </c>
      <c r="G121" s="128" t="s">
        <v>169</v>
      </c>
      <c r="H121" s="129">
        <v>1</v>
      </c>
      <c r="I121" s="178">
        <v>0</v>
      </c>
      <c r="J121" s="130">
        <f t="shared" si="0"/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si="1"/>
        <v>0</v>
      </c>
      <c r="Q121" s="134">
        <v>0</v>
      </c>
      <c r="R121" s="134">
        <f t="shared" si="2"/>
        <v>0</v>
      </c>
      <c r="S121" s="134">
        <v>0</v>
      </c>
      <c r="T121" s="135">
        <f t="shared" si="3"/>
        <v>0</v>
      </c>
      <c r="AR121" s="136" t="s">
        <v>122</v>
      </c>
      <c r="AT121" s="136" t="s">
        <v>120</v>
      </c>
      <c r="AU121" s="136" t="s">
        <v>70</v>
      </c>
      <c r="AY121" s="74" t="s">
        <v>119</v>
      </c>
      <c r="BE121" s="137">
        <f t="shared" si="4"/>
        <v>0</v>
      </c>
      <c r="BF121" s="137">
        <f t="shared" si="5"/>
        <v>0</v>
      </c>
      <c r="BG121" s="137">
        <f t="shared" si="6"/>
        <v>0</v>
      </c>
      <c r="BH121" s="137">
        <f t="shared" si="7"/>
        <v>0</v>
      </c>
      <c r="BI121" s="137">
        <f t="shared" si="8"/>
        <v>0</v>
      </c>
      <c r="BJ121" s="74" t="s">
        <v>70</v>
      </c>
      <c r="BK121" s="137">
        <f t="shared" si="9"/>
        <v>0</v>
      </c>
      <c r="BL121" s="74" t="s">
        <v>122</v>
      </c>
    </row>
    <row r="122" spans="2:64" s="15" customFormat="1" ht="26">
      <c r="B122" s="14"/>
      <c r="C122" s="73">
        <v>4</v>
      </c>
      <c r="D122" s="73" t="s">
        <v>120</v>
      </c>
      <c r="E122" s="126" t="s">
        <v>395</v>
      </c>
      <c r="F122" s="127" t="s">
        <v>598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122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122</v>
      </c>
    </row>
    <row r="123" spans="2:64" s="15" customFormat="1" ht="26">
      <c r="B123" s="14"/>
      <c r="C123" s="73">
        <v>5</v>
      </c>
      <c r="D123" s="73" t="s">
        <v>120</v>
      </c>
      <c r="E123" s="126" t="s">
        <v>396</v>
      </c>
      <c r="F123" s="127" t="s">
        <v>599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122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122</v>
      </c>
    </row>
    <row r="124" spans="2:64" s="15" customFormat="1" ht="26">
      <c r="B124" s="14"/>
      <c r="C124" s="73">
        <v>6</v>
      </c>
      <c r="D124" s="73" t="s">
        <v>120</v>
      </c>
      <c r="E124" s="126" t="s">
        <v>397</v>
      </c>
      <c r="F124" s="127" t="s">
        <v>570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122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122</v>
      </c>
    </row>
    <row r="125" spans="2:64" s="15" customFormat="1" ht="26">
      <c r="B125" s="14"/>
      <c r="C125" s="73">
        <v>7</v>
      </c>
      <c r="D125" s="73" t="s">
        <v>120</v>
      </c>
      <c r="E125" s="126" t="s">
        <v>398</v>
      </c>
      <c r="F125" s="127" t="s">
        <v>594</v>
      </c>
      <c r="G125" s="128" t="s">
        <v>169</v>
      </c>
      <c r="H125" s="129">
        <v>5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122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122</v>
      </c>
    </row>
    <row r="126" spans="2:64" s="15" customFormat="1" ht="26">
      <c r="B126" s="14"/>
      <c r="C126" s="73">
        <v>8</v>
      </c>
      <c r="D126" s="73" t="s">
        <v>120</v>
      </c>
      <c r="E126" s="126" t="s">
        <v>399</v>
      </c>
      <c r="F126" s="127" t="s">
        <v>595</v>
      </c>
      <c r="G126" s="128" t="s">
        <v>169</v>
      </c>
      <c r="H126" s="129">
        <v>4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122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122</v>
      </c>
    </row>
    <row r="127" spans="2:64" s="15" customFormat="1" ht="26">
      <c r="B127" s="14"/>
      <c r="C127" s="73">
        <v>9</v>
      </c>
      <c r="D127" s="73" t="s">
        <v>120</v>
      </c>
      <c r="E127" s="126" t="s">
        <v>400</v>
      </c>
      <c r="F127" s="127" t="s">
        <v>658</v>
      </c>
      <c r="G127" s="128" t="s">
        <v>169</v>
      </c>
      <c r="H127" s="129">
        <v>1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122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122</v>
      </c>
    </row>
    <row r="128" spans="2:64" s="15" customFormat="1" ht="26">
      <c r="B128" s="14"/>
      <c r="C128" s="73">
        <v>10</v>
      </c>
      <c r="D128" s="73" t="s">
        <v>120</v>
      </c>
      <c r="E128" s="126" t="s">
        <v>401</v>
      </c>
      <c r="F128" s="127" t="s">
        <v>600</v>
      </c>
      <c r="G128" s="128" t="s">
        <v>134</v>
      </c>
      <c r="H128" s="129">
        <v>15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122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122</v>
      </c>
    </row>
    <row r="129" spans="2:64" s="15" customFormat="1" ht="65">
      <c r="B129" s="14"/>
      <c r="C129" s="73">
        <v>11</v>
      </c>
      <c r="D129" s="73" t="s">
        <v>120</v>
      </c>
      <c r="E129" s="126" t="s">
        <v>402</v>
      </c>
      <c r="F129" s="127" t="s">
        <v>601</v>
      </c>
      <c r="G129" s="128" t="s">
        <v>124</v>
      </c>
      <c r="H129" s="129">
        <v>50</v>
      </c>
      <c r="I129" s="178">
        <v>0</v>
      </c>
      <c r="J129" s="130">
        <f t="shared" si="0"/>
        <v>0</v>
      </c>
      <c r="K129" s="131"/>
      <c r="L129" s="14"/>
      <c r="M129" s="13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122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122</v>
      </c>
    </row>
    <row r="130" spans="2:64" s="15" customFormat="1" ht="39">
      <c r="B130" s="14"/>
      <c r="C130" s="73">
        <v>12</v>
      </c>
      <c r="D130" s="73" t="s">
        <v>120</v>
      </c>
      <c r="E130" s="126" t="s">
        <v>406</v>
      </c>
      <c r="F130" s="127" t="s">
        <v>571</v>
      </c>
      <c r="G130" s="128" t="s">
        <v>134</v>
      </c>
      <c r="H130" s="129">
        <v>15</v>
      </c>
      <c r="I130" s="178">
        <v>0</v>
      </c>
      <c r="J130" s="130">
        <f t="shared" si="0"/>
        <v>0</v>
      </c>
      <c r="K130" s="131"/>
      <c r="L130" s="14"/>
      <c r="M130" s="13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122</v>
      </c>
      <c r="AT130" s="136" t="s">
        <v>120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122</v>
      </c>
    </row>
    <row r="131" spans="2:64" s="15" customFormat="1" ht="39">
      <c r="B131" s="14"/>
      <c r="C131" s="73">
        <v>13</v>
      </c>
      <c r="D131" s="73" t="s">
        <v>120</v>
      </c>
      <c r="E131" s="126" t="s">
        <v>407</v>
      </c>
      <c r="F131" s="127" t="s">
        <v>572</v>
      </c>
      <c r="G131" s="128" t="s">
        <v>169</v>
      </c>
      <c r="H131" s="129">
        <v>8</v>
      </c>
      <c r="I131" s="178">
        <v>0</v>
      </c>
      <c r="J131" s="130">
        <f t="shared" ref="J131:J135" si="10">ROUND(I131*H131,2)</f>
        <v>0</v>
      </c>
      <c r="K131" s="131"/>
      <c r="L131" s="14"/>
      <c r="M131" s="132" t="s">
        <v>1</v>
      </c>
      <c r="N131" s="133" t="s">
        <v>32</v>
      </c>
      <c r="O131" s="134">
        <v>0</v>
      </c>
      <c r="P131" s="134">
        <f t="shared" ref="P131:P135" si="11">O131*H131</f>
        <v>0</v>
      </c>
      <c r="Q131" s="134">
        <v>0</v>
      </c>
      <c r="R131" s="134">
        <f t="shared" ref="R131:R135" si="12">Q131*H131</f>
        <v>0</v>
      </c>
      <c r="S131" s="134">
        <v>0</v>
      </c>
      <c r="T131" s="135">
        <f t="shared" ref="T131:T135" si="13">S131*H131</f>
        <v>0</v>
      </c>
      <c r="AR131" s="136" t="s">
        <v>122</v>
      </c>
      <c r="AT131" s="136" t="s">
        <v>120</v>
      </c>
      <c r="AU131" s="136" t="s">
        <v>70</v>
      </c>
      <c r="AY131" s="74" t="s">
        <v>119</v>
      </c>
      <c r="BE131" s="137">
        <f t="shared" ref="BE131:BE135" si="14">IF(N131="základní",J131,0)</f>
        <v>0</v>
      </c>
      <c r="BF131" s="137">
        <f t="shared" ref="BF131:BF135" si="15">IF(N131="snížená",J131,0)</f>
        <v>0</v>
      </c>
      <c r="BG131" s="137">
        <f t="shared" ref="BG131:BG135" si="16">IF(N131="zákl. přenesená",J131,0)</f>
        <v>0</v>
      </c>
      <c r="BH131" s="137">
        <f t="shared" ref="BH131:BH135" si="17">IF(N131="sníž. přenesená",J131,0)</f>
        <v>0</v>
      </c>
      <c r="BI131" s="137">
        <f t="shared" ref="BI131:BI135" si="18">IF(N131="nulová",J131,0)</f>
        <v>0</v>
      </c>
      <c r="BJ131" s="74" t="s">
        <v>70</v>
      </c>
      <c r="BK131" s="137">
        <f t="shared" ref="BK131:BK135" si="19">ROUND(I131*H131,2)</f>
        <v>0</v>
      </c>
      <c r="BL131" s="74" t="s">
        <v>122</v>
      </c>
    </row>
    <row r="132" spans="2:64" s="15" customFormat="1" ht="39">
      <c r="B132" s="14"/>
      <c r="C132" s="73">
        <v>14</v>
      </c>
      <c r="D132" s="73" t="s">
        <v>120</v>
      </c>
      <c r="E132" s="126" t="s">
        <v>408</v>
      </c>
      <c r="F132" s="127" t="s">
        <v>573</v>
      </c>
      <c r="G132" s="128" t="s">
        <v>134</v>
      </c>
      <c r="H132" s="129">
        <v>51</v>
      </c>
      <c r="I132" s="178">
        <v>0</v>
      </c>
      <c r="J132" s="130">
        <f t="shared" si="10"/>
        <v>0</v>
      </c>
      <c r="K132" s="131"/>
      <c r="L132" s="14"/>
      <c r="M132" s="132" t="s">
        <v>1</v>
      </c>
      <c r="N132" s="133" t="s">
        <v>32</v>
      </c>
      <c r="O132" s="134">
        <v>0</v>
      </c>
      <c r="P132" s="134">
        <f t="shared" si="11"/>
        <v>0</v>
      </c>
      <c r="Q132" s="134">
        <v>0</v>
      </c>
      <c r="R132" s="134">
        <f t="shared" si="12"/>
        <v>0</v>
      </c>
      <c r="S132" s="134">
        <v>0</v>
      </c>
      <c r="T132" s="135">
        <f t="shared" si="13"/>
        <v>0</v>
      </c>
      <c r="AR132" s="136" t="s">
        <v>122</v>
      </c>
      <c r="AT132" s="136" t="s">
        <v>120</v>
      </c>
      <c r="AU132" s="136" t="s">
        <v>70</v>
      </c>
      <c r="AY132" s="74" t="s">
        <v>119</v>
      </c>
      <c r="BE132" s="137">
        <f t="shared" si="14"/>
        <v>0</v>
      </c>
      <c r="BF132" s="137">
        <f t="shared" si="15"/>
        <v>0</v>
      </c>
      <c r="BG132" s="137">
        <f t="shared" si="16"/>
        <v>0</v>
      </c>
      <c r="BH132" s="137">
        <f t="shared" si="17"/>
        <v>0</v>
      </c>
      <c r="BI132" s="137">
        <f t="shared" si="18"/>
        <v>0</v>
      </c>
      <c r="BJ132" s="74" t="s">
        <v>70</v>
      </c>
      <c r="BK132" s="137">
        <f t="shared" si="19"/>
        <v>0</v>
      </c>
      <c r="BL132" s="74" t="s">
        <v>122</v>
      </c>
    </row>
    <row r="133" spans="2:64" s="15" customFormat="1" ht="39">
      <c r="B133" s="14"/>
      <c r="C133" s="73">
        <v>15</v>
      </c>
      <c r="D133" s="73" t="s">
        <v>120</v>
      </c>
      <c r="E133" s="126" t="s">
        <v>409</v>
      </c>
      <c r="F133" s="127" t="s">
        <v>574</v>
      </c>
      <c r="G133" s="128" t="s">
        <v>169</v>
      </c>
      <c r="H133" s="129">
        <v>9</v>
      </c>
      <c r="I133" s="178">
        <v>0</v>
      </c>
      <c r="J133" s="130">
        <f t="shared" si="10"/>
        <v>0</v>
      </c>
      <c r="K133" s="131"/>
      <c r="L133" s="14"/>
      <c r="M133" s="132" t="s">
        <v>1</v>
      </c>
      <c r="N133" s="133" t="s">
        <v>32</v>
      </c>
      <c r="O133" s="134">
        <v>0</v>
      </c>
      <c r="P133" s="134">
        <f t="shared" si="11"/>
        <v>0</v>
      </c>
      <c r="Q133" s="134">
        <v>0</v>
      </c>
      <c r="R133" s="134">
        <f t="shared" si="12"/>
        <v>0</v>
      </c>
      <c r="S133" s="134">
        <v>0</v>
      </c>
      <c r="T133" s="135">
        <f t="shared" si="13"/>
        <v>0</v>
      </c>
      <c r="AR133" s="136" t="s">
        <v>122</v>
      </c>
      <c r="AT133" s="136" t="s">
        <v>120</v>
      </c>
      <c r="AU133" s="136" t="s">
        <v>70</v>
      </c>
      <c r="AY133" s="74" t="s">
        <v>119</v>
      </c>
      <c r="BE133" s="137">
        <f t="shared" si="14"/>
        <v>0</v>
      </c>
      <c r="BF133" s="137">
        <f t="shared" si="15"/>
        <v>0</v>
      </c>
      <c r="BG133" s="137">
        <f t="shared" si="16"/>
        <v>0</v>
      </c>
      <c r="BH133" s="137">
        <f t="shared" si="17"/>
        <v>0</v>
      </c>
      <c r="BI133" s="137">
        <f t="shared" si="18"/>
        <v>0</v>
      </c>
      <c r="BJ133" s="74" t="s">
        <v>70</v>
      </c>
      <c r="BK133" s="137">
        <f t="shared" si="19"/>
        <v>0</v>
      </c>
      <c r="BL133" s="74" t="s">
        <v>122</v>
      </c>
    </row>
    <row r="134" spans="2:64" s="15" customFormat="1" ht="39">
      <c r="B134" s="14"/>
      <c r="C134" s="73">
        <v>16</v>
      </c>
      <c r="D134" s="73" t="s">
        <v>120</v>
      </c>
      <c r="E134" s="126" t="s">
        <v>410</v>
      </c>
      <c r="F134" s="127" t="s">
        <v>575</v>
      </c>
      <c r="G134" s="128" t="s">
        <v>134</v>
      </c>
      <c r="H134" s="129">
        <v>12</v>
      </c>
      <c r="I134" s="178">
        <v>0</v>
      </c>
      <c r="J134" s="130">
        <f t="shared" si="10"/>
        <v>0</v>
      </c>
      <c r="K134" s="131"/>
      <c r="L134" s="14"/>
      <c r="M134" s="132" t="s">
        <v>1</v>
      </c>
      <c r="N134" s="133" t="s">
        <v>32</v>
      </c>
      <c r="O134" s="134">
        <v>0</v>
      </c>
      <c r="P134" s="134">
        <f t="shared" si="11"/>
        <v>0</v>
      </c>
      <c r="Q134" s="134">
        <v>0</v>
      </c>
      <c r="R134" s="134">
        <f t="shared" si="12"/>
        <v>0</v>
      </c>
      <c r="S134" s="134">
        <v>0</v>
      </c>
      <c r="T134" s="135">
        <f t="shared" si="13"/>
        <v>0</v>
      </c>
      <c r="AR134" s="136" t="s">
        <v>122</v>
      </c>
      <c r="AT134" s="136" t="s">
        <v>120</v>
      </c>
      <c r="AU134" s="136" t="s">
        <v>70</v>
      </c>
      <c r="AY134" s="74" t="s">
        <v>119</v>
      </c>
      <c r="BE134" s="137">
        <f t="shared" si="14"/>
        <v>0</v>
      </c>
      <c r="BF134" s="137">
        <f t="shared" si="15"/>
        <v>0</v>
      </c>
      <c r="BG134" s="137">
        <f t="shared" si="16"/>
        <v>0</v>
      </c>
      <c r="BH134" s="137">
        <f t="shared" si="17"/>
        <v>0</v>
      </c>
      <c r="BI134" s="137">
        <f t="shared" si="18"/>
        <v>0</v>
      </c>
      <c r="BJ134" s="74" t="s">
        <v>70</v>
      </c>
      <c r="BK134" s="137">
        <f t="shared" si="19"/>
        <v>0</v>
      </c>
      <c r="BL134" s="74" t="s">
        <v>122</v>
      </c>
    </row>
    <row r="135" spans="2:64" s="15" customFormat="1" ht="39">
      <c r="B135" s="14"/>
      <c r="C135" s="73">
        <v>17</v>
      </c>
      <c r="D135" s="73" t="s">
        <v>120</v>
      </c>
      <c r="E135" s="126" t="s">
        <v>411</v>
      </c>
      <c r="F135" s="127" t="s">
        <v>576</v>
      </c>
      <c r="G135" s="128" t="s">
        <v>169</v>
      </c>
      <c r="H135" s="129">
        <v>3</v>
      </c>
      <c r="I135" s="178">
        <v>0</v>
      </c>
      <c r="J135" s="130">
        <f t="shared" si="10"/>
        <v>0</v>
      </c>
      <c r="K135" s="131"/>
      <c r="L135" s="14"/>
      <c r="M135" s="132" t="s">
        <v>1</v>
      </c>
      <c r="N135" s="133" t="s">
        <v>32</v>
      </c>
      <c r="O135" s="134">
        <v>0</v>
      </c>
      <c r="P135" s="134">
        <f t="shared" si="11"/>
        <v>0</v>
      </c>
      <c r="Q135" s="134">
        <v>0</v>
      </c>
      <c r="R135" s="134">
        <f t="shared" si="12"/>
        <v>0</v>
      </c>
      <c r="S135" s="134">
        <v>0</v>
      </c>
      <c r="T135" s="135">
        <f t="shared" si="13"/>
        <v>0</v>
      </c>
      <c r="AR135" s="136" t="s">
        <v>122</v>
      </c>
      <c r="AT135" s="136" t="s">
        <v>120</v>
      </c>
      <c r="AU135" s="136" t="s">
        <v>70</v>
      </c>
      <c r="AY135" s="74" t="s">
        <v>119</v>
      </c>
      <c r="BE135" s="137">
        <f t="shared" si="14"/>
        <v>0</v>
      </c>
      <c r="BF135" s="137">
        <f t="shared" si="15"/>
        <v>0</v>
      </c>
      <c r="BG135" s="137">
        <f t="shared" si="16"/>
        <v>0</v>
      </c>
      <c r="BH135" s="137">
        <f t="shared" si="17"/>
        <v>0</v>
      </c>
      <c r="BI135" s="137">
        <f t="shared" si="18"/>
        <v>0</v>
      </c>
      <c r="BJ135" s="74" t="s">
        <v>70</v>
      </c>
      <c r="BK135" s="137">
        <f t="shared" si="19"/>
        <v>0</v>
      </c>
      <c r="BL135" s="74" t="s">
        <v>122</v>
      </c>
    </row>
    <row r="136" spans="2:64" s="15" customFormat="1" ht="156">
      <c r="B136" s="14"/>
      <c r="C136" s="73">
        <v>18</v>
      </c>
      <c r="D136" s="73" t="s">
        <v>120</v>
      </c>
      <c r="E136" s="126" t="s">
        <v>403</v>
      </c>
      <c r="F136" s="127" t="s">
        <v>577</v>
      </c>
      <c r="G136" s="128" t="s">
        <v>124</v>
      </c>
      <c r="H136" s="129">
        <v>35</v>
      </c>
      <c r="I136" s="178">
        <v>0</v>
      </c>
      <c r="J136" s="130">
        <f t="shared" si="0"/>
        <v>0</v>
      </c>
      <c r="K136" s="131"/>
      <c r="L136" s="14"/>
      <c r="M136" s="13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122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122</v>
      </c>
    </row>
    <row r="137" spans="2:64" s="15" customFormat="1" ht="156">
      <c r="B137" s="14"/>
      <c r="C137" s="73">
        <v>19</v>
      </c>
      <c r="D137" s="73" t="s">
        <v>120</v>
      </c>
      <c r="E137" s="126" t="s">
        <v>404</v>
      </c>
      <c r="F137" s="127" t="s">
        <v>578</v>
      </c>
      <c r="G137" s="128" t="s">
        <v>124</v>
      </c>
      <c r="H137" s="129">
        <v>20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122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 t="s">
        <v>122</v>
      </c>
    </row>
    <row r="138" spans="2:64" s="15" customFormat="1" ht="65">
      <c r="B138" s="14"/>
      <c r="C138" s="73">
        <v>20</v>
      </c>
      <c r="D138" s="73" t="s">
        <v>120</v>
      </c>
      <c r="E138" s="126" t="s">
        <v>405</v>
      </c>
      <c r="F138" s="127" t="s">
        <v>579</v>
      </c>
      <c r="G138" s="128" t="s">
        <v>412</v>
      </c>
      <c r="H138" s="129">
        <v>69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122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 t="s">
        <v>122</v>
      </c>
    </row>
    <row r="139" spans="2:64" s="15" customFormat="1" ht="26">
      <c r="B139" s="14"/>
      <c r="C139" s="73">
        <v>21</v>
      </c>
      <c r="D139" s="73" t="s">
        <v>120</v>
      </c>
      <c r="E139" s="126" t="s">
        <v>413</v>
      </c>
      <c r="F139" s="127" t="s">
        <v>415</v>
      </c>
      <c r="G139" s="128" t="s">
        <v>168</v>
      </c>
      <c r="H139" s="129">
        <v>1</v>
      </c>
      <c r="I139" s="178">
        <v>0</v>
      </c>
      <c r="J139" s="130">
        <f t="shared" si="0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si="1"/>
        <v>0</v>
      </c>
      <c r="Q139" s="134">
        <v>0</v>
      </c>
      <c r="R139" s="134">
        <f t="shared" si="2"/>
        <v>0</v>
      </c>
      <c r="S139" s="134">
        <v>0</v>
      </c>
      <c r="T139" s="135">
        <f t="shared" si="3"/>
        <v>0</v>
      </c>
      <c r="AR139" s="136" t="s">
        <v>122</v>
      </c>
      <c r="AT139" s="136" t="s">
        <v>120</v>
      </c>
      <c r="AU139" s="136" t="s">
        <v>70</v>
      </c>
      <c r="AY139" s="74" t="s">
        <v>119</v>
      </c>
      <c r="BE139" s="137">
        <f t="shared" si="4"/>
        <v>0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74" t="s">
        <v>70</v>
      </c>
      <c r="BK139" s="137">
        <f t="shared" si="9"/>
        <v>0</v>
      </c>
      <c r="BL139" s="74" t="s">
        <v>122</v>
      </c>
    </row>
    <row r="140" spans="2:64" s="15" customFormat="1" ht="16.5" customHeight="1">
      <c r="B140" s="14"/>
      <c r="C140" s="73">
        <v>22</v>
      </c>
      <c r="D140" s="73" t="s">
        <v>120</v>
      </c>
      <c r="E140" s="126" t="s">
        <v>414</v>
      </c>
      <c r="F140" s="127" t="s">
        <v>416</v>
      </c>
      <c r="G140" s="128" t="s">
        <v>168</v>
      </c>
      <c r="H140" s="129">
        <v>1</v>
      </c>
      <c r="I140" s="178">
        <v>0</v>
      </c>
      <c r="J140" s="130">
        <f t="shared" si="0"/>
        <v>0</v>
      </c>
      <c r="K140" s="131"/>
      <c r="L140" s="14"/>
      <c r="M140" s="132" t="s">
        <v>1</v>
      </c>
      <c r="N140" s="133" t="s">
        <v>32</v>
      </c>
      <c r="O140" s="134">
        <v>0</v>
      </c>
      <c r="P140" s="134">
        <f t="shared" si="1"/>
        <v>0</v>
      </c>
      <c r="Q140" s="134">
        <v>0</v>
      </c>
      <c r="R140" s="134">
        <f t="shared" si="2"/>
        <v>0</v>
      </c>
      <c r="S140" s="134">
        <v>0</v>
      </c>
      <c r="T140" s="135">
        <f t="shared" si="3"/>
        <v>0</v>
      </c>
      <c r="AR140" s="136" t="s">
        <v>122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122</v>
      </c>
    </row>
    <row r="141" spans="2:64" s="15" customFormat="1" ht="156">
      <c r="B141" s="14"/>
      <c r="C141" s="176" t="s">
        <v>5</v>
      </c>
      <c r="D141" s="176" t="s">
        <v>129</v>
      </c>
      <c r="E141" s="164" t="s">
        <v>417</v>
      </c>
      <c r="F141" s="164" t="s">
        <v>602</v>
      </c>
      <c r="G141" s="176" t="s">
        <v>169</v>
      </c>
      <c r="H141" s="167">
        <v>1</v>
      </c>
      <c r="I141" s="180">
        <v>0</v>
      </c>
      <c r="J141" s="168">
        <f t="shared" si="0"/>
        <v>0</v>
      </c>
      <c r="K141" s="131"/>
      <c r="L141" s="14"/>
      <c r="M141" s="132" t="s">
        <v>1</v>
      </c>
      <c r="N141" s="170" t="s">
        <v>32</v>
      </c>
      <c r="O141" s="134">
        <v>0</v>
      </c>
      <c r="P141" s="134">
        <f t="shared" si="1"/>
        <v>0</v>
      </c>
      <c r="Q141" s="134">
        <v>0</v>
      </c>
      <c r="R141" s="134">
        <f t="shared" si="2"/>
        <v>0</v>
      </c>
      <c r="S141" s="134">
        <v>0</v>
      </c>
      <c r="T141" s="135">
        <f t="shared" si="3"/>
        <v>0</v>
      </c>
      <c r="AR141" s="136" t="s">
        <v>122</v>
      </c>
      <c r="AT141" s="136" t="s">
        <v>129</v>
      </c>
      <c r="AU141" s="136" t="s">
        <v>70</v>
      </c>
      <c r="AY141" s="74" t="s">
        <v>119</v>
      </c>
      <c r="BE141" s="137">
        <f t="shared" si="4"/>
        <v>0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74" t="s">
        <v>70</v>
      </c>
      <c r="BK141" s="137">
        <f t="shared" si="9"/>
        <v>0</v>
      </c>
      <c r="BL141" s="74" t="s">
        <v>122</v>
      </c>
    </row>
    <row r="142" spans="2:64" s="15" customFormat="1" ht="26">
      <c r="B142" s="14"/>
      <c r="C142" s="73" t="s">
        <v>190</v>
      </c>
      <c r="D142" s="73" t="s">
        <v>120</v>
      </c>
      <c r="E142" s="126" t="s">
        <v>418</v>
      </c>
      <c r="F142" s="127" t="s">
        <v>580</v>
      </c>
      <c r="G142" s="128" t="s">
        <v>169</v>
      </c>
      <c r="H142" s="129">
        <v>2</v>
      </c>
      <c r="I142" s="178">
        <v>0</v>
      </c>
      <c r="J142" s="130">
        <f t="shared" si="0"/>
        <v>0</v>
      </c>
      <c r="K142" s="131"/>
      <c r="L142" s="14"/>
      <c r="M142" s="132" t="s">
        <v>1</v>
      </c>
      <c r="N142" s="133" t="s">
        <v>32</v>
      </c>
      <c r="O142" s="134">
        <v>0</v>
      </c>
      <c r="P142" s="134">
        <f t="shared" si="1"/>
        <v>0</v>
      </c>
      <c r="Q142" s="134">
        <v>0</v>
      </c>
      <c r="R142" s="134">
        <f t="shared" si="2"/>
        <v>0</v>
      </c>
      <c r="S142" s="134">
        <v>0</v>
      </c>
      <c r="T142" s="135">
        <f t="shared" si="3"/>
        <v>0</v>
      </c>
      <c r="AR142" s="136" t="s">
        <v>122</v>
      </c>
      <c r="AT142" s="136" t="s">
        <v>120</v>
      </c>
      <c r="AU142" s="136" t="s">
        <v>70</v>
      </c>
      <c r="AY142" s="74" t="s">
        <v>119</v>
      </c>
      <c r="BE142" s="137">
        <f t="shared" si="4"/>
        <v>0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74" t="s">
        <v>70</v>
      </c>
      <c r="BK142" s="137">
        <f t="shared" si="9"/>
        <v>0</v>
      </c>
      <c r="BL142" s="74" t="s">
        <v>122</v>
      </c>
    </row>
    <row r="143" spans="2:64" s="15" customFormat="1" ht="16.5" customHeight="1">
      <c r="B143" s="14"/>
      <c r="C143" s="73" t="s">
        <v>5</v>
      </c>
      <c r="D143" s="73" t="s">
        <v>120</v>
      </c>
      <c r="E143" s="126" t="s">
        <v>419</v>
      </c>
      <c r="F143" s="127" t="s">
        <v>420</v>
      </c>
      <c r="G143" s="128" t="s">
        <v>169</v>
      </c>
      <c r="H143" s="129">
        <v>4</v>
      </c>
      <c r="I143" s="178">
        <v>0</v>
      </c>
      <c r="J143" s="130">
        <f t="shared" si="0"/>
        <v>0</v>
      </c>
      <c r="K143" s="131"/>
      <c r="L143" s="14"/>
      <c r="M143" s="132" t="s">
        <v>1</v>
      </c>
      <c r="N143" s="133" t="s">
        <v>32</v>
      </c>
      <c r="O143" s="134">
        <v>0</v>
      </c>
      <c r="P143" s="134">
        <f t="shared" si="1"/>
        <v>0</v>
      </c>
      <c r="Q143" s="134">
        <v>0</v>
      </c>
      <c r="R143" s="134">
        <f t="shared" si="2"/>
        <v>0</v>
      </c>
      <c r="S143" s="134">
        <v>0</v>
      </c>
      <c r="T143" s="135">
        <f t="shared" si="3"/>
        <v>0</v>
      </c>
      <c r="AR143" s="136" t="s">
        <v>122</v>
      </c>
      <c r="AT143" s="136" t="s">
        <v>120</v>
      </c>
      <c r="AU143" s="136" t="s">
        <v>70</v>
      </c>
      <c r="AY143" s="74" t="s">
        <v>119</v>
      </c>
      <c r="BE143" s="137">
        <f t="shared" si="4"/>
        <v>0</v>
      </c>
      <c r="BF143" s="137">
        <f t="shared" si="5"/>
        <v>0</v>
      </c>
      <c r="BG143" s="137">
        <f t="shared" si="6"/>
        <v>0</v>
      </c>
      <c r="BH143" s="137">
        <f t="shared" si="7"/>
        <v>0</v>
      </c>
      <c r="BI143" s="137">
        <f t="shared" si="8"/>
        <v>0</v>
      </c>
      <c r="BJ143" s="74" t="s">
        <v>70</v>
      </c>
      <c r="BK143" s="137">
        <f t="shared" si="9"/>
        <v>0</v>
      </c>
      <c r="BL143" s="74" t="s">
        <v>122</v>
      </c>
    </row>
    <row r="144" spans="2:64" s="15" customFormat="1" ht="143">
      <c r="B144" s="14"/>
      <c r="C144" s="176" t="s">
        <v>191</v>
      </c>
      <c r="D144" s="176" t="s">
        <v>129</v>
      </c>
      <c r="E144" s="164" t="s">
        <v>417</v>
      </c>
      <c r="F144" s="164" t="s">
        <v>603</v>
      </c>
      <c r="G144" s="176" t="s">
        <v>169</v>
      </c>
      <c r="H144" s="167">
        <v>4</v>
      </c>
      <c r="I144" s="180">
        <v>0</v>
      </c>
      <c r="J144" s="168">
        <f t="shared" ref="J144" si="20">ROUND(I144*H144,2)</f>
        <v>0</v>
      </c>
      <c r="K144" s="131"/>
      <c r="L144" s="14"/>
      <c r="M144" s="132" t="s">
        <v>1</v>
      </c>
      <c r="N144" s="170" t="s">
        <v>32</v>
      </c>
      <c r="O144" s="134">
        <v>0</v>
      </c>
      <c r="P144" s="134">
        <f t="shared" ref="P144" si="21">O144*H144</f>
        <v>0</v>
      </c>
      <c r="Q144" s="134">
        <v>0</v>
      </c>
      <c r="R144" s="134">
        <f t="shared" ref="R144" si="22">Q144*H144</f>
        <v>0</v>
      </c>
      <c r="S144" s="134">
        <v>0</v>
      </c>
      <c r="T144" s="135">
        <f t="shared" ref="T144" si="23">S144*H144</f>
        <v>0</v>
      </c>
      <c r="AR144" s="136" t="s">
        <v>122</v>
      </c>
      <c r="AT144" s="136" t="s">
        <v>129</v>
      </c>
      <c r="AU144" s="136" t="s">
        <v>70</v>
      </c>
      <c r="AY144" s="74" t="s">
        <v>119</v>
      </c>
      <c r="BE144" s="137">
        <f t="shared" ref="BE144" si="24">IF(N144="základní",J144,0)</f>
        <v>0</v>
      </c>
      <c r="BF144" s="137">
        <f t="shared" ref="BF144" si="25">IF(N144="snížená",J144,0)</f>
        <v>0</v>
      </c>
      <c r="BG144" s="137">
        <f t="shared" ref="BG144" si="26">IF(N144="zákl. přenesená",J144,0)</f>
        <v>0</v>
      </c>
      <c r="BH144" s="137">
        <f t="shared" ref="BH144" si="27">IF(N144="sníž. přenesená",J144,0)</f>
        <v>0</v>
      </c>
      <c r="BI144" s="137">
        <f t="shared" ref="BI144" si="28">IF(N144="nulová",J144,0)</f>
        <v>0</v>
      </c>
      <c r="BJ144" s="74" t="s">
        <v>70</v>
      </c>
      <c r="BK144" s="137">
        <f t="shared" ref="BK144" si="29">ROUND(I144*H144,2)</f>
        <v>0</v>
      </c>
      <c r="BL144" s="74" t="s">
        <v>122</v>
      </c>
    </row>
    <row r="145" spans="2:64" s="15" customFormat="1" ht="39">
      <c r="B145" s="14"/>
      <c r="C145" s="176" t="s">
        <v>192</v>
      </c>
      <c r="D145" s="176" t="s">
        <v>129</v>
      </c>
      <c r="E145" s="164" t="s">
        <v>418</v>
      </c>
      <c r="F145" s="164" t="s">
        <v>604</v>
      </c>
      <c r="G145" s="176" t="s">
        <v>169</v>
      </c>
      <c r="H145" s="167">
        <v>4</v>
      </c>
      <c r="I145" s="180">
        <v>0</v>
      </c>
      <c r="J145" s="168">
        <f t="shared" ref="J145:J146" si="30">ROUND(I145*H145,2)</f>
        <v>0</v>
      </c>
      <c r="K145" s="131"/>
      <c r="L145" s="14"/>
      <c r="M145" s="132" t="s">
        <v>1</v>
      </c>
      <c r="N145" s="170" t="s">
        <v>32</v>
      </c>
      <c r="O145" s="134">
        <v>0</v>
      </c>
      <c r="P145" s="134">
        <f t="shared" ref="P145:P146" si="31">O145*H145</f>
        <v>0</v>
      </c>
      <c r="Q145" s="134">
        <v>0</v>
      </c>
      <c r="R145" s="134">
        <f t="shared" ref="R145:R146" si="32">Q145*H145</f>
        <v>0</v>
      </c>
      <c r="S145" s="134">
        <v>0</v>
      </c>
      <c r="T145" s="135">
        <f t="shared" ref="T145:T146" si="33">S145*H145</f>
        <v>0</v>
      </c>
      <c r="AR145" s="136" t="s">
        <v>122</v>
      </c>
      <c r="AT145" s="136" t="s">
        <v>129</v>
      </c>
      <c r="AU145" s="136" t="s">
        <v>70</v>
      </c>
      <c r="AY145" s="74" t="s">
        <v>119</v>
      </c>
      <c r="BE145" s="137">
        <f t="shared" ref="BE145:BE146" si="34">IF(N145="základní",J145,0)</f>
        <v>0</v>
      </c>
      <c r="BF145" s="137">
        <f t="shared" ref="BF145:BF146" si="35">IF(N145="snížená",J145,0)</f>
        <v>0</v>
      </c>
      <c r="BG145" s="137">
        <f t="shared" ref="BG145:BG146" si="36">IF(N145="zákl. přenesená",J145,0)</f>
        <v>0</v>
      </c>
      <c r="BH145" s="137">
        <f t="shared" ref="BH145:BH146" si="37">IF(N145="sníž. přenesená",J145,0)</f>
        <v>0</v>
      </c>
      <c r="BI145" s="137">
        <f t="shared" ref="BI145:BI146" si="38">IF(N145="nulová",J145,0)</f>
        <v>0</v>
      </c>
      <c r="BJ145" s="74" t="s">
        <v>70</v>
      </c>
      <c r="BK145" s="137">
        <f t="shared" ref="BK145:BK146" si="39">ROUND(I145*H145,2)</f>
        <v>0</v>
      </c>
      <c r="BL145" s="74" t="s">
        <v>122</v>
      </c>
    </row>
    <row r="146" spans="2:64" s="15" customFormat="1" ht="143">
      <c r="B146" s="14"/>
      <c r="C146" s="176" t="s">
        <v>193</v>
      </c>
      <c r="D146" s="176" t="s">
        <v>129</v>
      </c>
      <c r="E146" s="164" t="s">
        <v>421</v>
      </c>
      <c r="F146" s="164" t="s">
        <v>605</v>
      </c>
      <c r="G146" s="176" t="s">
        <v>169</v>
      </c>
      <c r="H146" s="167">
        <v>1</v>
      </c>
      <c r="I146" s="180">
        <v>0</v>
      </c>
      <c r="J146" s="168">
        <f t="shared" si="30"/>
        <v>0</v>
      </c>
      <c r="K146" s="131"/>
      <c r="L146" s="14"/>
      <c r="M146" s="132" t="s">
        <v>1</v>
      </c>
      <c r="N146" s="170" t="s">
        <v>32</v>
      </c>
      <c r="O146" s="134">
        <v>0</v>
      </c>
      <c r="P146" s="134">
        <f t="shared" si="31"/>
        <v>0</v>
      </c>
      <c r="Q146" s="134">
        <v>0</v>
      </c>
      <c r="R146" s="134">
        <f t="shared" si="32"/>
        <v>0</v>
      </c>
      <c r="S146" s="134">
        <v>0</v>
      </c>
      <c r="T146" s="135">
        <f t="shared" si="33"/>
        <v>0</v>
      </c>
      <c r="AR146" s="136" t="s">
        <v>122</v>
      </c>
      <c r="AT146" s="136" t="s">
        <v>129</v>
      </c>
      <c r="AU146" s="136" t="s">
        <v>70</v>
      </c>
      <c r="AY146" s="74" t="s">
        <v>119</v>
      </c>
      <c r="BE146" s="137">
        <f t="shared" si="34"/>
        <v>0</v>
      </c>
      <c r="BF146" s="137">
        <f t="shared" si="35"/>
        <v>0</v>
      </c>
      <c r="BG146" s="137">
        <f t="shared" si="36"/>
        <v>0</v>
      </c>
      <c r="BH146" s="137">
        <f t="shared" si="37"/>
        <v>0</v>
      </c>
      <c r="BI146" s="137">
        <f t="shared" si="38"/>
        <v>0</v>
      </c>
      <c r="BJ146" s="74" t="s">
        <v>70</v>
      </c>
      <c r="BK146" s="137">
        <f t="shared" si="39"/>
        <v>0</v>
      </c>
      <c r="BL146" s="74" t="s">
        <v>122</v>
      </c>
    </row>
    <row r="147" spans="2:64" s="15" customFormat="1" ht="39">
      <c r="B147" s="14"/>
      <c r="C147" s="176" t="s">
        <v>194</v>
      </c>
      <c r="D147" s="176" t="s">
        <v>129</v>
      </c>
      <c r="E147" s="164" t="s">
        <v>422</v>
      </c>
      <c r="F147" s="164" t="s">
        <v>604</v>
      </c>
      <c r="G147" s="176" t="s">
        <v>169</v>
      </c>
      <c r="H147" s="167">
        <v>1</v>
      </c>
      <c r="I147" s="180">
        <v>0</v>
      </c>
      <c r="J147" s="168">
        <f t="shared" ref="J147:J148" si="40">ROUND(I147*H147,2)</f>
        <v>0</v>
      </c>
      <c r="K147" s="131"/>
      <c r="L147" s="14"/>
      <c r="M147" s="132" t="s">
        <v>1</v>
      </c>
      <c r="N147" s="170" t="s">
        <v>32</v>
      </c>
      <c r="O147" s="134">
        <v>0</v>
      </c>
      <c r="P147" s="134">
        <f t="shared" ref="P147:P148" si="41">O147*H147</f>
        <v>0</v>
      </c>
      <c r="Q147" s="134">
        <v>0</v>
      </c>
      <c r="R147" s="134">
        <f t="shared" ref="R147:R148" si="42">Q147*H147</f>
        <v>0</v>
      </c>
      <c r="S147" s="134">
        <v>0</v>
      </c>
      <c r="T147" s="135">
        <f t="shared" ref="T147:T148" si="43">S147*H147</f>
        <v>0</v>
      </c>
      <c r="AR147" s="136" t="s">
        <v>122</v>
      </c>
      <c r="AT147" s="136" t="s">
        <v>129</v>
      </c>
      <c r="AU147" s="136" t="s">
        <v>70</v>
      </c>
      <c r="AY147" s="74" t="s">
        <v>119</v>
      </c>
      <c r="BE147" s="137">
        <f t="shared" ref="BE147:BE148" si="44">IF(N147="základní",J147,0)</f>
        <v>0</v>
      </c>
      <c r="BF147" s="137">
        <f t="shared" ref="BF147:BF148" si="45">IF(N147="snížená",J147,0)</f>
        <v>0</v>
      </c>
      <c r="BG147" s="137">
        <f t="shared" ref="BG147:BG148" si="46">IF(N147="zákl. přenesená",J147,0)</f>
        <v>0</v>
      </c>
      <c r="BH147" s="137">
        <f t="shared" ref="BH147:BH148" si="47">IF(N147="sníž. přenesená",J147,0)</f>
        <v>0</v>
      </c>
      <c r="BI147" s="137">
        <f t="shared" ref="BI147:BI148" si="48">IF(N147="nulová",J147,0)</f>
        <v>0</v>
      </c>
      <c r="BJ147" s="74" t="s">
        <v>70</v>
      </c>
      <c r="BK147" s="137">
        <f t="shared" ref="BK147:BK148" si="49">ROUND(I147*H147,2)</f>
        <v>0</v>
      </c>
      <c r="BL147" s="74" t="s">
        <v>122</v>
      </c>
    </row>
    <row r="148" spans="2:64" s="15" customFormat="1" ht="26">
      <c r="B148" s="14"/>
      <c r="C148" s="176" t="s">
        <v>193</v>
      </c>
      <c r="D148" s="176" t="s">
        <v>129</v>
      </c>
      <c r="E148" s="164" t="s">
        <v>423</v>
      </c>
      <c r="F148" s="164" t="s">
        <v>581</v>
      </c>
      <c r="G148" s="176" t="s">
        <v>169</v>
      </c>
      <c r="H148" s="167">
        <v>5</v>
      </c>
      <c r="I148" s="180">
        <v>0</v>
      </c>
      <c r="J148" s="168">
        <f t="shared" si="40"/>
        <v>0</v>
      </c>
      <c r="K148" s="131"/>
      <c r="L148" s="14"/>
      <c r="M148" s="132" t="s">
        <v>1</v>
      </c>
      <c r="N148" s="170" t="s">
        <v>32</v>
      </c>
      <c r="O148" s="134">
        <v>0</v>
      </c>
      <c r="P148" s="134">
        <f t="shared" si="41"/>
        <v>0</v>
      </c>
      <c r="Q148" s="134">
        <v>0</v>
      </c>
      <c r="R148" s="134">
        <f t="shared" si="42"/>
        <v>0</v>
      </c>
      <c r="S148" s="134">
        <v>0</v>
      </c>
      <c r="T148" s="135">
        <f t="shared" si="43"/>
        <v>0</v>
      </c>
      <c r="AR148" s="136" t="s">
        <v>122</v>
      </c>
      <c r="AT148" s="136" t="s">
        <v>129</v>
      </c>
      <c r="AU148" s="136" t="s">
        <v>70</v>
      </c>
      <c r="AY148" s="74" t="s">
        <v>119</v>
      </c>
      <c r="BE148" s="137">
        <f t="shared" si="44"/>
        <v>0</v>
      </c>
      <c r="BF148" s="137">
        <f t="shared" si="45"/>
        <v>0</v>
      </c>
      <c r="BG148" s="137">
        <f t="shared" si="46"/>
        <v>0</v>
      </c>
      <c r="BH148" s="137">
        <f t="shared" si="47"/>
        <v>0</v>
      </c>
      <c r="BI148" s="137">
        <f t="shared" si="48"/>
        <v>0</v>
      </c>
      <c r="BJ148" s="74" t="s">
        <v>70</v>
      </c>
      <c r="BK148" s="137">
        <f t="shared" si="49"/>
        <v>0</v>
      </c>
      <c r="BL148" s="74" t="s">
        <v>122</v>
      </c>
    </row>
    <row r="149" spans="2:64" s="15" customFormat="1" ht="13">
      <c r="B149" s="14"/>
      <c r="C149" s="73">
        <v>25</v>
      </c>
      <c r="D149" s="73" t="s">
        <v>120</v>
      </c>
      <c r="E149" s="126" t="s">
        <v>424</v>
      </c>
      <c r="F149" s="127" t="s">
        <v>606</v>
      </c>
      <c r="G149" s="128" t="s">
        <v>169</v>
      </c>
      <c r="H149" s="129">
        <v>5</v>
      </c>
      <c r="I149" s="178">
        <v>0</v>
      </c>
      <c r="J149" s="130">
        <f t="shared" si="0"/>
        <v>0</v>
      </c>
      <c r="K149" s="131"/>
      <c r="L149" s="14"/>
      <c r="M149" s="132" t="s">
        <v>1</v>
      </c>
      <c r="N149" s="133" t="s">
        <v>32</v>
      </c>
      <c r="O149" s="134">
        <v>0</v>
      </c>
      <c r="P149" s="134">
        <f t="shared" si="1"/>
        <v>0</v>
      </c>
      <c r="Q149" s="134">
        <v>0</v>
      </c>
      <c r="R149" s="134">
        <f t="shared" si="2"/>
        <v>0</v>
      </c>
      <c r="S149" s="134">
        <v>0</v>
      </c>
      <c r="T149" s="135">
        <f t="shared" si="3"/>
        <v>0</v>
      </c>
      <c r="AR149" s="136" t="s">
        <v>122</v>
      </c>
      <c r="AT149" s="136" t="s">
        <v>120</v>
      </c>
      <c r="AU149" s="136" t="s">
        <v>70</v>
      </c>
      <c r="AY149" s="74" t="s">
        <v>119</v>
      </c>
      <c r="BE149" s="137">
        <f t="shared" si="4"/>
        <v>0</v>
      </c>
      <c r="BF149" s="137">
        <f t="shared" si="5"/>
        <v>0</v>
      </c>
      <c r="BG149" s="137">
        <f t="shared" si="6"/>
        <v>0</v>
      </c>
      <c r="BH149" s="137">
        <f t="shared" si="7"/>
        <v>0</v>
      </c>
      <c r="BI149" s="137">
        <f t="shared" si="8"/>
        <v>0</v>
      </c>
      <c r="BJ149" s="74" t="s">
        <v>70</v>
      </c>
      <c r="BK149" s="137">
        <f t="shared" si="9"/>
        <v>0</v>
      </c>
      <c r="BL149" s="74" t="s">
        <v>122</v>
      </c>
    </row>
    <row r="150" spans="2:64" s="15" customFormat="1" ht="130">
      <c r="B150" s="14"/>
      <c r="C150" s="73">
        <v>26</v>
      </c>
      <c r="D150" s="73" t="s">
        <v>120</v>
      </c>
      <c r="E150" s="126" t="s">
        <v>425</v>
      </c>
      <c r="F150" s="127" t="s">
        <v>582</v>
      </c>
      <c r="G150" s="128" t="s">
        <v>134</v>
      </c>
      <c r="H150" s="129">
        <v>58</v>
      </c>
      <c r="I150" s="178">
        <v>0</v>
      </c>
      <c r="J150" s="130">
        <f t="shared" si="0"/>
        <v>0</v>
      </c>
      <c r="K150" s="131"/>
      <c r="L150" s="14"/>
      <c r="M150" s="132" t="s">
        <v>1</v>
      </c>
      <c r="N150" s="133" t="s">
        <v>32</v>
      </c>
      <c r="O150" s="134">
        <v>0</v>
      </c>
      <c r="P150" s="134">
        <f t="shared" si="1"/>
        <v>0</v>
      </c>
      <c r="Q150" s="134">
        <v>0</v>
      </c>
      <c r="R150" s="134">
        <f t="shared" si="2"/>
        <v>0</v>
      </c>
      <c r="S150" s="134">
        <v>0</v>
      </c>
      <c r="T150" s="135">
        <f t="shared" si="3"/>
        <v>0</v>
      </c>
      <c r="AR150" s="136" t="s">
        <v>122</v>
      </c>
      <c r="AT150" s="136" t="s">
        <v>120</v>
      </c>
      <c r="AU150" s="136" t="s">
        <v>70</v>
      </c>
      <c r="AY150" s="74" t="s">
        <v>119</v>
      </c>
      <c r="BE150" s="137">
        <f t="shared" si="4"/>
        <v>0</v>
      </c>
      <c r="BF150" s="137">
        <f t="shared" si="5"/>
        <v>0</v>
      </c>
      <c r="BG150" s="137">
        <f t="shared" si="6"/>
        <v>0</v>
      </c>
      <c r="BH150" s="137">
        <f t="shared" si="7"/>
        <v>0</v>
      </c>
      <c r="BI150" s="137">
        <f t="shared" si="8"/>
        <v>0</v>
      </c>
      <c r="BJ150" s="74" t="s">
        <v>70</v>
      </c>
      <c r="BK150" s="137">
        <f t="shared" si="9"/>
        <v>0</v>
      </c>
      <c r="BL150" s="74" t="s">
        <v>122</v>
      </c>
    </row>
    <row r="151" spans="2:64" s="15" customFormat="1" ht="26">
      <c r="B151" s="14"/>
      <c r="C151" s="73">
        <v>27</v>
      </c>
      <c r="D151" s="73" t="s">
        <v>120</v>
      </c>
      <c r="E151" s="126" t="s">
        <v>426</v>
      </c>
      <c r="F151" s="127" t="s">
        <v>427</v>
      </c>
      <c r="G151" s="128" t="s">
        <v>412</v>
      </c>
      <c r="H151" s="129">
        <v>3</v>
      </c>
      <c r="I151" s="178">
        <v>0</v>
      </c>
      <c r="J151" s="130">
        <f t="shared" si="0"/>
        <v>0</v>
      </c>
      <c r="K151" s="131"/>
      <c r="L151" s="14"/>
      <c r="M151" s="132" t="s">
        <v>1</v>
      </c>
      <c r="N151" s="133" t="s">
        <v>32</v>
      </c>
      <c r="O151" s="134">
        <v>0</v>
      </c>
      <c r="P151" s="134">
        <f t="shared" si="1"/>
        <v>0</v>
      </c>
      <c r="Q151" s="134">
        <v>0</v>
      </c>
      <c r="R151" s="134">
        <f t="shared" si="2"/>
        <v>0</v>
      </c>
      <c r="S151" s="134">
        <v>0</v>
      </c>
      <c r="T151" s="135">
        <f t="shared" si="3"/>
        <v>0</v>
      </c>
      <c r="AR151" s="136" t="s">
        <v>122</v>
      </c>
      <c r="AT151" s="136" t="s">
        <v>120</v>
      </c>
      <c r="AU151" s="136" t="s">
        <v>70</v>
      </c>
      <c r="AY151" s="74" t="s">
        <v>119</v>
      </c>
      <c r="BE151" s="137">
        <f t="shared" si="4"/>
        <v>0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74" t="s">
        <v>70</v>
      </c>
      <c r="BK151" s="137">
        <f t="shared" si="9"/>
        <v>0</v>
      </c>
      <c r="BL151" s="74" t="s">
        <v>122</v>
      </c>
    </row>
    <row r="152" spans="2:64" s="15" customFormat="1" ht="39">
      <c r="B152" s="14"/>
      <c r="C152" s="73">
        <v>28</v>
      </c>
      <c r="D152" s="73" t="s">
        <v>120</v>
      </c>
      <c r="E152" s="126" t="s">
        <v>428</v>
      </c>
      <c r="F152" s="127" t="s">
        <v>583</v>
      </c>
      <c r="G152" s="128" t="s">
        <v>134</v>
      </c>
      <c r="H152" s="129">
        <v>4</v>
      </c>
      <c r="I152" s="178">
        <v>0</v>
      </c>
      <c r="J152" s="130">
        <f t="shared" si="0"/>
        <v>0</v>
      </c>
      <c r="K152" s="131"/>
      <c r="L152" s="14"/>
      <c r="M152" s="132" t="s">
        <v>1</v>
      </c>
      <c r="N152" s="133" t="s">
        <v>32</v>
      </c>
      <c r="O152" s="134">
        <v>0</v>
      </c>
      <c r="P152" s="134">
        <f t="shared" si="1"/>
        <v>0</v>
      </c>
      <c r="Q152" s="134">
        <v>0</v>
      </c>
      <c r="R152" s="134">
        <f t="shared" si="2"/>
        <v>0</v>
      </c>
      <c r="S152" s="134">
        <v>0</v>
      </c>
      <c r="T152" s="135">
        <f t="shared" si="3"/>
        <v>0</v>
      </c>
      <c r="AR152" s="136" t="s">
        <v>122</v>
      </c>
      <c r="AT152" s="136" t="s">
        <v>120</v>
      </c>
      <c r="AU152" s="136" t="s">
        <v>70</v>
      </c>
      <c r="AY152" s="74" t="s">
        <v>119</v>
      </c>
      <c r="BE152" s="137">
        <f t="shared" si="4"/>
        <v>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74" t="s">
        <v>70</v>
      </c>
      <c r="BK152" s="137">
        <f t="shared" si="9"/>
        <v>0</v>
      </c>
      <c r="BL152" s="74" t="s">
        <v>122</v>
      </c>
    </row>
    <row r="153" spans="2:64" s="15" customFormat="1" ht="24.25" customHeight="1">
      <c r="B153" s="14"/>
      <c r="C153" s="73">
        <v>29</v>
      </c>
      <c r="D153" s="73" t="s">
        <v>120</v>
      </c>
      <c r="E153" s="126" t="s">
        <v>429</v>
      </c>
      <c r="F153" s="127" t="s">
        <v>584</v>
      </c>
      <c r="G153" s="128" t="s">
        <v>168</v>
      </c>
      <c r="H153" s="129">
        <v>1</v>
      </c>
      <c r="I153" s="178">
        <v>0</v>
      </c>
      <c r="J153" s="130">
        <f t="shared" si="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"/>
        <v>0</v>
      </c>
      <c r="Q153" s="134">
        <v>0</v>
      </c>
      <c r="R153" s="134">
        <f t="shared" si="2"/>
        <v>0</v>
      </c>
      <c r="S153" s="134">
        <v>0</v>
      </c>
      <c r="T153" s="135">
        <f t="shared" si="3"/>
        <v>0</v>
      </c>
      <c r="AR153" s="136" t="s">
        <v>122</v>
      </c>
      <c r="AT153" s="136" t="s">
        <v>120</v>
      </c>
      <c r="AU153" s="136" t="s">
        <v>70</v>
      </c>
      <c r="AY153" s="74" t="s">
        <v>119</v>
      </c>
      <c r="BE153" s="137">
        <f t="shared" si="4"/>
        <v>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74" t="s">
        <v>70</v>
      </c>
      <c r="BK153" s="137">
        <f t="shared" si="9"/>
        <v>0</v>
      </c>
      <c r="BL153" s="74" t="s">
        <v>122</v>
      </c>
    </row>
    <row r="154" spans="2:64" s="15" customFormat="1" ht="65">
      <c r="B154" s="14"/>
      <c r="C154" s="73">
        <v>30</v>
      </c>
      <c r="D154" s="73" t="s">
        <v>120</v>
      </c>
      <c r="E154" s="126" t="s">
        <v>430</v>
      </c>
      <c r="F154" s="127" t="s">
        <v>579</v>
      </c>
      <c r="G154" s="128" t="s">
        <v>412</v>
      </c>
      <c r="H154" s="129">
        <v>60</v>
      </c>
      <c r="I154" s="178">
        <v>0</v>
      </c>
      <c r="J154" s="130">
        <f t="shared" ref="J154:J155" si="5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51">O154*H154</f>
        <v>0</v>
      </c>
      <c r="Q154" s="134">
        <v>0</v>
      </c>
      <c r="R154" s="134">
        <f t="shared" ref="R154:R155" si="52">Q154*H154</f>
        <v>0</v>
      </c>
      <c r="S154" s="134">
        <v>0</v>
      </c>
      <c r="T154" s="135">
        <f t="shared" ref="T154:T155" si="53">S154*H154</f>
        <v>0</v>
      </c>
      <c r="AR154" s="136" t="s">
        <v>122</v>
      </c>
      <c r="AT154" s="136" t="s">
        <v>120</v>
      </c>
      <c r="AU154" s="136" t="s">
        <v>70</v>
      </c>
      <c r="AY154" s="74" t="s">
        <v>119</v>
      </c>
      <c r="BE154" s="137">
        <f t="shared" ref="BE154:BE155" si="54">IF(N154="základní",J154,0)</f>
        <v>0</v>
      </c>
      <c r="BF154" s="137">
        <f t="shared" ref="BF154:BF155" si="55">IF(N154="snížená",J154,0)</f>
        <v>0</v>
      </c>
      <c r="BG154" s="137">
        <f t="shared" ref="BG154:BG155" si="56">IF(N154="zákl. přenesená",J154,0)</f>
        <v>0</v>
      </c>
      <c r="BH154" s="137">
        <f t="shared" ref="BH154:BH155" si="57">IF(N154="sníž. přenesená",J154,0)</f>
        <v>0</v>
      </c>
      <c r="BI154" s="137">
        <f t="shared" ref="BI154:BI155" si="58">IF(N154="nulová",J154,0)</f>
        <v>0</v>
      </c>
      <c r="BJ154" s="74" t="s">
        <v>70</v>
      </c>
      <c r="BK154" s="137">
        <f t="shared" ref="BK154:BK155" si="59">ROUND(I154*H154,2)</f>
        <v>0</v>
      </c>
      <c r="BL154" s="74" t="s">
        <v>122</v>
      </c>
    </row>
    <row r="155" spans="2:64" s="15" customFormat="1" ht="24.25" customHeight="1">
      <c r="B155" s="14"/>
      <c r="C155" s="73">
        <v>31</v>
      </c>
      <c r="D155" s="73" t="s">
        <v>120</v>
      </c>
      <c r="E155" s="126" t="s">
        <v>431</v>
      </c>
      <c r="F155" s="127" t="s">
        <v>433</v>
      </c>
      <c r="G155" s="128" t="s">
        <v>168</v>
      </c>
      <c r="H155" s="129">
        <v>1</v>
      </c>
      <c r="I155" s="178">
        <v>0</v>
      </c>
      <c r="J155" s="130">
        <f t="shared" si="5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51"/>
        <v>0</v>
      </c>
      <c r="Q155" s="134">
        <v>0</v>
      </c>
      <c r="R155" s="134">
        <f t="shared" si="52"/>
        <v>0</v>
      </c>
      <c r="S155" s="134">
        <v>0</v>
      </c>
      <c r="T155" s="135">
        <f t="shared" si="53"/>
        <v>0</v>
      </c>
      <c r="AR155" s="136" t="s">
        <v>122</v>
      </c>
      <c r="AT155" s="136" t="s">
        <v>120</v>
      </c>
      <c r="AU155" s="136" t="s">
        <v>70</v>
      </c>
      <c r="AY155" s="74" t="s">
        <v>119</v>
      </c>
      <c r="BE155" s="137">
        <f t="shared" si="54"/>
        <v>0</v>
      </c>
      <c r="BF155" s="137">
        <f t="shared" si="55"/>
        <v>0</v>
      </c>
      <c r="BG155" s="137">
        <f t="shared" si="56"/>
        <v>0</v>
      </c>
      <c r="BH155" s="137">
        <f t="shared" si="57"/>
        <v>0</v>
      </c>
      <c r="BI155" s="137">
        <f t="shared" si="58"/>
        <v>0</v>
      </c>
      <c r="BJ155" s="74" t="s">
        <v>70</v>
      </c>
      <c r="BK155" s="137">
        <f t="shared" si="59"/>
        <v>0</v>
      </c>
      <c r="BL155" s="74" t="s">
        <v>122</v>
      </c>
    </row>
    <row r="156" spans="2:64" s="15" customFormat="1" ht="24.25" customHeight="1">
      <c r="B156" s="14"/>
      <c r="C156" s="73">
        <v>32</v>
      </c>
      <c r="D156" s="73" t="s">
        <v>120</v>
      </c>
      <c r="E156" s="126" t="s">
        <v>432</v>
      </c>
      <c r="F156" s="127" t="s">
        <v>434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72" t="s">
        <v>1</v>
      </c>
      <c r="N156" s="173" t="s">
        <v>32</v>
      </c>
      <c r="O156" s="174">
        <v>0</v>
      </c>
      <c r="P156" s="174">
        <f t="shared" si="1"/>
        <v>0</v>
      </c>
      <c r="Q156" s="174">
        <v>0</v>
      </c>
      <c r="R156" s="174">
        <f t="shared" si="2"/>
        <v>0</v>
      </c>
      <c r="S156" s="174">
        <v>0</v>
      </c>
      <c r="T156" s="175">
        <f t="shared" si="3"/>
        <v>0</v>
      </c>
      <c r="AR156" s="136" t="s">
        <v>122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122</v>
      </c>
    </row>
    <row r="157" spans="2:64" s="15" customFormat="1" ht="7" customHeight="1"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14"/>
    </row>
    <row r="161" spans="10:10">
      <c r="J161" s="177"/>
    </row>
  </sheetData>
  <sheetProtection algorithmName="SHA-512" hashValue="O23J3X+Fm9mmbv5xfIJDwunAvR/4EmllVNAMrH8kGKnnKFxIuQc6TN/WYrso15fWJi6opU0wqZj6dcw8n5nkdg==" saltValue="a/BpvGDge7HRmx8idt+mFw==" spinCount="100000" sheet="1" objects="1" scenarios="1"/>
  <autoFilter ref="C116:K156" xr:uid="{00000000-0009-0000-0000-000002000000}"/>
  <mergeCells count="8">
    <mergeCell ref="E107:H107"/>
    <mergeCell ref="E109:H109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L143"/>
  <sheetViews>
    <sheetView showGridLines="0" tabSelected="1" topLeftCell="A98" zoomScale="136" zoomScaleNormal="136" workbookViewId="0">
      <selection activeCell="F127" sqref="F127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2" width="9.25" hidden="1" customWidth="1"/>
    <col min="63" max="63" width="10.25" hidden="1" customWidth="1"/>
    <col min="64" max="64" width="9.25" hidden="1" customWidth="1"/>
    <col min="65" max="65" width="0" hidden="1" customWidth="1"/>
  </cols>
  <sheetData>
    <row r="2" spans="2:46" ht="37" customHeight="1">
      <c r="L2" s="213" t="s">
        <v>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44" t="str">
        <f>'Rekapitulace stavby'!K6</f>
        <v xml:space="preserve">	MĚSTSKÉ MUZEUM MARIÁNSKÉ LÁZNĚ - STAVEBNÍ ÚPRAVY - EXPOZICE</v>
      </c>
      <c r="F7" s="245"/>
      <c r="G7" s="245"/>
      <c r="H7" s="245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15" t="s">
        <v>236</v>
      </c>
      <c r="F9" s="246"/>
      <c r="G9" s="246"/>
      <c r="H9" s="246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46043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239</v>
      </c>
      <c r="I21" s="10" t="s">
        <v>20</v>
      </c>
      <c r="J21" s="8" t="s">
        <v>240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240" t="s">
        <v>1</v>
      </c>
      <c r="F27" s="240"/>
      <c r="G27" s="240"/>
      <c r="H27" s="24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ROUND((SUM(BE118:BE140)),  2)</f>
        <v>0</v>
      </c>
      <c r="I33" s="80">
        <v>0.21</v>
      </c>
      <c r="J33" s="79">
        <f>ROUND(((SUM(BE118:BE140))*I33),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ROUND((SUM(BF118:BF140)),  2)</f>
        <v>0</v>
      </c>
      <c r="I34" s="80">
        <v>0.12</v>
      </c>
      <c r="J34" s="79">
        <f>ROUND(((SUM(BF118:BF140))*I34),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ROUND((SUM(BG118:BG140)),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ROUND((SUM(BH118:BH140)),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ROUND((SUM(BI118:BI140)),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44" t="str">
        <f>E7</f>
        <v xml:space="preserve">	MĚSTSKÉ MUZEUM MARIÁNSKÉ LÁZNĚ - STAVEBNÍ ÚPRAVY - EXPOZICE</v>
      </c>
      <c r="F85" s="245"/>
      <c r="G85" s="245"/>
      <c r="H85" s="245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15" t="str">
        <f>E9</f>
        <v>023 - ÚT</v>
      </c>
      <c r="F87" s="246"/>
      <c r="G87" s="246"/>
      <c r="H87" s="246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46043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354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44" t="str">
        <f>E7</f>
        <v xml:space="preserve">	MĚSTSKÉ MUZEUM MARIÁNSKÉ LÁZNĚ - STAVEBNÍ ÚPRAVY - EXPOZICE</v>
      </c>
      <c r="F108" s="245"/>
      <c r="G108" s="245"/>
      <c r="H108" s="245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15" t="str">
        <f>E9</f>
        <v>023 - ÚT</v>
      </c>
      <c r="F110" s="246"/>
      <c r="G110" s="246"/>
      <c r="H110" s="246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46043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731</v>
      </c>
      <c r="F120" s="116" t="s">
        <v>353</v>
      </c>
      <c r="J120" s="117">
        <f>BK120</f>
        <v>0</v>
      </c>
      <c r="L120" s="113"/>
      <c r="M120" s="118"/>
      <c r="P120" s="119">
        <f>SUM(P121:P140)</f>
        <v>0</v>
      </c>
      <c r="R120" s="119">
        <f>SUM(R121:R140)</f>
        <v>0</v>
      </c>
      <c r="T120" s="120">
        <f>SUM(T121:T140)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SUM(BK121:BK140)</f>
        <v>0</v>
      </c>
    </row>
    <row r="121" spans="2:64" s="15" customFormat="1" ht="16.5" customHeight="1">
      <c r="B121" s="14"/>
      <c r="C121" s="73" t="s">
        <v>70</v>
      </c>
      <c r="D121" s="73" t="s">
        <v>120</v>
      </c>
      <c r="E121" s="126" t="s">
        <v>356</v>
      </c>
      <c r="F121" s="127" t="s">
        <v>355</v>
      </c>
      <c r="G121" s="128" t="s">
        <v>168</v>
      </c>
      <c r="H121" s="129">
        <v>1</v>
      </c>
      <c r="I121" s="178">
        <v>0</v>
      </c>
      <c r="J121" s="130">
        <f t="shared" ref="J121:J131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40" si="1">O121*H121</f>
        <v>0</v>
      </c>
      <c r="Q121" s="134">
        <v>0</v>
      </c>
      <c r="R121" s="134">
        <f t="shared" ref="R121:R140" si="2">Q121*H121</f>
        <v>0</v>
      </c>
      <c r="S121" s="134">
        <v>0</v>
      </c>
      <c r="T121" s="135">
        <f t="shared" ref="T121:T140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40" si="4">IF(N121="základní",J121,0)</f>
        <v>0</v>
      </c>
      <c r="BF121" s="137">
        <f t="shared" ref="BF121:BF140" si="5">IF(N121="snížená",J121,0)</f>
        <v>0</v>
      </c>
      <c r="BG121" s="137">
        <f t="shared" ref="BG121:BG140" si="6">IF(N121="zákl. přenesená",J121,0)</f>
        <v>0</v>
      </c>
      <c r="BH121" s="137">
        <f t="shared" ref="BH121:BH140" si="7">IF(N121="sníž. přenesená",J121,0)</f>
        <v>0</v>
      </c>
      <c r="BI121" s="137">
        <f t="shared" ref="BI121:BI140" si="8">IF(N121="nulová",J121,0)</f>
        <v>0</v>
      </c>
      <c r="BJ121" s="74" t="s">
        <v>70</v>
      </c>
      <c r="BK121" s="137">
        <f t="shared" ref="BK121:BK140" si="9">ROUND(I121*H121,2)</f>
        <v>0</v>
      </c>
      <c r="BL121" s="74" t="s">
        <v>159</v>
      </c>
    </row>
    <row r="122" spans="2:64" s="15" customFormat="1" ht="21.75" customHeight="1">
      <c r="B122" s="14"/>
      <c r="C122" s="73" t="s">
        <v>71</v>
      </c>
      <c r="D122" s="73" t="s">
        <v>120</v>
      </c>
      <c r="E122" s="126" t="s">
        <v>357</v>
      </c>
      <c r="F122" s="127" t="s">
        <v>359</v>
      </c>
      <c r="G122" s="128" t="s">
        <v>168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16.5" customHeight="1">
      <c r="B123" s="14"/>
      <c r="C123" s="73" t="s">
        <v>126</v>
      </c>
      <c r="D123" s="73" t="s">
        <v>120</v>
      </c>
      <c r="E123" s="126" t="s">
        <v>358</v>
      </c>
      <c r="F123" s="127" t="s">
        <v>360</v>
      </c>
      <c r="G123" s="128" t="s">
        <v>168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1.75" customHeight="1">
      <c r="B124" s="14"/>
      <c r="C124" s="73" t="s">
        <v>122</v>
      </c>
      <c r="D124" s="73" t="s">
        <v>120</v>
      </c>
      <c r="E124" s="126" t="s">
        <v>361</v>
      </c>
      <c r="F124" s="127" t="s">
        <v>362</v>
      </c>
      <c r="G124" s="128" t="s">
        <v>134</v>
      </c>
      <c r="H124" s="129">
        <v>40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16.5" customHeight="1">
      <c r="B125" s="14"/>
      <c r="C125" s="73" t="s">
        <v>176</v>
      </c>
      <c r="D125" s="73" t="s">
        <v>120</v>
      </c>
      <c r="E125" s="126" t="s">
        <v>363</v>
      </c>
      <c r="F125" s="127" t="s">
        <v>364</v>
      </c>
      <c r="G125" s="128" t="s">
        <v>134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16.5" customHeight="1">
      <c r="B126" s="14"/>
      <c r="C126" s="73" t="s">
        <v>136</v>
      </c>
      <c r="D126" s="73" t="s">
        <v>120</v>
      </c>
      <c r="E126" s="126" t="s">
        <v>365</v>
      </c>
      <c r="F126" s="127" t="s">
        <v>390</v>
      </c>
      <c r="G126" s="128" t="s">
        <v>169</v>
      </c>
      <c r="H126" s="129">
        <v>2</v>
      </c>
      <c r="I126" s="178">
        <v>0</v>
      </c>
      <c r="J126" s="130">
        <f t="shared" ref="J126:J128" si="10">ROUND(I126*H126,2)</f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ref="P126:P128" si="11">O126*H126</f>
        <v>0</v>
      </c>
      <c r="Q126" s="134">
        <v>0</v>
      </c>
      <c r="R126" s="134">
        <f t="shared" ref="R126:R128" si="12">Q126*H126</f>
        <v>0</v>
      </c>
      <c r="S126" s="134">
        <v>0</v>
      </c>
      <c r="T126" s="135">
        <f t="shared" ref="T126:T128" si="13">S126*H126</f>
        <v>0</v>
      </c>
      <c r="AR126" s="136" t="s">
        <v>159</v>
      </c>
      <c r="AT126" s="136" t="s">
        <v>120</v>
      </c>
      <c r="AU126" s="136" t="s">
        <v>70</v>
      </c>
      <c r="AY126" s="74" t="s">
        <v>119</v>
      </c>
      <c r="BE126" s="137">
        <f t="shared" ref="BE126:BE128" si="14">IF(N126="základní",J126,0)</f>
        <v>0</v>
      </c>
      <c r="BF126" s="137">
        <f t="shared" ref="BF126:BF128" si="15">IF(N126="snížená",J126,0)</f>
        <v>0</v>
      </c>
      <c r="BG126" s="137">
        <f t="shared" ref="BG126:BG128" si="16">IF(N126="zákl. přenesená",J126,0)</f>
        <v>0</v>
      </c>
      <c r="BH126" s="137">
        <f t="shared" ref="BH126:BH128" si="17">IF(N126="sníž. přenesená",J126,0)</f>
        <v>0</v>
      </c>
      <c r="BI126" s="137">
        <f t="shared" ref="BI126:BI128" si="18">IF(N126="nulová",J126,0)</f>
        <v>0</v>
      </c>
      <c r="BJ126" s="74" t="s">
        <v>70</v>
      </c>
      <c r="BK126" s="137">
        <f t="shared" ref="BK126:BK128" si="19">ROUND(I126*H126,2)</f>
        <v>0</v>
      </c>
      <c r="BL126" s="74" t="s">
        <v>159</v>
      </c>
    </row>
    <row r="127" spans="2:64" s="15" customFormat="1" ht="16.5" customHeight="1">
      <c r="B127" s="14"/>
      <c r="C127" s="73" t="s">
        <v>177</v>
      </c>
      <c r="D127" s="73" t="s">
        <v>120</v>
      </c>
      <c r="E127" s="126" t="s">
        <v>366</v>
      </c>
      <c r="F127" s="127" t="s">
        <v>683</v>
      </c>
      <c r="G127" s="128" t="s">
        <v>168</v>
      </c>
      <c r="H127" s="129">
        <v>1</v>
      </c>
      <c r="I127" s="178">
        <v>0</v>
      </c>
      <c r="J127" s="130">
        <f t="shared" si="1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1"/>
        <v>0</v>
      </c>
      <c r="Q127" s="134">
        <v>0</v>
      </c>
      <c r="R127" s="134">
        <f t="shared" si="12"/>
        <v>0</v>
      </c>
      <c r="S127" s="134">
        <v>0</v>
      </c>
      <c r="T127" s="135">
        <f t="shared" si="13"/>
        <v>0</v>
      </c>
      <c r="AR127" s="136" t="s">
        <v>159</v>
      </c>
      <c r="AT127" s="136" t="s">
        <v>120</v>
      </c>
      <c r="AU127" s="136" t="s">
        <v>70</v>
      </c>
      <c r="AY127" s="74" t="s">
        <v>119</v>
      </c>
      <c r="BE127" s="137">
        <f t="shared" si="14"/>
        <v>0</v>
      </c>
      <c r="BF127" s="137">
        <f t="shared" si="15"/>
        <v>0</v>
      </c>
      <c r="BG127" s="137">
        <f t="shared" si="16"/>
        <v>0</v>
      </c>
      <c r="BH127" s="137">
        <f t="shared" si="17"/>
        <v>0</v>
      </c>
      <c r="BI127" s="137">
        <f t="shared" si="18"/>
        <v>0</v>
      </c>
      <c r="BJ127" s="74" t="s">
        <v>70</v>
      </c>
      <c r="BK127" s="137">
        <f t="shared" si="19"/>
        <v>0</v>
      </c>
      <c r="BL127" s="74" t="s">
        <v>159</v>
      </c>
    </row>
    <row r="128" spans="2:64" s="15" customFormat="1" ht="16.5" customHeight="1">
      <c r="B128" s="14"/>
      <c r="C128" s="73" t="s">
        <v>130</v>
      </c>
      <c r="D128" s="73" t="s">
        <v>120</v>
      </c>
      <c r="E128" s="126" t="s">
        <v>367</v>
      </c>
      <c r="F128" s="127" t="s">
        <v>368</v>
      </c>
      <c r="G128" s="128" t="s">
        <v>168</v>
      </c>
      <c r="H128" s="129">
        <v>1</v>
      </c>
      <c r="I128" s="178">
        <v>0</v>
      </c>
      <c r="J128" s="130">
        <f t="shared" si="1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1"/>
        <v>0</v>
      </c>
      <c r="Q128" s="134">
        <v>0</v>
      </c>
      <c r="R128" s="134">
        <f t="shared" si="12"/>
        <v>0</v>
      </c>
      <c r="S128" s="134">
        <v>0</v>
      </c>
      <c r="T128" s="135">
        <f t="shared" si="13"/>
        <v>0</v>
      </c>
      <c r="AR128" s="136" t="s">
        <v>159</v>
      </c>
      <c r="AT128" s="136" t="s">
        <v>120</v>
      </c>
      <c r="AU128" s="136" t="s">
        <v>70</v>
      </c>
      <c r="AY128" s="74" t="s">
        <v>119</v>
      </c>
      <c r="BE128" s="137">
        <f t="shared" si="14"/>
        <v>0</v>
      </c>
      <c r="BF128" s="137">
        <f t="shared" si="15"/>
        <v>0</v>
      </c>
      <c r="BG128" s="137">
        <f t="shared" si="16"/>
        <v>0</v>
      </c>
      <c r="BH128" s="137">
        <f t="shared" si="17"/>
        <v>0</v>
      </c>
      <c r="BI128" s="137">
        <f t="shared" si="18"/>
        <v>0</v>
      </c>
      <c r="BJ128" s="74" t="s">
        <v>70</v>
      </c>
      <c r="BK128" s="137">
        <f t="shared" si="19"/>
        <v>0</v>
      </c>
      <c r="BL128" s="74" t="s">
        <v>159</v>
      </c>
    </row>
    <row r="129" spans="2:64" s="15" customFormat="1" ht="26">
      <c r="B129" s="14"/>
      <c r="C129" s="163">
        <v>9</v>
      </c>
      <c r="D129" s="163" t="s">
        <v>129</v>
      </c>
      <c r="E129" s="164" t="s">
        <v>369</v>
      </c>
      <c r="F129" s="165" t="s">
        <v>607</v>
      </c>
      <c r="G129" s="166" t="s">
        <v>169</v>
      </c>
      <c r="H129" s="167">
        <v>3</v>
      </c>
      <c r="I129" s="180">
        <v>0</v>
      </c>
      <c r="J129" s="168">
        <f t="shared" si="0"/>
        <v>0</v>
      </c>
      <c r="K129" s="160"/>
      <c r="L129" s="161"/>
      <c r="M129" s="162" t="s">
        <v>1</v>
      </c>
      <c r="N129" s="170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16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16.5" customHeight="1">
      <c r="B130" s="14"/>
      <c r="C130" s="163">
        <v>10</v>
      </c>
      <c r="D130" s="163" t="s">
        <v>129</v>
      </c>
      <c r="E130" s="164" t="s">
        <v>370</v>
      </c>
      <c r="F130" s="165" t="s">
        <v>371</v>
      </c>
      <c r="G130" s="166" t="s">
        <v>169</v>
      </c>
      <c r="H130" s="167">
        <v>1</v>
      </c>
      <c r="I130" s="180">
        <v>0</v>
      </c>
      <c r="J130" s="168">
        <f t="shared" si="0"/>
        <v>0</v>
      </c>
      <c r="K130" s="160"/>
      <c r="L130" s="161"/>
      <c r="M130" s="162" t="s">
        <v>1</v>
      </c>
      <c r="N130" s="170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>
        <v>16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>
      <c r="B131" s="14"/>
      <c r="C131" s="73">
        <v>11</v>
      </c>
      <c r="D131" s="73" t="s">
        <v>120</v>
      </c>
      <c r="E131" s="126" t="s">
        <v>372</v>
      </c>
      <c r="F131" s="127" t="s">
        <v>373</v>
      </c>
      <c r="G131" s="128" t="s">
        <v>169</v>
      </c>
      <c r="H131" s="129">
        <v>3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16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4.25" customHeight="1">
      <c r="B132" s="14"/>
      <c r="C132" s="73">
        <v>12</v>
      </c>
      <c r="D132" s="73" t="s">
        <v>120</v>
      </c>
      <c r="E132" s="126" t="s">
        <v>374</v>
      </c>
      <c r="F132" s="127" t="s">
        <v>375</v>
      </c>
      <c r="G132" s="128" t="s">
        <v>169</v>
      </c>
      <c r="H132" s="129">
        <v>3</v>
      </c>
      <c r="I132" s="178">
        <v>0</v>
      </c>
      <c r="J132" s="130">
        <f t="shared" ref="J132" si="20">ROUND(I132*H132,2)</f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16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16.5" customHeight="1">
      <c r="B133" s="14"/>
      <c r="C133" s="73">
        <v>13</v>
      </c>
      <c r="D133" s="73" t="s">
        <v>120</v>
      </c>
      <c r="E133" s="126" t="s">
        <v>376</v>
      </c>
      <c r="F133" s="127" t="s">
        <v>377</v>
      </c>
      <c r="G133" s="128" t="s">
        <v>169</v>
      </c>
      <c r="H133" s="129">
        <v>1</v>
      </c>
      <c r="I133" s="178">
        <v>0</v>
      </c>
      <c r="J133" s="130">
        <f t="shared" ref="J133" si="21">ROUND(I133*H133,2)</f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16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16.5" customHeight="1">
      <c r="B134" s="14"/>
      <c r="C134" s="73">
        <v>14</v>
      </c>
      <c r="D134" s="73" t="s">
        <v>120</v>
      </c>
      <c r="E134" s="126" t="s">
        <v>378</v>
      </c>
      <c r="F134" s="127" t="s">
        <v>608</v>
      </c>
      <c r="G134" s="128" t="s">
        <v>134</v>
      </c>
      <c r="H134" s="129">
        <v>40</v>
      </c>
      <c r="I134" s="178">
        <v>0</v>
      </c>
      <c r="J134" s="130">
        <f t="shared" ref="J134" si="22">ROUND(I134*H134,2)</f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16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16.5" customHeight="1">
      <c r="B135" s="14"/>
      <c r="C135" s="73">
        <v>15</v>
      </c>
      <c r="D135" s="73" t="s">
        <v>120</v>
      </c>
      <c r="E135" s="126" t="s">
        <v>379</v>
      </c>
      <c r="F135" s="127" t="s">
        <v>609</v>
      </c>
      <c r="G135" s="128" t="s">
        <v>134</v>
      </c>
      <c r="H135" s="129">
        <v>7</v>
      </c>
      <c r="I135" s="178">
        <v>0</v>
      </c>
      <c r="J135" s="130">
        <f t="shared" ref="J135" si="23">ROUND(I135*H135,2)</f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>
        <v>16</v>
      </c>
      <c r="AT135" s="136" t="s">
        <v>120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16.5" customHeight="1">
      <c r="B136" s="14"/>
      <c r="C136" s="73">
        <v>16</v>
      </c>
      <c r="D136" s="73" t="s">
        <v>120</v>
      </c>
      <c r="E136" s="126" t="s">
        <v>380</v>
      </c>
      <c r="F136" s="127" t="s">
        <v>381</v>
      </c>
      <c r="G136" s="128" t="s">
        <v>237</v>
      </c>
      <c r="H136" s="129">
        <v>1</v>
      </c>
      <c r="I136" s="178">
        <v>0</v>
      </c>
      <c r="J136" s="130">
        <f t="shared" ref="J136" si="24">ROUND(I136*H136,2)</f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>
        <v>16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16.5" customHeight="1">
      <c r="B137" s="14"/>
      <c r="C137" s="73">
        <v>17</v>
      </c>
      <c r="D137" s="73" t="s">
        <v>120</v>
      </c>
      <c r="E137" s="126" t="s">
        <v>382</v>
      </c>
      <c r="F137" s="127" t="s">
        <v>386</v>
      </c>
      <c r="G137" s="128" t="s">
        <v>134</v>
      </c>
      <c r="H137" s="129">
        <v>47</v>
      </c>
      <c r="I137" s="178">
        <v>0</v>
      </c>
      <c r="J137" s="130">
        <f t="shared" ref="J137:J140" si="25">ROUND(I137*H137,2)</f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>
        <v>16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16.5" customHeight="1">
      <c r="B138" s="14"/>
      <c r="C138" s="73">
        <v>18</v>
      </c>
      <c r="D138" s="73" t="s">
        <v>120</v>
      </c>
      <c r="E138" s="126" t="s">
        <v>383</v>
      </c>
      <c r="F138" s="127" t="s">
        <v>387</v>
      </c>
      <c r="G138" s="128" t="s">
        <v>237</v>
      </c>
      <c r="H138" s="129">
        <v>24</v>
      </c>
      <c r="I138" s="178">
        <v>0</v>
      </c>
      <c r="J138" s="130">
        <f t="shared" si="25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>
        <v>16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16.5" customHeight="1">
      <c r="B139" s="14"/>
      <c r="C139" s="73">
        <v>19</v>
      </c>
      <c r="D139" s="73" t="s">
        <v>120</v>
      </c>
      <c r="E139" s="126" t="s">
        <v>384</v>
      </c>
      <c r="F139" s="127" t="s">
        <v>388</v>
      </c>
      <c r="G139" s="128" t="s">
        <v>169</v>
      </c>
      <c r="H139" s="129">
        <v>1</v>
      </c>
      <c r="I139" s="178">
        <v>0</v>
      </c>
      <c r="J139" s="130">
        <f t="shared" si="25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ref="P139" si="26">O139*H139</f>
        <v>0</v>
      </c>
      <c r="Q139" s="134">
        <v>0</v>
      </c>
      <c r="R139" s="134">
        <f t="shared" ref="R139" si="27">Q139*H139</f>
        <v>0</v>
      </c>
      <c r="S139" s="134">
        <v>0</v>
      </c>
      <c r="T139" s="135">
        <f t="shared" ref="T139" si="28">S139*H139</f>
        <v>0</v>
      </c>
      <c r="AR139" s="136">
        <v>16</v>
      </c>
      <c r="AT139" s="136" t="s">
        <v>120</v>
      </c>
      <c r="AU139" s="136" t="s">
        <v>70</v>
      </c>
      <c r="AY139" s="74" t="s">
        <v>119</v>
      </c>
      <c r="BE139" s="137">
        <f t="shared" ref="BE139" si="29">IF(N139="základní",J139,0)</f>
        <v>0</v>
      </c>
      <c r="BF139" s="137">
        <f t="shared" ref="BF139" si="30">IF(N139="snížená",J139,0)</f>
        <v>0</v>
      </c>
      <c r="BG139" s="137">
        <f t="shared" ref="BG139" si="31">IF(N139="zákl. přenesená",J139,0)</f>
        <v>0</v>
      </c>
      <c r="BH139" s="137">
        <f t="shared" ref="BH139" si="32">IF(N139="sníž. přenesená",J139,0)</f>
        <v>0</v>
      </c>
      <c r="BI139" s="137">
        <f t="shared" ref="BI139" si="33">IF(N139="nulová",J139,0)</f>
        <v>0</v>
      </c>
      <c r="BJ139" s="74" t="s">
        <v>70</v>
      </c>
      <c r="BK139" s="137">
        <f t="shared" ref="BK139" si="34">ROUND(I139*H139,2)</f>
        <v>0</v>
      </c>
      <c r="BL139" s="74" t="s">
        <v>159</v>
      </c>
    </row>
    <row r="140" spans="2:64" s="15" customFormat="1" ht="16.5" customHeight="1">
      <c r="B140" s="14"/>
      <c r="C140" s="73">
        <v>20</v>
      </c>
      <c r="D140" s="73" t="s">
        <v>120</v>
      </c>
      <c r="E140" s="126" t="s">
        <v>385</v>
      </c>
      <c r="F140" s="127" t="s">
        <v>389</v>
      </c>
      <c r="G140" s="128" t="s">
        <v>169</v>
      </c>
      <c r="H140" s="129">
        <v>1</v>
      </c>
      <c r="I140" s="178">
        <v>0</v>
      </c>
      <c r="J140" s="130">
        <f t="shared" si="25"/>
        <v>0</v>
      </c>
      <c r="K140" s="131"/>
      <c r="L140" s="14"/>
      <c r="M140" s="172" t="s">
        <v>1</v>
      </c>
      <c r="N140" s="173" t="s">
        <v>32</v>
      </c>
      <c r="O140" s="174">
        <v>0</v>
      </c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AR140" s="136">
        <v>16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159</v>
      </c>
    </row>
    <row r="141" spans="2:64" s="15" customFormat="1" ht="7" customHeight="1"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14"/>
    </row>
    <row r="143" spans="2:64">
      <c r="J143" s="177"/>
    </row>
  </sheetData>
  <sheetProtection algorithmName="SHA-512" hashValue="aaA4TIyRPyaH1QC92cNETFAyIO3PZYyRdiWMRHoCe8EJAOzCE1cWJEnTVZTEiva2hEqxQk62Qv7/wzxwy2tFxQ==" saltValue="SUr+664kXgkcLFLift43GA==" spinCount="100000" sheet="1" objects="1" scenarios="1"/>
  <autoFilter ref="C117:K140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EA7-6A6B-F741-AAEB-140952C491DD}">
  <sheetPr>
    <pageSetUpPr fitToPage="1"/>
  </sheetPr>
  <dimension ref="B2:BL170"/>
  <sheetViews>
    <sheetView showGridLines="0" topLeftCell="A128" zoomScale="130" zoomScaleNormal="130" workbookViewId="0">
      <selection activeCell="I158" sqref="I158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3" hidden="1" customWidth="1"/>
    <col min="64" max="64" width="9.25" hidden="1" customWidth="1"/>
    <col min="65" max="65" width="0" hidden="1" customWidth="1"/>
  </cols>
  <sheetData>
    <row r="2" spans="2:46" ht="37" customHeight="1">
      <c r="L2" s="213" t="s">
        <v>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44" t="str">
        <f>'Rekapitulace stavby'!K6</f>
        <v xml:space="preserve">	MĚSTSKÉ MUZEUM MARIÁNSKÉ LÁZNĚ - STAVEBNÍ ÚPRAVY - EXPOZICE</v>
      </c>
      <c r="F7" s="245"/>
      <c r="G7" s="245"/>
      <c r="H7" s="245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15" t="s">
        <v>474</v>
      </c>
      <c r="F9" s="246"/>
      <c r="G9" s="246"/>
      <c r="H9" s="246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46043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239</v>
      </c>
      <c r="I21" s="10" t="s">
        <v>20</v>
      </c>
      <c r="J21" s="8" t="s">
        <v>240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240" t="s">
        <v>1</v>
      </c>
      <c r="F27" s="240"/>
      <c r="G27" s="240"/>
      <c r="H27" s="24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ROUND((SUM(BE118:BE157)),  2)</f>
        <v>0</v>
      </c>
      <c r="I33" s="80">
        <v>0.21</v>
      </c>
      <c r="J33" s="79">
        <f>ROUND(((SUM(BE118:BE157))*I33),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ROUND((SUM(BF118:BF157)),  2)</f>
        <v>0</v>
      </c>
      <c r="I34" s="80">
        <v>0.12</v>
      </c>
      <c r="J34" s="79">
        <f>ROUND(((SUM(BF118:BF157))*I34),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ROUND((SUM(BG118:BG157)),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ROUND((SUM(BH118:BH157)),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ROUND((SUM(BI118:BI157)),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44" t="str">
        <f>E7</f>
        <v xml:space="preserve">	MĚSTSKÉ MUZEUM MARIÁNSKÉ LÁZNĚ - STAVEBNÍ ÚPRAVY - EXPOZICE</v>
      </c>
      <c r="F85" s="245"/>
      <c r="G85" s="245"/>
      <c r="H85" s="245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15" t="str">
        <f>E9</f>
        <v>023 - SILNOPROUDÉ A SLABOPROUDÉ ELEKTROINSTALACE</v>
      </c>
      <c r="F87" s="246"/>
      <c r="G87" s="246"/>
      <c r="H87" s="246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46043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475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44" t="str">
        <f>E7</f>
        <v xml:space="preserve">	MĚSTSKÉ MUZEUM MARIÁNSKÉ LÁZNĚ - STAVEBNÍ ÚPRAVY - EXPOZICE</v>
      </c>
      <c r="F108" s="245"/>
      <c r="G108" s="245"/>
      <c r="H108" s="245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15" t="str">
        <f>E9</f>
        <v>023 - SILNOPROUDÉ A SLABOPROUDÉ ELEKTROINSTALACE</v>
      </c>
      <c r="F110" s="246"/>
      <c r="G110" s="246"/>
      <c r="H110" s="246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46043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741</v>
      </c>
      <c r="F120" s="116" t="s">
        <v>476</v>
      </c>
      <c r="J120" s="117">
        <f>BK120</f>
        <v>0</v>
      </c>
      <c r="L120" s="113"/>
      <c r="M120" s="118"/>
      <c r="P120" s="119">
        <f>SUM(P121:P157)</f>
        <v>0</v>
      </c>
      <c r="R120" s="119">
        <f>SUM(R121:R157)</f>
        <v>0</v>
      </c>
      <c r="T120" s="120">
        <f>SUM(T121:T157)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SUM(BK121:BK157)</f>
        <v>0</v>
      </c>
    </row>
    <row r="121" spans="2:64" s="15" customFormat="1" ht="91">
      <c r="B121" s="14"/>
      <c r="C121" s="73" t="s">
        <v>70</v>
      </c>
      <c r="D121" s="73" t="s">
        <v>120</v>
      </c>
      <c r="E121" s="126" t="s">
        <v>436</v>
      </c>
      <c r="F121" s="127" t="s">
        <v>494</v>
      </c>
      <c r="G121" s="128" t="s">
        <v>169</v>
      </c>
      <c r="H121" s="129">
        <v>1</v>
      </c>
      <c r="I121" s="178">
        <v>0</v>
      </c>
      <c r="J121" s="130">
        <f t="shared" ref="J121:J157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57" si="1">O121*H121</f>
        <v>0</v>
      </c>
      <c r="Q121" s="134">
        <v>0</v>
      </c>
      <c r="R121" s="134">
        <f t="shared" ref="R121:R157" si="2">Q121*H121</f>
        <v>0</v>
      </c>
      <c r="S121" s="134">
        <v>0</v>
      </c>
      <c r="T121" s="135">
        <f t="shared" ref="T121:T157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57" si="4">IF(N121="základní",J121,0)</f>
        <v>0</v>
      </c>
      <c r="BF121" s="137">
        <f t="shared" ref="BF121:BF157" si="5">IF(N121="snížená",J121,0)</f>
        <v>0</v>
      </c>
      <c r="BG121" s="137">
        <f t="shared" ref="BG121:BG157" si="6">IF(N121="zákl. přenesená",J121,0)</f>
        <v>0</v>
      </c>
      <c r="BH121" s="137">
        <f t="shared" ref="BH121:BH157" si="7">IF(N121="sníž. přenesená",J121,0)</f>
        <v>0</v>
      </c>
      <c r="BI121" s="137">
        <f t="shared" ref="BI121:BI157" si="8">IF(N121="nulová",J121,0)</f>
        <v>0</v>
      </c>
      <c r="BJ121" s="74" t="s">
        <v>70</v>
      </c>
      <c r="BK121" s="137">
        <f t="shared" ref="BK121:BK157" si="9">ROUND(I121*H121,2)</f>
        <v>0</v>
      </c>
      <c r="BL121" s="74" t="s">
        <v>159</v>
      </c>
    </row>
    <row r="122" spans="2:64" s="15" customFormat="1" ht="39">
      <c r="B122" s="14"/>
      <c r="C122" s="73" t="s">
        <v>71</v>
      </c>
      <c r="D122" s="73" t="s">
        <v>129</v>
      </c>
      <c r="E122" s="126" t="s">
        <v>517</v>
      </c>
      <c r="F122" s="127" t="s">
        <v>506</v>
      </c>
      <c r="G122" s="128" t="s">
        <v>134</v>
      </c>
      <c r="H122" s="129">
        <v>216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129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29">
      <c r="B123" s="14"/>
      <c r="C123" s="73" t="s">
        <v>126</v>
      </c>
      <c r="D123" s="73" t="s">
        <v>129</v>
      </c>
      <c r="E123" s="126" t="s">
        <v>516</v>
      </c>
      <c r="F123" s="127" t="s">
        <v>507</v>
      </c>
      <c r="G123" s="128" t="s">
        <v>134</v>
      </c>
      <c r="H123" s="129">
        <v>24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129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9">
      <c r="B124" s="14"/>
      <c r="C124" s="73" t="s">
        <v>122</v>
      </c>
      <c r="D124" s="73" t="s">
        <v>129</v>
      </c>
      <c r="E124" s="126" t="s">
        <v>518</v>
      </c>
      <c r="F124" s="127" t="s">
        <v>508</v>
      </c>
      <c r="G124" s="128" t="s">
        <v>134</v>
      </c>
      <c r="H124" s="129">
        <v>19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129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29">
      <c r="B125" s="14"/>
      <c r="C125" s="73" t="s">
        <v>176</v>
      </c>
      <c r="D125" s="73" t="s">
        <v>129</v>
      </c>
      <c r="E125" s="126" t="s">
        <v>519</v>
      </c>
      <c r="F125" s="127" t="s">
        <v>509</v>
      </c>
      <c r="G125" s="128" t="s">
        <v>134</v>
      </c>
      <c r="H125" s="129">
        <v>19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129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29">
      <c r="B126" s="14"/>
      <c r="C126" s="73" t="s">
        <v>136</v>
      </c>
      <c r="D126" s="73" t="s">
        <v>129</v>
      </c>
      <c r="E126" s="126" t="s">
        <v>520</v>
      </c>
      <c r="F126" s="127" t="s">
        <v>510</v>
      </c>
      <c r="G126" s="128" t="s">
        <v>134</v>
      </c>
      <c r="H126" s="129">
        <v>396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159</v>
      </c>
      <c r="AT126" s="136" t="s">
        <v>129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29">
      <c r="B127" s="14"/>
      <c r="C127" s="73" t="s">
        <v>177</v>
      </c>
      <c r="D127" s="73" t="s">
        <v>129</v>
      </c>
      <c r="E127" s="126" t="s">
        <v>521</v>
      </c>
      <c r="F127" s="127" t="s">
        <v>511</v>
      </c>
      <c r="G127" s="128" t="s">
        <v>134</v>
      </c>
      <c r="H127" s="129">
        <v>53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159</v>
      </c>
      <c r="AT127" s="136" t="s">
        <v>129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29">
      <c r="B128" s="14"/>
      <c r="C128" s="73" t="s">
        <v>130</v>
      </c>
      <c r="D128" s="73" t="s">
        <v>129</v>
      </c>
      <c r="E128" s="126" t="s">
        <v>522</v>
      </c>
      <c r="F128" s="127" t="s">
        <v>512</v>
      </c>
      <c r="G128" s="128" t="s">
        <v>134</v>
      </c>
      <c r="H128" s="129">
        <v>1190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159</v>
      </c>
      <c r="AT128" s="136" t="s">
        <v>129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9">
      <c r="B129" s="14"/>
      <c r="C129" s="73" t="s">
        <v>140</v>
      </c>
      <c r="D129" s="73" t="s">
        <v>129</v>
      </c>
      <c r="E129" s="126" t="s">
        <v>523</v>
      </c>
      <c r="F129" s="127" t="s">
        <v>513</v>
      </c>
      <c r="G129" s="128" t="s">
        <v>134</v>
      </c>
      <c r="H129" s="129">
        <v>594</v>
      </c>
      <c r="I129" s="178">
        <v>0</v>
      </c>
      <c r="J129" s="130">
        <f t="shared" si="0"/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159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29">
      <c r="B130" s="14"/>
      <c r="C130" s="73" t="s">
        <v>454</v>
      </c>
      <c r="D130" s="73" t="s">
        <v>129</v>
      </c>
      <c r="E130" s="126" t="s">
        <v>524</v>
      </c>
      <c r="F130" s="127" t="s">
        <v>514</v>
      </c>
      <c r="G130" s="128" t="s">
        <v>134</v>
      </c>
      <c r="H130" s="129">
        <v>18</v>
      </c>
      <c r="I130" s="178">
        <v>0</v>
      </c>
      <c r="J130" s="130">
        <f t="shared" si="0"/>
        <v>0</v>
      </c>
      <c r="K130" s="160"/>
      <c r="L130" s="161"/>
      <c r="M130" s="16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159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>
      <c r="B131" s="14"/>
      <c r="C131" s="73" t="s">
        <v>465</v>
      </c>
      <c r="D131" s="73" t="s">
        <v>129</v>
      </c>
      <c r="E131" s="126" t="s">
        <v>525</v>
      </c>
      <c r="F131" s="127" t="s">
        <v>515</v>
      </c>
      <c r="G131" s="128" t="s">
        <v>134</v>
      </c>
      <c r="H131" s="129">
        <v>702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 t="s">
        <v>159</v>
      </c>
      <c r="AT131" s="136" t="s">
        <v>129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39">
      <c r="B132" s="14"/>
      <c r="C132" s="73" t="s">
        <v>6</v>
      </c>
      <c r="D132" s="73" t="s">
        <v>129</v>
      </c>
      <c r="E132" s="126" t="s">
        <v>440</v>
      </c>
      <c r="F132" s="127" t="s">
        <v>526</v>
      </c>
      <c r="G132" s="128" t="s">
        <v>169</v>
      </c>
      <c r="H132" s="129">
        <v>9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 t="s">
        <v>159</v>
      </c>
      <c r="AT132" s="136" t="s">
        <v>129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39">
      <c r="B133" s="14"/>
      <c r="C133" s="73" t="s">
        <v>466</v>
      </c>
      <c r="D133" s="73" t="s">
        <v>129</v>
      </c>
      <c r="E133" s="126" t="s">
        <v>441</v>
      </c>
      <c r="F133" s="127" t="s">
        <v>527</v>
      </c>
      <c r="G133" s="128" t="s">
        <v>169</v>
      </c>
      <c r="H133" s="129">
        <v>9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 t="s">
        <v>159</v>
      </c>
      <c r="AT133" s="136" t="s">
        <v>129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39">
      <c r="B134" s="14"/>
      <c r="C134" s="73" t="s">
        <v>467</v>
      </c>
      <c r="D134" s="73" t="s">
        <v>129</v>
      </c>
      <c r="E134" s="126" t="s">
        <v>442</v>
      </c>
      <c r="F134" s="127" t="s">
        <v>528</v>
      </c>
      <c r="G134" s="128" t="s">
        <v>169</v>
      </c>
      <c r="H134" s="129">
        <v>1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 t="s">
        <v>159</v>
      </c>
      <c r="AT134" s="136" t="s">
        <v>129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26">
      <c r="B135" s="14"/>
      <c r="C135" s="73" t="s">
        <v>480</v>
      </c>
      <c r="D135" s="73" t="s">
        <v>129</v>
      </c>
      <c r="E135" s="126" t="s">
        <v>537</v>
      </c>
      <c r="F135" s="127" t="s">
        <v>529</v>
      </c>
      <c r="G135" s="128" t="s">
        <v>169</v>
      </c>
      <c r="H135" s="129">
        <v>50</v>
      </c>
      <c r="I135" s="178">
        <v>0</v>
      </c>
      <c r="J135" s="130">
        <f t="shared" si="0"/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 t="s">
        <v>159</v>
      </c>
      <c r="AT135" s="136" t="s">
        <v>129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39">
      <c r="B136" s="14"/>
      <c r="C136" s="73" t="s">
        <v>159</v>
      </c>
      <c r="D136" s="73" t="s">
        <v>129</v>
      </c>
      <c r="E136" s="126" t="s">
        <v>537</v>
      </c>
      <c r="F136" s="127" t="s">
        <v>530</v>
      </c>
      <c r="G136" s="128" t="s">
        <v>169</v>
      </c>
      <c r="H136" s="129">
        <v>34</v>
      </c>
      <c r="I136" s="178">
        <v>0</v>
      </c>
      <c r="J136" s="130">
        <f t="shared" si="0"/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159</v>
      </c>
      <c r="AT136" s="136" t="s">
        <v>129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26">
      <c r="B137" s="14"/>
      <c r="C137" s="73" t="s">
        <v>479</v>
      </c>
      <c r="D137" s="73" t="s">
        <v>129</v>
      </c>
      <c r="E137" s="126" t="s">
        <v>538</v>
      </c>
      <c r="F137" s="127" t="s">
        <v>531</v>
      </c>
      <c r="G137" s="128" t="s">
        <v>169</v>
      </c>
      <c r="H137" s="129">
        <v>14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159</v>
      </c>
      <c r="AT137" s="136" t="s">
        <v>129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26">
      <c r="B138" s="14"/>
      <c r="C138" s="73" t="s">
        <v>481</v>
      </c>
      <c r="D138" s="73" t="s">
        <v>129</v>
      </c>
      <c r="E138" s="126" t="s">
        <v>539</v>
      </c>
      <c r="F138" s="127" t="s">
        <v>532</v>
      </c>
      <c r="G138" s="128" t="s">
        <v>169</v>
      </c>
      <c r="H138" s="129">
        <v>10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159</v>
      </c>
      <c r="AT138" s="136" t="s">
        <v>129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26">
      <c r="B139" s="14"/>
      <c r="C139" s="73" t="s">
        <v>482</v>
      </c>
      <c r="D139" s="73" t="s">
        <v>129</v>
      </c>
      <c r="E139" s="126" t="s">
        <v>540</v>
      </c>
      <c r="F139" s="127" t="s">
        <v>533</v>
      </c>
      <c r="G139" s="128" t="s">
        <v>169</v>
      </c>
      <c r="H139" s="129">
        <v>3</v>
      </c>
      <c r="I139" s="178">
        <v>0</v>
      </c>
      <c r="J139" s="130">
        <f t="shared" ref="J139:J153" si="10">ROUND(I139*H139,2)</f>
        <v>0</v>
      </c>
      <c r="K139" s="160"/>
      <c r="L139" s="161"/>
      <c r="M139" s="162" t="s">
        <v>1</v>
      </c>
      <c r="N139" s="133" t="s">
        <v>32</v>
      </c>
      <c r="O139" s="134">
        <v>0</v>
      </c>
      <c r="P139" s="134">
        <f t="shared" ref="P139:P153" si="11">O139*H139</f>
        <v>0</v>
      </c>
      <c r="Q139" s="134">
        <v>0</v>
      </c>
      <c r="R139" s="134">
        <f t="shared" ref="R139:R153" si="12">Q139*H139</f>
        <v>0</v>
      </c>
      <c r="S139" s="134">
        <v>0</v>
      </c>
      <c r="T139" s="135">
        <f t="shared" ref="T139:T153" si="13">S139*H139</f>
        <v>0</v>
      </c>
      <c r="AR139" s="136" t="s">
        <v>159</v>
      </c>
      <c r="AT139" s="136" t="s">
        <v>129</v>
      </c>
      <c r="AU139" s="136" t="s">
        <v>70</v>
      </c>
      <c r="AY139" s="74" t="s">
        <v>119</v>
      </c>
      <c r="BE139" s="137">
        <f t="shared" ref="BE139:BE153" si="14">IF(N139="základní",J139,0)</f>
        <v>0</v>
      </c>
      <c r="BF139" s="137">
        <f t="shared" ref="BF139:BF153" si="15">IF(N139="snížená",J139,0)</f>
        <v>0</v>
      </c>
      <c r="BG139" s="137">
        <f t="shared" ref="BG139:BG153" si="16">IF(N139="zákl. přenesená",J139,0)</f>
        <v>0</v>
      </c>
      <c r="BH139" s="137">
        <f t="shared" ref="BH139:BH153" si="17">IF(N139="sníž. přenesená",J139,0)</f>
        <v>0</v>
      </c>
      <c r="BI139" s="137">
        <f t="shared" ref="BI139:BI153" si="18">IF(N139="nulová",J139,0)</f>
        <v>0</v>
      </c>
      <c r="BJ139" s="74" t="s">
        <v>70</v>
      </c>
      <c r="BK139" s="137">
        <f t="shared" ref="BK139:BK153" si="19">ROUND(I139*H139,2)</f>
        <v>0</v>
      </c>
      <c r="BL139" s="74" t="s">
        <v>159</v>
      </c>
    </row>
    <row r="140" spans="2:64" s="15" customFormat="1" ht="26">
      <c r="B140" s="14"/>
      <c r="C140" s="73" t="s">
        <v>190</v>
      </c>
      <c r="D140" s="73" t="s">
        <v>129</v>
      </c>
      <c r="E140" s="126" t="s">
        <v>541</v>
      </c>
      <c r="F140" s="127" t="s">
        <v>534</v>
      </c>
      <c r="G140" s="128" t="s">
        <v>169</v>
      </c>
      <c r="H140" s="129">
        <v>4</v>
      </c>
      <c r="I140" s="178">
        <v>0</v>
      </c>
      <c r="J140" s="130">
        <f t="shared" si="10"/>
        <v>0</v>
      </c>
      <c r="K140" s="160"/>
      <c r="L140" s="161"/>
      <c r="M140" s="162" t="s">
        <v>1</v>
      </c>
      <c r="N140" s="133" t="s">
        <v>32</v>
      </c>
      <c r="O140" s="134">
        <v>0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159</v>
      </c>
      <c r="AT140" s="136" t="s">
        <v>129</v>
      </c>
      <c r="AU140" s="136" t="s">
        <v>70</v>
      </c>
      <c r="AY140" s="74" t="s">
        <v>119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74" t="s">
        <v>70</v>
      </c>
      <c r="BK140" s="137">
        <f t="shared" si="19"/>
        <v>0</v>
      </c>
      <c r="BL140" s="74" t="s">
        <v>159</v>
      </c>
    </row>
    <row r="141" spans="2:64" s="15" customFormat="1" ht="26">
      <c r="B141" s="14"/>
      <c r="C141" s="73" t="s">
        <v>5</v>
      </c>
      <c r="D141" s="73" t="s">
        <v>129</v>
      </c>
      <c r="E141" s="126" t="s">
        <v>542</v>
      </c>
      <c r="F141" s="127" t="s">
        <v>535</v>
      </c>
      <c r="G141" s="128" t="s">
        <v>169</v>
      </c>
      <c r="H141" s="129">
        <v>5</v>
      </c>
      <c r="I141" s="178">
        <v>0</v>
      </c>
      <c r="J141" s="130">
        <f t="shared" si="10"/>
        <v>0</v>
      </c>
      <c r="K141" s="160"/>
      <c r="L141" s="161"/>
      <c r="M141" s="162" t="s">
        <v>1</v>
      </c>
      <c r="N141" s="133" t="s">
        <v>32</v>
      </c>
      <c r="O141" s="134">
        <v>0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159</v>
      </c>
      <c r="AT141" s="136" t="s">
        <v>129</v>
      </c>
      <c r="AU141" s="136" t="s">
        <v>70</v>
      </c>
      <c r="AY141" s="74" t="s">
        <v>119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74" t="s">
        <v>70</v>
      </c>
      <c r="BK141" s="137">
        <f t="shared" si="19"/>
        <v>0</v>
      </c>
      <c r="BL141" s="74" t="s">
        <v>159</v>
      </c>
    </row>
    <row r="142" spans="2:64" s="15" customFormat="1" ht="26">
      <c r="B142" s="14"/>
      <c r="C142" s="73" t="s">
        <v>191</v>
      </c>
      <c r="D142" s="73" t="s">
        <v>129</v>
      </c>
      <c r="E142" s="126" t="s">
        <v>543</v>
      </c>
      <c r="F142" s="127" t="s">
        <v>536</v>
      </c>
      <c r="G142" s="128" t="s">
        <v>169</v>
      </c>
      <c r="H142" s="129">
        <v>10</v>
      </c>
      <c r="I142" s="178">
        <v>0</v>
      </c>
      <c r="J142" s="130">
        <f t="shared" si="10"/>
        <v>0</v>
      </c>
      <c r="K142" s="160"/>
      <c r="L142" s="161"/>
      <c r="M142" s="162" t="s">
        <v>1</v>
      </c>
      <c r="N142" s="133" t="s">
        <v>32</v>
      </c>
      <c r="O142" s="134">
        <v>0</v>
      </c>
      <c r="P142" s="134">
        <f t="shared" si="11"/>
        <v>0</v>
      </c>
      <c r="Q142" s="134">
        <v>0</v>
      </c>
      <c r="R142" s="134">
        <f t="shared" si="12"/>
        <v>0</v>
      </c>
      <c r="S142" s="134">
        <v>0</v>
      </c>
      <c r="T142" s="135">
        <f t="shared" si="13"/>
        <v>0</v>
      </c>
      <c r="AR142" s="136" t="s">
        <v>159</v>
      </c>
      <c r="AT142" s="136" t="s">
        <v>129</v>
      </c>
      <c r="AU142" s="136" t="s">
        <v>70</v>
      </c>
      <c r="AY142" s="74" t="s">
        <v>119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74" t="s">
        <v>70</v>
      </c>
      <c r="BK142" s="137">
        <f t="shared" si="19"/>
        <v>0</v>
      </c>
      <c r="BL142" s="74" t="s">
        <v>159</v>
      </c>
    </row>
    <row r="143" spans="2:64" s="15" customFormat="1" ht="39">
      <c r="B143" s="14"/>
      <c r="C143" s="73" t="s">
        <v>192</v>
      </c>
      <c r="D143" s="73" t="s">
        <v>129</v>
      </c>
      <c r="E143" s="126" t="s">
        <v>446</v>
      </c>
      <c r="F143" s="127" t="s">
        <v>545</v>
      </c>
      <c r="G143" s="128" t="s">
        <v>169</v>
      </c>
      <c r="H143" s="129">
        <v>1</v>
      </c>
      <c r="I143" s="178">
        <v>0</v>
      </c>
      <c r="J143" s="130">
        <f t="shared" si="10"/>
        <v>0</v>
      </c>
      <c r="K143" s="160"/>
      <c r="L143" s="161"/>
      <c r="M143" s="162" t="s">
        <v>1</v>
      </c>
      <c r="N143" s="133" t="s">
        <v>32</v>
      </c>
      <c r="O143" s="134">
        <v>0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159</v>
      </c>
      <c r="AT143" s="136" t="s">
        <v>129</v>
      </c>
      <c r="AU143" s="136" t="s">
        <v>70</v>
      </c>
      <c r="AY143" s="74" t="s">
        <v>119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74" t="s">
        <v>70</v>
      </c>
      <c r="BK143" s="137">
        <f t="shared" si="19"/>
        <v>0</v>
      </c>
      <c r="BL143" s="74" t="s">
        <v>159</v>
      </c>
    </row>
    <row r="144" spans="2:64" s="15" customFormat="1" ht="39">
      <c r="B144" s="14"/>
      <c r="C144" s="73" t="s">
        <v>193</v>
      </c>
      <c r="D144" s="73" t="s">
        <v>129</v>
      </c>
      <c r="E144" s="126" t="s">
        <v>446</v>
      </c>
      <c r="F144" s="127" t="s">
        <v>544</v>
      </c>
      <c r="G144" s="128" t="s">
        <v>169</v>
      </c>
      <c r="H144" s="129">
        <v>1</v>
      </c>
      <c r="I144" s="178">
        <v>0</v>
      </c>
      <c r="J144" s="130">
        <f t="shared" si="10"/>
        <v>0</v>
      </c>
      <c r="K144" s="160"/>
      <c r="L144" s="161"/>
      <c r="M144" s="162" t="s">
        <v>1</v>
      </c>
      <c r="N144" s="133" t="s">
        <v>32</v>
      </c>
      <c r="O144" s="134">
        <v>0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159</v>
      </c>
      <c r="AT144" s="136" t="s">
        <v>129</v>
      </c>
      <c r="AU144" s="136" t="s">
        <v>70</v>
      </c>
      <c r="AY144" s="74" t="s">
        <v>119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74" t="s">
        <v>70</v>
      </c>
      <c r="BK144" s="137">
        <f t="shared" si="19"/>
        <v>0</v>
      </c>
      <c r="BL144" s="74" t="s">
        <v>159</v>
      </c>
    </row>
    <row r="145" spans="2:64" s="15" customFormat="1" ht="78">
      <c r="B145" s="14"/>
      <c r="C145" s="73" t="s">
        <v>194</v>
      </c>
      <c r="D145" s="73" t="s">
        <v>129</v>
      </c>
      <c r="E145" s="126" t="s">
        <v>447</v>
      </c>
      <c r="F145" s="127" t="s">
        <v>546</v>
      </c>
      <c r="G145" s="128" t="s">
        <v>169</v>
      </c>
      <c r="H145" s="129">
        <v>4</v>
      </c>
      <c r="I145" s="178">
        <v>0</v>
      </c>
      <c r="J145" s="130">
        <f t="shared" si="10"/>
        <v>0</v>
      </c>
      <c r="K145" s="131"/>
      <c r="L145" s="14"/>
      <c r="M145" s="132" t="s">
        <v>1</v>
      </c>
      <c r="N145" s="133" t="s">
        <v>32</v>
      </c>
      <c r="O145" s="134">
        <v>0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159</v>
      </c>
      <c r="AT145" s="136" t="s">
        <v>129</v>
      </c>
      <c r="AU145" s="136" t="s">
        <v>70</v>
      </c>
      <c r="AY145" s="74" t="s">
        <v>119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74" t="s">
        <v>70</v>
      </c>
      <c r="BK145" s="137">
        <f t="shared" si="19"/>
        <v>0</v>
      </c>
      <c r="BL145" s="74">
        <v>16</v>
      </c>
    </row>
    <row r="146" spans="2:64" s="15" customFormat="1" ht="16.5" customHeight="1">
      <c r="B146" s="14"/>
      <c r="C146" s="73" t="s">
        <v>483</v>
      </c>
      <c r="D146" s="73" t="s">
        <v>129</v>
      </c>
      <c r="E146" s="126" t="s">
        <v>560</v>
      </c>
      <c r="F146" s="127" t="s">
        <v>547</v>
      </c>
      <c r="G146" s="128" t="s">
        <v>169</v>
      </c>
      <c r="H146" s="129">
        <v>98</v>
      </c>
      <c r="I146" s="178">
        <v>0</v>
      </c>
      <c r="J146" s="130">
        <f t="shared" si="10"/>
        <v>0</v>
      </c>
      <c r="K146" s="131"/>
      <c r="L146" s="14"/>
      <c r="M146" s="132" t="s">
        <v>1</v>
      </c>
      <c r="N146" s="133" t="s">
        <v>32</v>
      </c>
      <c r="O146" s="134">
        <v>0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159</v>
      </c>
      <c r="AT146" s="136" t="s">
        <v>129</v>
      </c>
      <c r="AU146" s="136" t="s">
        <v>70</v>
      </c>
      <c r="AY146" s="74" t="s">
        <v>119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74" t="s">
        <v>70</v>
      </c>
      <c r="BK146" s="137">
        <f t="shared" si="19"/>
        <v>0</v>
      </c>
      <c r="BL146" s="74">
        <v>16</v>
      </c>
    </row>
    <row r="147" spans="2:64" s="15" customFormat="1" ht="16.5" customHeight="1">
      <c r="B147" s="14"/>
      <c r="C147" s="73" t="s">
        <v>484</v>
      </c>
      <c r="D147" s="73" t="s">
        <v>129</v>
      </c>
      <c r="E147" s="126" t="s">
        <v>559</v>
      </c>
      <c r="F147" s="127" t="s">
        <v>548</v>
      </c>
      <c r="G147" s="128" t="s">
        <v>169</v>
      </c>
      <c r="H147" s="129">
        <v>25</v>
      </c>
      <c r="I147" s="178">
        <v>0</v>
      </c>
      <c r="J147" s="130">
        <f t="shared" si="10"/>
        <v>0</v>
      </c>
      <c r="K147" s="160"/>
      <c r="L147" s="161"/>
      <c r="M147" s="162" t="s">
        <v>1</v>
      </c>
      <c r="N147" s="133" t="s">
        <v>32</v>
      </c>
      <c r="O147" s="134">
        <v>0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159</v>
      </c>
      <c r="AT147" s="136" t="s">
        <v>129</v>
      </c>
      <c r="AU147" s="136" t="s">
        <v>70</v>
      </c>
      <c r="AY147" s="74" t="s">
        <v>119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74" t="s">
        <v>70</v>
      </c>
      <c r="BK147" s="137">
        <f t="shared" si="19"/>
        <v>0</v>
      </c>
      <c r="BL147" s="74" t="s">
        <v>159</v>
      </c>
    </row>
    <row r="148" spans="2:64" s="15" customFormat="1" ht="24.25" customHeight="1">
      <c r="B148" s="14"/>
      <c r="C148" s="73" t="s">
        <v>485</v>
      </c>
      <c r="D148" s="73" t="s">
        <v>129</v>
      </c>
      <c r="E148" s="126" t="s">
        <v>561</v>
      </c>
      <c r="F148" s="127" t="s">
        <v>549</v>
      </c>
      <c r="G148" s="128" t="s">
        <v>169</v>
      </c>
      <c r="H148" s="129">
        <v>4</v>
      </c>
      <c r="I148" s="178">
        <v>0</v>
      </c>
      <c r="J148" s="130">
        <f t="shared" si="10"/>
        <v>0</v>
      </c>
      <c r="K148" s="160"/>
      <c r="L148" s="161"/>
      <c r="M148" s="162" t="s">
        <v>1</v>
      </c>
      <c r="N148" s="133" t="s">
        <v>32</v>
      </c>
      <c r="O148" s="134">
        <v>0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159</v>
      </c>
      <c r="AT148" s="136" t="s">
        <v>129</v>
      </c>
      <c r="AU148" s="136" t="s">
        <v>70</v>
      </c>
      <c r="AY148" s="74" t="s">
        <v>119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74" t="s">
        <v>70</v>
      </c>
      <c r="BK148" s="137">
        <f t="shared" si="19"/>
        <v>0</v>
      </c>
      <c r="BL148" s="74" t="s">
        <v>159</v>
      </c>
    </row>
    <row r="149" spans="2:64" s="15" customFormat="1" ht="26">
      <c r="B149" s="14"/>
      <c r="C149" s="73" t="s">
        <v>486</v>
      </c>
      <c r="D149" s="73" t="s">
        <v>129</v>
      </c>
      <c r="E149" s="126" t="s">
        <v>562</v>
      </c>
      <c r="F149" s="127" t="s">
        <v>550</v>
      </c>
      <c r="G149" s="128" t="s">
        <v>134</v>
      </c>
      <c r="H149" s="129">
        <v>119</v>
      </c>
      <c r="I149" s="178">
        <v>0</v>
      </c>
      <c r="J149" s="130">
        <f t="shared" si="10"/>
        <v>0</v>
      </c>
      <c r="K149" s="160"/>
      <c r="L149" s="161"/>
      <c r="M149" s="162" t="s">
        <v>1</v>
      </c>
      <c r="N149" s="133" t="s">
        <v>32</v>
      </c>
      <c r="O149" s="134">
        <v>0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159</v>
      </c>
      <c r="AT149" s="136" t="s">
        <v>129</v>
      </c>
      <c r="AU149" s="136" t="s">
        <v>70</v>
      </c>
      <c r="AY149" s="74" t="s">
        <v>119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74" t="s">
        <v>70</v>
      </c>
      <c r="BK149" s="137">
        <f t="shared" si="19"/>
        <v>0</v>
      </c>
      <c r="BL149" s="74" t="s">
        <v>159</v>
      </c>
    </row>
    <row r="150" spans="2:64" s="15" customFormat="1" ht="26">
      <c r="B150" s="14"/>
      <c r="C150" s="73" t="s">
        <v>487</v>
      </c>
      <c r="D150" s="73" t="s">
        <v>129</v>
      </c>
      <c r="E150" s="126" t="s">
        <v>563</v>
      </c>
      <c r="F150" s="127" t="s">
        <v>551</v>
      </c>
      <c r="G150" s="128" t="s">
        <v>134</v>
      </c>
      <c r="H150" s="129">
        <v>202</v>
      </c>
      <c r="I150" s="178">
        <v>0</v>
      </c>
      <c r="J150" s="130">
        <f t="shared" si="10"/>
        <v>0</v>
      </c>
      <c r="K150" s="160"/>
      <c r="L150" s="161"/>
      <c r="M150" s="162" t="s">
        <v>1</v>
      </c>
      <c r="N150" s="133" t="s">
        <v>32</v>
      </c>
      <c r="O150" s="134">
        <v>0</v>
      </c>
      <c r="P150" s="134">
        <f t="shared" si="11"/>
        <v>0</v>
      </c>
      <c r="Q150" s="134">
        <v>0</v>
      </c>
      <c r="R150" s="134">
        <f t="shared" si="12"/>
        <v>0</v>
      </c>
      <c r="S150" s="134">
        <v>0</v>
      </c>
      <c r="T150" s="135">
        <f t="shared" si="13"/>
        <v>0</v>
      </c>
      <c r="AR150" s="136" t="s">
        <v>159</v>
      </c>
      <c r="AT150" s="136" t="s">
        <v>129</v>
      </c>
      <c r="AU150" s="136" t="s">
        <v>70</v>
      </c>
      <c r="AY150" s="74" t="s">
        <v>119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74" t="s">
        <v>70</v>
      </c>
      <c r="BK150" s="137">
        <f t="shared" si="19"/>
        <v>0</v>
      </c>
      <c r="BL150" s="74" t="s">
        <v>159</v>
      </c>
    </row>
    <row r="151" spans="2:64" s="15" customFormat="1" ht="26">
      <c r="B151" s="14"/>
      <c r="C151" s="73" t="s">
        <v>488</v>
      </c>
      <c r="D151" s="73" t="s">
        <v>129</v>
      </c>
      <c r="E151" s="126" t="s">
        <v>564</v>
      </c>
      <c r="F151" s="127" t="s">
        <v>552</v>
      </c>
      <c r="G151" s="128" t="s">
        <v>134</v>
      </c>
      <c r="H151" s="129">
        <v>27</v>
      </c>
      <c r="I151" s="178">
        <v>0</v>
      </c>
      <c r="J151" s="130">
        <f t="shared" si="10"/>
        <v>0</v>
      </c>
      <c r="K151" s="160"/>
      <c r="L151" s="161"/>
      <c r="M151" s="162" t="s">
        <v>1</v>
      </c>
      <c r="N151" s="133" t="s">
        <v>32</v>
      </c>
      <c r="O151" s="134">
        <v>0</v>
      </c>
      <c r="P151" s="134">
        <f t="shared" si="11"/>
        <v>0</v>
      </c>
      <c r="Q151" s="134">
        <v>0</v>
      </c>
      <c r="R151" s="134">
        <f t="shared" si="12"/>
        <v>0</v>
      </c>
      <c r="S151" s="134">
        <v>0</v>
      </c>
      <c r="T151" s="135">
        <f t="shared" si="13"/>
        <v>0</v>
      </c>
      <c r="AR151" s="136" t="s">
        <v>159</v>
      </c>
      <c r="AT151" s="136" t="s">
        <v>129</v>
      </c>
      <c r="AU151" s="136" t="s">
        <v>70</v>
      </c>
      <c r="AY151" s="74" t="s">
        <v>119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74" t="s">
        <v>70</v>
      </c>
      <c r="BK151" s="137">
        <f t="shared" si="19"/>
        <v>0</v>
      </c>
      <c r="BL151" s="74" t="s">
        <v>159</v>
      </c>
    </row>
    <row r="152" spans="2:64" s="15" customFormat="1" ht="26">
      <c r="B152" s="14"/>
      <c r="C152" s="73" t="s">
        <v>160</v>
      </c>
      <c r="D152" s="73" t="s">
        <v>120</v>
      </c>
      <c r="E152" s="126" t="s">
        <v>449</v>
      </c>
      <c r="F152" s="127" t="s">
        <v>553</v>
      </c>
      <c r="G152" s="128" t="s">
        <v>168</v>
      </c>
      <c r="H152" s="129">
        <v>1</v>
      </c>
      <c r="I152" s="178">
        <v>0</v>
      </c>
      <c r="J152" s="130">
        <f t="shared" si="10"/>
        <v>0</v>
      </c>
      <c r="K152" s="160"/>
      <c r="L152" s="161"/>
      <c r="M152" s="162" t="s">
        <v>1</v>
      </c>
      <c r="N152" s="133" t="s">
        <v>32</v>
      </c>
      <c r="O152" s="134">
        <v>0</v>
      </c>
      <c r="P152" s="134">
        <f t="shared" si="11"/>
        <v>0</v>
      </c>
      <c r="Q152" s="134">
        <v>0</v>
      </c>
      <c r="R152" s="134">
        <f t="shared" si="12"/>
        <v>0</v>
      </c>
      <c r="S152" s="134">
        <v>0</v>
      </c>
      <c r="T152" s="135">
        <f t="shared" si="13"/>
        <v>0</v>
      </c>
      <c r="AR152" s="136" t="s">
        <v>159</v>
      </c>
      <c r="AT152" s="136" t="s">
        <v>120</v>
      </c>
      <c r="AU152" s="136" t="s">
        <v>70</v>
      </c>
      <c r="AY152" s="74" t="s">
        <v>119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74" t="s">
        <v>70</v>
      </c>
      <c r="BK152" s="137">
        <f t="shared" si="19"/>
        <v>0</v>
      </c>
      <c r="BL152" s="74" t="s">
        <v>159</v>
      </c>
    </row>
    <row r="153" spans="2:64" s="15" customFormat="1" ht="16.5" customHeight="1">
      <c r="B153" s="14"/>
      <c r="C153" s="73" t="s">
        <v>489</v>
      </c>
      <c r="D153" s="73" t="s">
        <v>129</v>
      </c>
      <c r="E153" s="126" t="s">
        <v>451</v>
      </c>
      <c r="F153" s="127" t="s">
        <v>554</v>
      </c>
      <c r="G153" s="128" t="s">
        <v>168</v>
      </c>
      <c r="H153" s="129">
        <v>1</v>
      </c>
      <c r="I153" s="178">
        <v>0</v>
      </c>
      <c r="J153" s="130">
        <f t="shared" si="1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1"/>
        <v>0</v>
      </c>
      <c r="Q153" s="134">
        <v>0</v>
      </c>
      <c r="R153" s="134">
        <f t="shared" si="12"/>
        <v>0</v>
      </c>
      <c r="S153" s="134">
        <v>0</v>
      </c>
      <c r="T153" s="135">
        <f t="shared" si="13"/>
        <v>0</v>
      </c>
      <c r="AR153" s="136" t="s">
        <v>159</v>
      </c>
      <c r="AT153" s="136" t="s">
        <v>129</v>
      </c>
      <c r="AU153" s="136" t="s">
        <v>70</v>
      </c>
      <c r="AY153" s="74" t="s">
        <v>119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74" t="s">
        <v>70</v>
      </c>
      <c r="BK153" s="137">
        <f t="shared" si="19"/>
        <v>0</v>
      </c>
      <c r="BL153" s="74">
        <v>16</v>
      </c>
    </row>
    <row r="154" spans="2:64" s="15" customFormat="1" ht="16.5" customHeight="1">
      <c r="B154" s="14"/>
      <c r="C154" s="73" t="s">
        <v>490</v>
      </c>
      <c r="D154" s="73" t="s">
        <v>120</v>
      </c>
      <c r="E154" s="126" t="s">
        <v>452</v>
      </c>
      <c r="F154" s="127" t="s">
        <v>555</v>
      </c>
      <c r="G154" s="128" t="s">
        <v>168</v>
      </c>
      <c r="H154" s="129">
        <v>1</v>
      </c>
      <c r="I154" s="178">
        <v>0</v>
      </c>
      <c r="J154" s="130">
        <f t="shared" ref="J154:J155" si="2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21">O154*H154</f>
        <v>0</v>
      </c>
      <c r="Q154" s="134">
        <v>0</v>
      </c>
      <c r="R154" s="134">
        <f t="shared" ref="R154:R155" si="22">Q154*H154</f>
        <v>0</v>
      </c>
      <c r="S154" s="134">
        <v>0</v>
      </c>
      <c r="T154" s="135">
        <f t="shared" ref="T154:T155" si="23">S154*H154</f>
        <v>0</v>
      </c>
      <c r="AR154" s="136" t="s">
        <v>159</v>
      </c>
      <c r="AT154" s="136" t="s">
        <v>120</v>
      </c>
      <c r="AU154" s="136" t="s">
        <v>70</v>
      </c>
      <c r="AY154" s="74" t="s">
        <v>119</v>
      </c>
      <c r="BE154" s="137">
        <f t="shared" ref="BE154:BE155" si="24">IF(N154="základní",J154,0)</f>
        <v>0</v>
      </c>
      <c r="BF154" s="137">
        <f t="shared" ref="BF154:BF155" si="25">IF(N154="snížená",J154,0)</f>
        <v>0</v>
      </c>
      <c r="BG154" s="137">
        <f t="shared" ref="BG154:BG155" si="26">IF(N154="zákl. přenesená",J154,0)</f>
        <v>0</v>
      </c>
      <c r="BH154" s="137">
        <f t="shared" ref="BH154:BH155" si="27">IF(N154="sníž. přenesená",J154,0)</f>
        <v>0</v>
      </c>
      <c r="BI154" s="137">
        <f t="shared" ref="BI154:BI155" si="28">IF(N154="nulová",J154,0)</f>
        <v>0</v>
      </c>
      <c r="BJ154" s="74" t="s">
        <v>70</v>
      </c>
      <c r="BK154" s="137">
        <f t="shared" ref="BK154:BK155" si="29">ROUND(I154*H154,2)</f>
        <v>0</v>
      </c>
      <c r="BL154" s="74">
        <v>16</v>
      </c>
    </row>
    <row r="155" spans="2:64" s="15" customFormat="1" ht="16.5" customHeight="1">
      <c r="B155" s="14"/>
      <c r="C155" s="73" t="s">
        <v>491</v>
      </c>
      <c r="D155" s="73" t="s">
        <v>120</v>
      </c>
      <c r="E155" s="126" t="s">
        <v>495</v>
      </c>
      <c r="F155" s="127" t="s">
        <v>556</v>
      </c>
      <c r="G155" s="128" t="s">
        <v>168</v>
      </c>
      <c r="H155" s="129">
        <v>1</v>
      </c>
      <c r="I155" s="178">
        <v>0</v>
      </c>
      <c r="J155" s="130">
        <f t="shared" si="2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21"/>
        <v>0</v>
      </c>
      <c r="Q155" s="134">
        <v>0</v>
      </c>
      <c r="R155" s="134">
        <f t="shared" si="22"/>
        <v>0</v>
      </c>
      <c r="S155" s="134">
        <v>0</v>
      </c>
      <c r="T155" s="135">
        <f t="shared" si="23"/>
        <v>0</v>
      </c>
      <c r="AR155" s="136" t="s">
        <v>159</v>
      </c>
      <c r="AT155" s="136" t="s">
        <v>120</v>
      </c>
      <c r="AU155" s="136" t="s">
        <v>70</v>
      </c>
      <c r="AY155" s="74" t="s">
        <v>119</v>
      </c>
      <c r="BE155" s="137">
        <f t="shared" si="24"/>
        <v>0</v>
      </c>
      <c r="BF155" s="137">
        <f t="shared" si="25"/>
        <v>0</v>
      </c>
      <c r="BG155" s="137">
        <f t="shared" si="26"/>
        <v>0</v>
      </c>
      <c r="BH155" s="137">
        <f t="shared" si="27"/>
        <v>0</v>
      </c>
      <c r="BI155" s="137">
        <f t="shared" si="28"/>
        <v>0</v>
      </c>
      <c r="BJ155" s="74" t="s">
        <v>70</v>
      </c>
      <c r="BK155" s="137">
        <f t="shared" si="29"/>
        <v>0</v>
      </c>
      <c r="BL155" s="74">
        <v>16</v>
      </c>
    </row>
    <row r="156" spans="2:64" s="15" customFormat="1" ht="16.5" customHeight="1">
      <c r="B156" s="14"/>
      <c r="C156" s="73" t="s">
        <v>492</v>
      </c>
      <c r="D156" s="73" t="s">
        <v>120</v>
      </c>
      <c r="E156" s="126" t="s">
        <v>496</v>
      </c>
      <c r="F156" s="127" t="s">
        <v>557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32" t="s">
        <v>1</v>
      </c>
      <c r="N156" s="133" t="s">
        <v>32</v>
      </c>
      <c r="O156" s="134">
        <v>0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AR156" s="136" t="s">
        <v>159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159</v>
      </c>
    </row>
    <row r="157" spans="2:64" s="15" customFormat="1" ht="16.5" customHeight="1">
      <c r="B157" s="14"/>
      <c r="C157" s="73" t="s">
        <v>493</v>
      </c>
      <c r="D157" s="73" t="s">
        <v>120</v>
      </c>
      <c r="E157" s="126" t="s">
        <v>497</v>
      </c>
      <c r="F157" s="127" t="s">
        <v>558</v>
      </c>
      <c r="G157" s="128" t="s">
        <v>168</v>
      </c>
      <c r="H157" s="129">
        <v>1</v>
      </c>
      <c r="I157" s="178">
        <v>0</v>
      </c>
      <c r="J157" s="130">
        <f t="shared" si="0"/>
        <v>0</v>
      </c>
      <c r="K157" s="131"/>
      <c r="L157" s="14"/>
      <c r="M157" s="172" t="s">
        <v>1</v>
      </c>
      <c r="N157" s="173" t="s">
        <v>32</v>
      </c>
      <c r="O157" s="174">
        <v>0</v>
      </c>
      <c r="P157" s="174">
        <f t="shared" si="1"/>
        <v>0</v>
      </c>
      <c r="Q157" s="174">
        <v>0</v>
      </c>
      <c r="R157" s="174">
        <f t="shared" si="2"/>
        <v>0</v>
      </c>
      <c r="S157" s="174">
        <v>0</v>
      </c>
      <c r="T157" s="175">
        <f t="shared" si="3"/>
        <v>0</v>
      </c>
      <c r="AR157" s="136" t="s">
        <v>159</v>
      </c>
      <c r="AT157" s="136" t="s">
        <v>120</v>
      </c>
      <c r="AU157" s="136" t="s">
        <v>70</v>
      </c>
      <c r="AY157" s="74" t="s">
        <v>119</v>
      </c>
      <c r="BE157" s="137">
        <f t="shared" si="4"/>
        <v>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74" t="s">
        <v>70</v>
      </c>
      <c r="BK157" s="137">
        <f t="shared" si="9"/>
        <v>0</v>
      </c>
      <c r="BL157" s="74" t="s">
        <v>159</v>
      </c>
    </row>
    <row r="158" spans="2:64" s="15" customFormat="1" ht="7" customHeight="1"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14"/>
    </row>
    <row r="160" spans="2:64">
      <c r="C160" s="74" t="s">
        <v>26</v>
      </c>
      <c r="D160" s="204"/>
      <c r="E160" s="204"/>
      <c r="F160" s="204"/>
      <c r="G160" s="204"/>
      <c r="H160" s="204"/>
      <c r="I160" s="204"/>
      <c r="J160" s="205"/>
      <c r="K160" s="205"/>
    </row>
    <row r="161" spans="3:11">
      <c r="C161" s="247" t="s">
        <v>659</v>
      </c>
      <c r="D161" s="247"/>
      <c r="E161" s="247"/>
      <c r="F161" s="247"/>
      <c r="G161" s="247"/>
      <c r="H161" s="247"/>
      <c r="I161" s="247"/>
      <c r="J161" s="247"/>
      <c r="K161" s="247"/>
    </row>
    <row r="162" spans="3:11">
      <c r="C162" s="247"/>
      <c r="D162" s="247"/>
      <c r="E162" s="247"/>
      <c r="F162" s="247"/>
      <c r="G162" s="247"/>
      <c r="H162" s="247"/>
      <c r="I162" s="247"/>
      <c r="J162" s="247"/>
      <c r="K162" s="247"/>
    </row>
    <row r="163" spans="3:11">
      <c r="C163" s="74" t="s">
        <v>660</v>
      </c>
      <c r="D163" s="15"/>
      <c r="E163" s="15"/>
      <c r="F163" s="15"/>
      <c r="G163" s="15"/>
      <c r="H163" s="206"/>
      <c r="I163" s="206"/>
      <c r="J163" s="207"/>
      <c r="K163" s="207"/>
    </row>
    <row r="164" spans="3:11">
      <c r="C164" s="74"/>
      <c r="D164" s="206"/>
      <c r="E164" s="15"/>
      <c r="F164" s="15"/>
      <c r="G164" s="15"/>
      <c r="H164" s="206"/>
      <c r="I164" s="206"/>
      <c r="J164" s="207"/>
      <c r="K164" s="208"/>
    </row>
    <row r="165" spans="3:11">
      <c r="C165" s="74"/>
      <c r="D165" s="15"/>
      <c r="E165" s="15"/>
      <c r="F165" s="15"/>
      <c r="G165" s="15"/>
      <c r="H165" s="206"/>
      <c r="I165" s="206"/>
      <c r="J165" s="207"/>
      <c r="K165" s="207"/>
    </row>
    <row r="166" spans="3:11">
      <c r="C166" s="74"/>
      <c r="D166" s="15"/>
      <c r="E166" s="15"/>
      <c r="F166" s="15"/>
      <c r="G166" s="15"/>
      <c r="H166" s="206"/>
      <c r="I166" s="206"/>
      <c r="J166" s="207"/>
      <c r="K166" s="207"/>
    </row>
    <row r="167" spans="3:11">
      <c r="C167" s="74"/>
      <c r="D167" s="15"/>
      <c r="E167" s="15"/>
      <c r="F167" s="15"/>
      <c r="G167" s="15"/>
      <c r="H167" s="206"/>
      <c r="I167" s="206"/>
      <c r="J167" s="207"/>
      <c r="K167" s="207"/>
    </row>
    <row r="168" spans="3:11">
      <c r="C168" s="74"/>
      <c r="D168" s="15"/>
      <c r="E168" s="15"/>
      <c r="F168" s="15"/>
      <c r="G168" s="15"/>
      <c r="H168" s="206"/>
      <c r="I168" s="206"/>
      <c r="J168" s="207"/>
      <c r="K168" s="207"/>
    </row>
    <row r="169" spans="3:11">
      <c r="C169" s="74"/>
      <c r="D169" s="15"/>
      <c r="E169" s="15"/>
      <c r="F169" s="15"/>
      <c r="G169" s="15"/>
      <c r="H169" s="206"/>
      <c r="I169" s="206"/>
      <c r="J169" s="207"/>
      <c r="K169" s="207"/>
    </row>
    <row r="170" spans="3:11">
      <c r="C170" s="74"/>
      <c r="D170" s="15"/>
      <c r="E170" s="15"/>
      <c r="F170" s="15"/>
      <c r="G170" s="15"/>
      <c r="H170" s="206"/>
      <c r="I170" s="206"/>
      <c r="J170" s="207"/>
      <c r="K170" s="207"/>
    </row>
  </sheetData>
  <sheetProtection algorithmName="SHA-512" hashValue="BVrbsH8OXGEe1IErQDcU9u+P1sR1QtGdO8O8YzLoapT6groeIp4VQo/5iSkgZj9oiabovCzqkHH6P3e3ZNdt8g==" saltValue="EjybvH+SM9FrCEEkQ5pClQ==" spinCount="100000" sheet="1" objects="1" scenarios="1"/>
  <autoFilter ref="C117:K157" xr:uid="{00000000-0009-0000-0000-000003000000}"/>
  <mergeCells count="9">
    <mergeCell ref="C161:K162"/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5469-935A-AE4D-9304-367AD2D7936A}">
  <sheetPr>
    <pageSetUpPr fitToPage="1"/>
  </sheetPr>
  <dimension ref="B2:BL138"/>
  <sheetViews>
    <sheetView showGridLines="0" topLeftCell="A113" zoomScale="136" zoomScaleNormal="136" workbookViewId="0">
      <selection activeCell="I135" sqref="I135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1.25" hidden="1" customWidth="1"/>
    <col min="64" max="64" width="9.25" hidden="1" customWidth="1"/>
    <col min="65" max="65" width="0" hidden="1" customWidth="1"/>
  </cols>
  <sheetData>
    <row r="2" spans="2:46" ht="37" customHeight="1">
      <c r="L2" s="213" t="s">
        <v>4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44" t="str">
        <f>'Rekapitulace stavby'!K6</f>
        <v xml:space="preserve">	MĚSTSKÉ MUZEUM MARIÁNSKÉ LÁZNĚ - STAVEBNÍ ÚPRAVY - EXPOZICE</v>
      </c>
      <c r="F7" s="245"/>
      <c r="G7" s="245"/>
      <c r="H7" s="245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15" t="s">
        <v>435</v>
      </c>
      <c r="F9" s="246"/>
      <c r="G9" s="246"/>
      <c r="H9" s="246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46043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239</v>
      </c>
      <c r="I21" s="10" t="s">
        <v>20</v>
      </c>
      <c r="J21" s="8" t="s">
        <v>240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240" t="s">
        <v>1</v>
      </c>
      <c r="F27" s="240"/>
      <c r="G27" s="240"/>
      <c r="H27" s="24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ROUND((SUM(BE118:BE134)),  2)</f>
        <v>0</v>
      </c>
      <c r="I33" s="80">
        <v>0.21</v>
      </c>
      <c r="J33" s="79">
        <f>ROUND(((SUM(BE118:BE134))*I33),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ROUND((SUM(BF118:BF134)),  2)</f>
        <v>0</v>
      </c>
      <c r="I34" s="80">
        <v>0.12</v>
      </c>
      <c r="J34" s="79">
        <f>ROUND(((SUM(BF118:BF134))*I34),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ROUND((SUM(BG118:BG134)),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ROUND((SUM(BH118:BH134)),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ROUND((SUM(BI118:BI134)),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44" t="str">
        <f>E7</f>
        <v xml:space="preserve">	MĚSTSKÉ MUZEUM MARIÁNSKÉ LÁZNĚ - STAVEBNÍ ÚPRAVY - EXPOZICE</v>
      </c>
      <c r="F85" s="245"/>
      <c r="G85" s="245"/>
      <c r="H85" s="245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15" t="str">
        <f>E9</f>
        <v>025 - OSVĚTLENÍ</v>
      </c>
      <c r="F87" s="246"/>
      <c r="G87" s="246"/>
      <c r="H87" s="246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46043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477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44" t="str">
        <f>E7</f>
        <v xml:space="preserve">	MĚSTSKÉ MUZEUM MARIÁNSKÉ LÁZNĚ - STAVEBNÍ ÚPRAVY - EXPOZICE</v>
      </c>
      <c r="F108" s="245"/>
      <c r="G108" s="245"/>
      <c r="H108" s="245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15" t="str">
        <f>E9</f>
        <v>025 - OSVĚTLENÍ</v>
      </c>
      <c r="F110" s="246"/>
      <c r="G110" s="246"/>
      <c r="H110" s="246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46043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>
        <v>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741</v>
      </c>
      <c r="F120" s="116" t="s">
        <v>468</v>
      </c>
      <c r="J120" s="117">
        <f>BK120</f>
        <v>0</v>
      </c>
      <c r="L120" s="113"/>
      <c r="M120" s="118"/>
      <c r="P120" s="119">
        <f>SUM(P121:P134)</f>
        <v>0</v>
      </c>
      <c r="R120" s="119">
        <f>SUM(R121:R134)</f>
        <v>0</v>
      </c>
      <c r="T120" s="120">
        <f>SUM(T121:T134)</f>
        <v>0</v>
      </c>
      <c r="AR120" s="115">
        <v>1</v>
      </c>
      <c r="AT120" s="122" t="s">
        <v>66</v>
      </c>
      <c r="AU120" s="122" t="s">
        <v>67</v>
      </c>
      <c r="AY120" s="115" t="s">
        <v>119</v>
      </c>
      <c r="BK120" s="123">
        <f>SUM(BK121:BK134)</f>
        <v>0</v>
      </c>
    </row>
    <row r="121" spans="2:64" s="15" customFormat="1" ht="39">
      <c r="B121" s="14"/>
      <c r="C121" s="73" t="s">
        <v>70</v>
      </c>
      <c r="D121" s="73" t="s">
        <v>120</v>
      </c>
      <c r="E121" s="126" t="s">
        <v>498</v>
      </c>
      <c r="F121" s="127" t="s">
        <v>437</v>
      </c>
      <c r="G121" s="128" t="s">
        <v>169</v>
      </c>
      <c r="H121" s="129">
        <v>8</v>
      </c>
      <c r="I121" s="178">
        <v>0</v>
      </c>
      <c r="J121" s="130">
        <f t="shared" ref="J121:J134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34" si="1">O121*H121</f>
        <v>0</v>
      </c>
      <c r="Q121" s="134">
        <v>0</v>
      </c>
      <c r="R121" s="134">
        <f t="shared" ref="R121:R134" si="2">Q121*H121</f>
        <v>0</v>
      </c>
      <c r="S121" s="134">
        <v>0</v>
      </c>
      <c r="T121" s="135">
        <f t="shared" ref="T121:T134" si="3">S121*H121</f>
        <v>0</v>
      </c>
      <c r="V121" s="137"/>
      <c r="AR121" s="136">
        <v>1</v>
      </c>
      <c r="AT121" s="136" t="s">
        <v>120</v>
      </c>
      <c r="AU121" s="136" t="s">
        <v>70</v>
      </c>
      <c r="AY121" s="74" t="s">
        <v>119</v>
      </c>
      <c r="BE121" s="137">
        <f t="shared" ref="BE121:BE134" si="4">IF(N121="základní",J121,0)</f>
        <v>0</v>
      </c>
      <c r="BF121" s="137">
        <f t="shared" ref="BF121:BF134" si="5">IF(N121="snížená",J121,0)</f>
        <v>0</v>
      </c>
      <c r="BG121" s="137">
        <f t="shared" ref="BG121:BG134" si="6">IF(N121="zákl. přenesená",J121,0)</f>
        <v>0</v>
      </c>
      <c r="BH121" s="137">
        <f t="shared" ref="BH121:BH134" si="7">IF(N121="sníž. přenesená",J121,0)</f>
        <v>0</v>
      </c>
      <c r="BI121" s="137">
        <f t="shared" ref="BI121:BI134" si="8">IF(N121="nulová",J121,0)</f>
        <v>0</v>
      </c>
      <c r="BJ121" s="74" t="s">
        <v>70</v>
      </c>
      <c r="BK121" s="137">
        <f t="shared" ref="BK121:BK134" si="9">ROUND(I121*H121,2)</f>
        <v>0</v>
      </c>
      <c r="BL121" s="74" t="s">
        <v>159</v>
      </c>
    </row>
    <row r="122" spans="2:64" s="15" customFormat="1" ht="52">
      <c r="B122" s="14"/>
      <c r="C122" s="73" t="s">
        <v>71</v>
      </c>
      <c r="D122" s="73" t="s">
        <v>120</v>
      </c>
      <c r="E122" s="126" t="s">
        <v>499</v>
      </c>
      <c r="F122" s="127" t="s">
        <v>438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>
        <v>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65">
      <c r="B123" s="14"/>
      <c r="C123" s="73" t="s">
        <v>126</v>
      </c>
      <c r="D123" s="73" t="s">
        <v>120</v>
      </c>
      <c r="E123" s="126" t="s">
        <v>500</v>
      </c>
      <c r="F123" s="127" t="s">
        <v>439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>
        <v>3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52">
      <c r="B124" s="14"/>
      <c r="C124" s="73" t="s">
        <v>122</v>
      </c>
      <c r="D124" s="73" t="s">
        <v>120</v>
      </c>
      <c r="E124" s="126" t="s">
        <v>501</v>
      </c>
      <c r="F124" s="127" t="s">
        <v>443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>
        <v>4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65">
      <c r="B125" s="14"/>
      <c r="C125" s="73" t="s">
        <v>176</v>
      </c>
      <c r="D125" s="73" t="s">
        <v>120</v>
      </c>
      <c r="E125" s="126" t="s">
        <v>502</v>
      </c>
      <c r="F125" s="127" t="s">
        <v>444</v>
      </c>
      <c r="G125" s="128" t="s">
        <v>169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>
        <v>5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65">
      <c r="B126" s="14"/>
      <c r="C126" s="73" t="s">
        <v>136</v>
      </c>
      <c r="D126" s="73" t="s">
        <v>120</v>
      </c>
      <c r="E126" s="126" t="s">
        <v>503</v>
      </c>
      <c r="F126" s="127" t="s">
        <v>445</v>
      </c>
      <c r="G126" s="128" t="s">
        <v>169</v>
      </c>
      <c r="H126" s="129">
        <v>12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>
        <v>6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65">
      <c r="B127" s="14"/>
      <c r="C127" s="73" t="s">
        <v>177</v>
      </c>
      <c r="D127" s="73" t="s">
        <v>120</v>
      </c>
      <c r="E127" s="126" t="s">
        <v>504</v>
      </c>
      <c r="F127" s="127" t="s">
        <v>448</v>
      </c>
      <c r="G127" s="128" t="s">
        <v>169</v>
      </c>
      <c r="H127" s="129">
        <v>17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>
        <v>7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65">
      <c r="B128" s="14"/>
      <c r="C128" s="73" t="s">
        <v>130</v>
      </c>
      <c r="D128" s="73" t="s">
        <v>120</v>
      </c>
      <c r="E128" s="126" t="s">
        <v>505</v>
      </c>
      <c r="F128" s="127" t="s">
        <v>450</v>
      </c>
      <c r="G128" s="128" t="s">
        <v>169</v>
      </c>
      <c r="H128" s="129">
        <v>7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>
        <v>8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6">
      <c r="B129" s="14"/>
      <c r="C129" s="73" t="s">
        <v>140</v>
      </c>
      <c r="D129" s="73" t="s">
        <v>120</v>
      </c>
      <c r="E129" s="126" t="s">
        <v>452</v>
      </c>
      <c r="F129" s="127" t="s">
        <v>453</v>
      </c>
      <c r="G129" s="128" t="s">
        <v>134</v>
      </c>
      <c r="H129" s="129">
        <v>39.1</v>
      </c>
      <c r="I129" s="178">
        <v>0</v>
      </c>
      <c r="J129" s="130">
        <f t="shared" ref="J129" si="10">ROUND(I129*H129,2)</f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9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39">
      <c r="B130" s="14"/>
      <c r="C130" s="73" t="s">
        <v>454</v>
      </c>
      <c r="D130" s="73" t="s">
        <v>120</v>
      </c>
      <c r="E130" s="126" t="s">
        <v>464</v>
      </c>
      <c r="F130" s="127" t="s">
        <v>463</v>
      </c>
      <c r="G130" s="128" t="s">
        <v>134</v>
      </c>
      <c r="H130" s="129">
        <v>39.1</v>
      </c>
      <c r="I130" s="178">
        <v>0</v>
      </c>
      <c r="J130" s="130">
        <f t="shared" ref="J130" si="11">ROUND(I130*H130,2)</f>
        <v>0</v>
      </c>
      <c r="K130" s="160"/>
      <c r="L130" s="161"/>
      <c r="M130" s="162"/>
      <c r="N130" s="133" t="s">
        <v>32</v>
      </c>
      <c r="O130" s="134">
        <v>0</v>
      </c>
      <c r="P130" s="134">
        <f t="shared" ref="P130" si="12">O130*H130</f>
        <v>0</v>
      </c>
      <c r="Q130" s="134">
        <v>0</v>
      </c>
      <c r="R130" s="134">
        <f t="shared" ref="R130" si="13">Q130*H130</f>
        <v>0</v>
      </c>
      <c r="S130" s="134">
        <v>0</v>
      </c>
      <c r="T130" s="135">
        <f t="shared" ref="T130" si="14">S130*H130</f>
        <v>0</v>
      </c>
      <c r="AR130" s="136">
        <v>10</v>
      </c>
      <c r="AT130" s="136" t="s">
        <v>120</v>
      </c>
      <c r="AU130" s="136">
        <v>1</v>
      </c>
      <c r="AY130" s="74" t="s">
        <v>119</v>
      </c>
      <c r="BE130" s="137">
        <f t="shared" ref="BE130" si="15">IF(N130="základní",J130,0)</f>
        <v>0</v>
      </c>
      <c r="BF130" s="137">
        <f t="shared" ref="BF130" si="16">IF(N130="snížená",J130,0)</f>
        <v>0</v>
      </c>
      <c r="BG130" s="137">
        <f t="shared" ref="BG130" si="17">IF(N130="zákl. přenesená",J130,0)</f>
        <v>0</v>
      </c>
      <c r="BH130" s="137">
        <f t="shared" ref="BH130" si="18">IF(N130="sníž. přenesená",J130,0)</f>
        <v>0</v>
      </c>
      <c r="BI130" s="137">
        <f t="shared" ref="BI130" si="19">IF(N130="nulová",J130,0)</f>
        <v>0</v>
      </c>
      <c r="BJ130" s="74">
        <v>1</v>
      </c>
      <c r="BK130" s="137">
        <f t="shared" ref="BK130" si="20">ROUND(I130*H130,2)</f>
        <v>0</v>
      </c>
      <c r="BL130" s="74" t="s">
        <v>479</v>
      </c>
    </row>
    <row r="131" spans="2:64" s="15" customFormat="1" ht="26">
      <c r="B131" s="14"/>
      <c r="C131" s="73" t="s">
        <v>465</v>
      </c>
      <c r="D131" s="73" t="s">
        <v>120</v>
      </c>
      <c r="E131" s="126" t="s">
        <v>455</v>
      </c>
      <c r="F131" s="127" t="s">
        <v>456</v>
      </c>
      <c r="G131" s="128" t="s">
        <v>169</v>
      </c>
      <c r="H131" s="129">
        <v>2</v>
      </c>
      <c r="I131" s="179">
        <v>0</v>
      </c>
      <c r="J131" s="129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11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6">
      <c r="B132" s="14"/>
      <c r="C132" s="73" t="s">
        <v>6</v>
      </c>
      <c r="D132" s="73" t="s">
        <v>120</v>
      </c>
      <c r="E132" s="126" t="s">
        <v>457</v>
      </c>
      <c r="F132" s="127" t="s">
        <v>458</v>
      </c>
      <c r="G132" s="128" t="s">
        <v>169</v>
      </c>
      <c r="H132" s="129">
        <v>10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12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26">
      <c r="B133" s="14"/>
      <c r="C133" s="73" t="s">
        <v>466</v>
      </c>
      <c r="D133" s="73" t="s">
        <v>120</v>
      </c>
      <c r="E133" s="126" t="s">
        <v>459</v>
      </c>
      <c r="F133" s="127" t="s">
        <v>460</v>
      </c>
      <c r="G133" s="128" t="s">
        <v>169</v>
      </c>
      <c r="H133" s="129">
        <v>8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13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26">
      <c r="B134" s="14"/>
      <c r="C134" s="73" t="s">
        <v>467</v>
      </c>
      <c r="D134" s="73" t="s">
        <v>120</v>
      </c>
      <c r="E134" s="126" t="s">
        <v>461</v>
      </c>
      <c r="F134" s="127" t="s">
        <v>462</v>
      </c>
      <c r="G134" s="128" t="s">
        <v>169</v>
      </c>
      <c r="H134" s="129">
        <v>2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14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7" customHeight="1">
      <c r="B135" s="28"/>
      <c r="C135" s="29"/>
      <c r="D135" s="29"/>
      <c r="E135" s="29"/>
      <c r="F135" s="29"/>
      <c r="G135" s="29"/>
      <c r="H135" s="29"/>
      <c r="I135" s="29"/>
      <c r="J135" s="29"/>
      <c r="K135" s="29"/>
      <c r="L135" s="14"/>
    </row>
    <row r="137" spans="2:64">
      <c r="J137" s="177"/>
    </row>
    <row r="138" spans="2:64">
      <c r="V138" s="177"/>
    </row>
  </sheetData>
  <sheetProtection algorithmName="SHA-512" hashValue="n3l3oG39rQxqVhmibrLtlhbEyjx+nTU0tVLKF4uhE3MFgGyvJVUasOC6CW9avYp+k9l6WsLJUmhUGGkT1bT4ww==" saltValue="Qfgyx4yDtGordZXn6d9G3w==" spinCount="100000" sheet="1" objects="1" scenarios="1"/>
  <autoFilter ref="C117:K134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011 - STAVEBNÍ ÚPRAVY</vt:lpstr>
      <vt:lpstr>022 - VZT a chlazení</vt:lpstr>
      <vt:lpstr>023 - ÚT</vt:lpstr>
      <vt:lpstr>024 - ELEKTROINSTALACE</vt:lpstr>
      <vt:lpstr>025 - OSVĚTLENÍ</vt:lpstr>
      <vt:lpstr>'011 - STAVEBNÍ ÚPRAVY'!Názvy_tisku</vt:lpstr>
      <vt:lpstr>'022 - VZT a chlazení'!Názvy_tisku</vt:lpstr>
      <vt:lpstr>'023 - ÚT'!Názvy_tisku</vt:lpstr>
      <vt:lpstr>'024 - ELEKTROINSTALACE'!Názvy_tisku</vt:lpstr>
      <vt:lpstr>'025 - OSVĚTLENÍ'!Názvy_tisku</vt:lpstr>
      <vt:lpstr>'Rekapitulace stavby'!Názvy_tisku</vt:lpstr>
      <vt:lpstr>'011 - STAVEBNÍ ÚPRAVY'!Oblast_tisku</vt:lpstr>
      <vt:lpstr>'022 - VZT a chlazení'!Oblast_tisku</vt:lpstr>
      <vt:lpstr>'023 - ÚT'!Oblast_tisku</vt:lpstr>
      <vt:lpstr>'024 - ELEKTROINSTALACE'!Oblast_tisku</vt:lpstr>
      <vt:lpstr>'025 - OSVĚTLENÍ'!Oblast_tisku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Jan Albrecht</cp:lastModifiedBy>
  <dcterms:created xsi:type="dcterms:W3CDTF">2024-09-25T07:36:00Z</dcterms:created>
  <dcterms:modified xsi:type="dcterms:W3CDTF">2026-02-23T10:34:45Z</dcterms:modified>
  <cp:category/>
</cp:coreProperties>
</file>