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0 - Vedlejší náklady" sheetId="2" r:id="rId2"/>
    <sheet name="10 - Přístavba" sheetId="3" r:id="rId3"/>
    <sheet name="20 - Venkovní rampa" sheetId="4" r:id="rId4"/>
    <sheet name="30 - Vstupní branka" sheetId="5" r:id="rId5"/>
    <sheet name="40 - Přeložka NN" sheetId="6" r:id="rId6"/>
    <sheet name="Pokyny pro vyplnění" sheetId="7" r:id="rId7"/>
  </sheets>
  <definedNames>
    <definedName name="_xlnm._FilterDatabase" localSheetId="1" hidden="1">'00 - Vedlejší náklady'!$C$80:$K$80</definedName>
    <definedName name="_xlnm._FilterDatabase" localSheetId="2" hidden="1">'10 - Přístavba'!$C$115:$K$115</definedName>
    <definedName name="_xlnm._FilterDatabase" localSheetId="3" hidden="1">'20 - Venkovní rampa'!$C$89:$K$89</definedName>
    <definedName name="_xlnm._FilterDatabase" localSheetId="4" hidden="1">'30 - Vstupní branka'!$C$86:$K$86</definedName>
    <definedName name="_xlnm._FilterDatabase" localSheetId="5" hidden="1">'40 - Přeložka NN'!$C$76:$K$76</definedName>
    <definedName name="_xlnm.Print_Titles" localSheetId="1">'00 - Vedlejší náklady'!$80:$80</definedName>
    <definedName name="_xlnm.Print_Titles" localSheetId="2">'10 - Přístavba'!$115:$115</definedName>
    <definedName name="_xlnm.Print_Titles" localSheetId="3">'20 - Venkovní rampa'!$89:$89</definedName>
    <definedName name="_xlnm.Print_Titles" localSheetId="4">'30 - Vstupní branka'!$86:$86</definedName>
    <definedName name="_xlnm.Print_Titles" localSheetId="5">'40 - Přeložka NN'!$76:$76</definedName>
    <definedName name="_xlnm.Print_Titles" localSheetId="0">'Rekapitulace stavby'!$49:$49</definedName>
    <definedName name="_xlnm.Print_Area" localSheetId="1">'00 - Vedlejší náklady'!$C$4:$J$36,'00 - Vedlejší náklady'!$C$42:$J$62,'00 - Vedlejší náklady'!$C$68:$K$96</definedName>
    <definedName name="_xlnm.Print_Area" localSheetId="2">'10 - Přístavba'!$C$4:$J$36,'10 - Přístavba'!$C$42:$J$97,'10 - Přístavba'!$C$103:$K$690</definedName>
    <definedName name="_xlnm.Print_Area" localSheetId="3">'20 - Venkovní rampa'!$C$4:$J$36,'20 - Venkovní rampa'!$C$42:$J$71,'20 - Venkovní rampa'!$C$77:$K$259</definedName>
    <definedName name="_xlnm.Print_Area" localSheetId="4">'30 - Vstupní branka'!$C$4:$J$36,'30 - Vstupní branka'!$C$42:$J$68,'30 - Vstupní branka'!$C$74:$K$150</definedName>
    <definedName name="_xlnm.Print_Area" localSheetId="5">'40 - Přeložka NN'!$C$4:$J$36,'40 - Přeložka NN'!$C$42:$J$58,'40 - Přeložka NN'!$C$64:$K$79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<sst xmlns="http://schemas.openxmlformats.org/spreadsheetml/2006/main" count="10469" uniqueCount="2317">
  <si>
    <t>Export VZ</t>
  </si>
  <si>
    <t>List obsahuje:</t>
  </si>
  <si>
    <t>3.0</t>
  </si>
  <si>
    <t>False</t>
  </si>
  <si>
    <t>{4ADB320D-EDFF-41B2-BFDC-186E87E88B9A}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</si>
  <si>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</si>
  <si>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</si>
  <si>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</si>
  <si>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</si>
  <si>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</si>
  <si>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</si>
  <si>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</si>
  <si>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</si>
  <si>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</si>
  <si>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X714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</si>
  <si>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</si>
  <si>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</si>
  <si>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Přístavba hlavního vstupu do MŠ Křižíkova 555, M.Lázně</t>
  </si>
  <si>
    <t>0,1</t>
  </si>
  <si>
    <t>KSO:</t>
  </si>
  <si>
    <t>CC-CZ:</t>
  </si>
  <si>
    <t>1</t>
  </si>
  <si>
    <t>Místo:</t>
  </si>
  <si>
    <t>Mariánské Lázně</t>
  </si>
  <si>
    <t>Datum:</t>
  </si>
  <si>
    <t>31.03.2015</t>
  </si>
  <si>
    <t>10</t>
  </si>
  <si>
    <t>100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</si>
  <si>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</si>
  <si>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</si>
  <si>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</si>
  <si>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</si>
  <si>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</si>
  <si>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</si>
  <si>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</si>
  <si>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ing.Pavel Graca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</si>
  <si>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</si>
  <si>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</si>
  <si>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</si>
  <si>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</si>
  <si>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</si>
  <si>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</si>
  <si>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</si>
  <si>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</si>
  <si>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</si>
  <si>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</si>
  <si>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</si>
  <si>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</si>
  <si>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</si>
  <si>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</si>
  <si>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</si>
  <si>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</si>
  <si>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</si>
  <si>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</si>
  <si>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</si>
  <si>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</si>
  <si>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</si>
  <si>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</si>
  <si>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</si>
  <si>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</si>
  <si>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</si>
  <si>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</si>
  <si>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</si>
  <si>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</si>
  <si>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</si>
  <si>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</si>
  <si>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</si>
  <si>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</si>
  <si>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</si>
  <si>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</si>
  <si>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</si>
  <si>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</si>
  <si>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</si>
  <si>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</si>
  <si>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</si>
  <si>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</si>
  <si>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</si>
  <si>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Vedlejší náklady</t>
  </si>
  <si>
    <t>STA</t>
  </si>
  <si>
    <t>{CDA29D02-CD53-47B0-8D53-618FF73C756E}</t>
  </si>
  <si>
    <t>2</t>
  </si>
  <si>
    <t>Přístavba</t>
  </si>
  <si>
    <t>{6354ACC5-39B1-4C05-BFE3-35D139E9389F}</t>
  </si>
  <si>
    <t>20</t>
  </si>
  <si>
    <t>Venkovní rampa</t>
  </si>
  <si>
    <t>{D62D6F49-AB49-4A08-A016-1C869F544A6F}</t>
  </si>
  <si>
    <t>30</t>
  </si>
  <si>
    <t>Vstupní branka</t>
  </si>
  <si>
    <t>{26D9B361-FA0B-4897-9473-67303B4C8EC3}</t>
  </si>
  <si>
    <t>40</t>
  </si>
  <si>
    <t>Přeložka NN</t>
  </si>
  <si>
    <t>{7A3B19C6-C96F-4D06-803B-853B0309383A}</t>
  </si>
  <si>
    <t>Zpět na list:</t>
  </si>
  <si>
    <t>KRYCÍ LIST SOUPISU</t>
  </si>
  <si>
    <t>Objekt:</t>
  </si>
  <si>
    <t>00 - Vedlejší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</si>
  <si>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</si>
  <si>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</si>
  <si>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</si>
  <si>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</si>
  <si>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</si>
  <si>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</si>
  <si>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</si>
  <si>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</si>
  <si>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</si>
  <si>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</si>
  <si>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</si>
  <si>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</si>
  <si>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</si>
  <si>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</si>
  <si>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</si>
  <si>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</si>
  <si>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</si>
  <si>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</si>
  <si>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</si>
  <si>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</si>
  <si>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</si>
  <si>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</si>
  <si>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</si>
  <si>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</si>
  <si>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</si>
  <si>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</si>
  <si>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</si>
  <si>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</si>
  <si>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</si>
  <si>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</si>
  <si>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</si>
  <si>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</si>
  <si>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</si>
  <si>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</si>
  <si>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Kč</t>
  </si>
  <si>
    <t>CS ÚRS 2014 01</t>
  </si>
  <si>
    <t>1024</t>
  </si>
  <si>
    <t>1537196948</t>
  </si>
  <si>
    <t>013254000</t>
  </si>
  <si>
    <t>Dokumentace skutečného provedení stavby</t>
  </si>
  <si>
    <t>-1453767587</t>
  </si>
  <si>
    <t>VRN3</t>
  </si>
  <si>
    <t>Zařízení staveniště</t>
  </si>
  <si>
    <t>3</t>
  </si>
  <si>
    <t>030001000</t>
  </si>
  <si>
    <t>1831498854</t>
  </si>
  <si>
    <t>4</t>
  </si>
  <si>
    <t>032603000</t>
  </si>
  <si>
    <t>Ostatní náklady</t>
  </si>
  <si>
    <t>-384873581</t>
  </si>
  <si>
    <t>034103000</t>
  </si>
  <si>
    <t>Energie pro zařízení staveniště</t>
  </si>
  <si>
    <t>2085994587</t>
  </si>
  <si>
    <t>6</t>
  </si>
  <si>
    <t>034203000</t>
  </si>
  <si>
    <t>Oplocení staveniště - ochranné pletivo na mobilních sloupcích v.2 m</t>
  </si>
  <si>
    <t>m</t>
  </si>
  <si>
    <t>-1166006423</t>
  </si>
  <si>
    <t>7</t>
  </si>
  <si>
    <t>034503000</t>
  </si>
  <si>
    <t>Informační tabule na staveništi</t>
  </si>
  <si>
    <t>-638976704</t>
  </si>
  <si>
    <t>VRN4</t>
  </si>
  <si>
    <t>Inženýrská činnost</t>
  </si>
  <si>
    <t>8</t>
  </si>
  <si>
    <t>041403000</t>
  </si>
  <si>
    <t>Koordinátor BOZP na staveništi</t>
  </si>
  <si>
    <t>1282874353</t>
  </si>
  <si>
    <t>9</t>
  </si>
  <si>
    <t>045203000</t>
  </si>
  <si>
    <t>Kompletační činnost</t>
  </si>
  <si>
    <t>-1507754737</t>
  </si>
  <si>
    <t>VRN7</t>
  </si>
  <si>
    <t>Provozní vlivy</t>
  </si>
  <si>
    <t>071103000</t>
  </si>
  <si>
    <t>Provoz investora</t>
  </si>
  <si>
    <t>-918944417</t>
  </si>
  <si>
    <t>10 - Přístavba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</si>
  <si>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</si>
  <si>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</si>
  <si>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</si>
  <si>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</si>
  <si>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</si>
  <si>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</si>
  <si>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</si>
  <si>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</si>
  <si>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</si>
  <si>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</si>
  <si>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</si>
  <si>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</si>
  <si>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</si>
  <si>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</si>
  <si>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</si>
  <si>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</si>
  <si>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</si>
  <si>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</si>
  <si>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</si>
  <si>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</si>
  <si>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</si>
  <si>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</si>
  <si>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</si>
  <si>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</si>
  <si>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</si>
  <si>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</si>
  <si>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</si>
  <si>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</si>
  <si>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</si>
  <si>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</si>
  <si>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</si>
  <si>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</si>
  <si>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  21-M-0 - Rozvaděč RE</t>
  </si>
  <si>
    <t xml:space="preserve">      21-M-1 - Rozvaděč RH - doplnění</t>
  </si>
  <si>
    <t xml:space="preserve">      21-M-2 - Dodávka</t>
  </si>
  <si>
    <t xml:space="preserve">      21-M-3 - Montážní práce</t>
  </si>
  <si>
    <t xml:space="preserve">      21-M-4 - Hromosvod</t>
  </si>
  <si>
    <t xml:space="preserve">    22-M - Slaboproud</t>
  </si>
  <si>
    <t xml:space="preserve">    24-M - Montáže vzduchotechnických zařízení</t>
  </si>
  <si>
    <t>OST - Ostatní</t>
  </si>
  <si>
    <t>HSV</t>
  </si>
  <si>
    <t>Práce a dodávky HSV</t>
  </si>
  <si>
    <t>Zemní práce</t>
  </si>
  <si>
    <t>113107142</t>
  </si>
  <si>
    <t>Odstranění podkladu pl do 50 m2 živičných tl 100 mm</t>
  </si>
  <si>
    <t>m2</t>
  </si>
  <si>
    <t>1461184319</t>
  </si>
  <si>
    <t>122201101</t>
  </si>
  <si>
    <t>Odkopávky a prokopávky nezapažené v hornině tř. 3 objem do 100 m3</t>
  </si>
  <si>
    <t>m3</t>
  </si>
  <si>
    <t>CS ÚRS 2015 01</t>
  </si>
  <si>
    <t>-357745026</t>
  </si>
  <si>
    <t>VV</t>
  </si>
  <si>
    <t>(23,32+23,36)*0,24</t>
  </si>
  <si>
    <t>132201101</t>
  </si>
  <si>
    <t>Hloubení rýh š do 600 mm v hornině tř. 3 objemu do 100 m3</t>
  </si>
  <si>
    <t>-1857501684</t>
  </si>
  <si>
    <t>(14,81+1,2*2)*1,15*0,6</t>
  </si>
  <si>
    <t>(2,45*2+2,87)*0,95*0,4</t>
  </si>
  <si>
    <t>0,66*0,4*1,05*2</t>
  </si>
  <si>
    <t>-957945529</t>
  </si>
  <si>
    <t>34*0,6*1,2 "potrubí</t>
  </si>
  <si>
    <t>161101101</t>
  </si>
  <si>
    <t>Svislé přemístění výkopku z horniny tř. 1 až 4 hl výkopu do 2,5 m</t>
  </si>
  <si>
    <t>1810617465</t>
  </si>
  <si>
    <t>11,203+15,382+24,48</t>
  </si>
  <si>
    <t>162701105</t>
  </si>
  <si>
    <t>Vodorovné přemístění do 10000 m výkopku/sypaniny z horniny tř. 1 až 4</t>
  </si>
  <si>
    <t>-1044095969</t>
  </si>
  <si>
    <t>162701109</t>
  </si>
  <si>
    <t>Příplatek k vodorovnému přemístění výkopku/sypaniny z horniny tř. 1 až 4 ZKD 1000 m přes 10000 m</t>
  </si>
  <si>
    <t>146515452</t>
  </si>
  <si>
    <t>51,065*22 'Přepočtené koeficientem množství</t>
  </si>
  <si>
    <t>171201201</t>
  </si>
  <si>
    <t>Uložení sypaniny na skládky</t>
  </si>
  <si>
    <t>-205212258</t>
  </si>
  <si>
    <t>171201211</t>
  </si>
  <si>
    <t>Poplatek za uložení odpadu ze sypaniny na skládce (skládkovné)</t>
  </si>
  <si>
    <t>t</t>
  </si>
  <si>
    <t>-604547637</t>
  </si>
  <si>
    <t>51,065*2 'Přepočtené koeficientem množství</t>
  </si>
  <si>
    <t>174101101</t>
  </si>
  <si>
    <t>Zásyp jam, šachet rýh nebo kolem objektů sypaninou se zhutněním</t>
  </si>
  <si>
    <t>-847468027</t>
  </si>
  <si>
    <t>15,382-8,309 "obsyp základů</t>
  </si>
  <si>
    <t>24,48-10,2 "zásyp potrubí</t>
  </si>
  <si>
    <t>11</t>
  </si>
  <si>
    <t>M</t>
  </si>
  <si>
    <t>583373020</t>
  </si>
  <si>
    <t>štěrkopísek</t>
  </si>
  <si>
    <t>1910451808</t>
  </si>
  <si>
    <t>21,353*2 'Přepočtené koeficientem množství</t>
  </si>
  <si>
    <t>12</t>
  </si>
  <si>
    <t>181102302</t>
  </si>
  <si>
    <t>Úprava pláně v zářezech se zhutněním</t>
  </si>
  <si>
    <t>-542582414</t>
  </si>
  <si>
    <t>Zakládání</t>
  </si>
  <si>
    <t>13</t>
  </si>
  <si>
    <t>211561111</t>
  </si>
  <si>
    <t>Výplň odvodňovacích žeber nebo trativodů kamenivem hrubým drceným frakce 4 až 16 mm</t>
  </si>
  <si>
    <t>-387454406</t>
  </si>
  <si>
    <t>25,5*0,6*0,5</t>
  </si>
  <si>
    <t>14</t>
  </si>
  <si>
    <t>211971110</t>
  </si>
  <si>
    <t>Zřízení opláštění žeber nebo trativodů geotextilií v rýze nebo zářezu sklonu do 1:2</t>
  </si>
  <si>
    <t>-540630403</t>
  </si>
  <si>
    <t>25,5*1</t>
  </si>
  <si>
    <t>693111460</t>
  </si>
  <si>
    <t>textilie 63 63/30 300 g/m2 do š 8,8 m</t>
  </si>
  <si>
    <t>1510200939</t>
  </si>
  <si>
    <t>25,5*1,1 'Přepočtené koeficientem množství</t>
  </si>
  <si>
    <t>16</t>
  </si>
  <si>
    <t>212752212</t>
  </si>
  <si>
    <t>Trativod z drenážních trubek plastových flexibilních D do 100 mm včetně lože otevřený výkop</t>
  </si>
  <si>
    <t>-1479642632</t>
  </si>
  <si>
    <t>17</t>
  </si>
  <si>
    <t>274313811</t>
  </si>
  <si>
    <t>Základové pásy z betonu tř. C 25/30</t>
  </si>
  <si>
    <t>-758980440</t>
  </si>
  <si>
    <t>0,66*0,23*1*2</t>
  </si>
  <si>
    <t>18</t>
  </si>
  <si>
    <t>274351215</t>
  </si>
  <si>
    <t>Zřízení bednění stěn základových pasů</t>
  </si>
  <si>
    <t>1296268865</t>
  </si>
  <si>
    <t>(0,66+0,23)*0,5*2</t>
  </si>
  <si>
    <t>19</t>
  </si>
  <si>
    <t>274351216</t>
  </si>
  <si>
    <t>Odstranění bednění stěn základových pasů</t>
  </si>
  <si>
    <t>1805756453</t>
  </si>
  <si>
    <t>279113134</t>
  </si>
  <si>
    <t>Základová zeď tl do 300 mm z tvárnic ztraceného bednění včetně výplně z betonu tř. C 16/20</t>
  </si>
  <si>
    <t>-2070956347</t>
  </si>
  <si>
    <t>(2,45*2+2,87)*1</t>
  </si>
  <si>
    <t>279113136</t>
  </si>
  <si>
    <t>Základová zeď tl do 500 mm z tvárnic ztraceného bednění včetně výplně z betonu tř. C 16/20</t>
  </si>
  <si>
    <t>1629707214</t>
  </si>
  <si>
    <t>(14,81+1,2*2)*1,5</t>
  </si>
  <si>
    <t>22</t>
  </si>
  <si>
    <t>279361821</t>
  </si>
  <si>
    <t>Výztuž základových zdí nosných betonářskou ocelí 10 505</t>
  </si>
  <si>
    <t>-1705196953</t>
  </si>
  <si>
    <t>1,9*40*0,62*1,05/1000 "1 - d 10</t>
  </si>
  <si>
    <t>6*80*0,62*1,05/1000 "2 - d 10</t>
  </si>
  <si>
    <t>Svislé a kompletní konstrukce</t>
  </si>
  <si>
    <t>23</t>
  </si>
  <si>
    <t>311238143</t>
  </si>
  <si>
    <t>Zdivo nosné vnitřní z cihel broušených tl 240 mm pevnosti P10 lepených tenkovrstvou maltou</t>
  </si>
  <si>
    <t>1461830636</t>
  </si>
  <si>
    <t>(1,12*2+15,05-0,12*2-0,25*2)*3</t>
  </si>
  <si>
    <t>-1,21*1,77*4-2*2,45</t>
  </si>
  <si>
    <t>24</t>
  </si>
  <si>
    <t>317142322</t>
  </si>
  <si>
    <t>Překlady nenosné přímé z pórobetonu Ytong v příčkách tl 150 mm pro světlost otvoru do 1010 mm</t>
  </si>
  <si>
    <t>kus</t>
  </si>
  <si>
    <t>-1358318752</t>
  </si>
  <si>
    <t>25</t>
  </si>
  <si>
    <t>317168132</t>
  </si>
  <si>
    <t>Překlad keramický vysoký v 23,8 cm dl 150 cm</t>
  </si>
  <si>
    <t>-2140463650</t>
  </si>
  <si>
    <t>4*3</t>
  </si>
  <si>
    <t>26</t>
  </si>
  <si>
    <t>317168136</t>
  </si>
  <si>
    <t>Překlad keramický vysoký v 23,8 cm dl 250 cm</t>
  </si>
  <si>
    <t>-1036259438</t>
  </si>
  <si>
    <t>27</t>
  </si>
  <si>
    <t>317168170</t>
  </si>
  <si>
    <t>Překlad keramický vysoký v 23,8 cm dl 350 cm</t>
  </si>
  <si>
    <t>546378418</t>
  </si>
  <si>
    <t>28</t>
  </si>
  <si>
    <t>317941123</t>
  </si>
  <si>
    <t>Osazování ocelových válcovaných nosníků na zdivu I, IE, U, UE nebo L do č 22</t>
  </si>
  <si>
    <t>-1244709084</t>
  </si>
  <si>
    <t>(5,7+5,7+3,3)*36,4/1000 "HEA</t>
  </si>
  <si>
    <t>29</t>
  </si>
  <si>
    <t>133881410</t>
  </si>
  <si>
    <t>tyč ocelová HEA, značka oceli S 235 JR označení průřezu 180</t>
  </si>
  <si>
    <t>R-pol.</t>
  </si>
  <si>
    <t>440403418</t>
  </si>
  <si>
    <t>0,535*1,05 'Přepočtené koeficientem množství</t>
  </si>
  <si>
    <t>342272148</t>
  </si>
  <si>
    <t>Příčky tl 50 mm z pórobetonových přesných hladkých příčkovek objemové hmotnosti 500 kg/m3</t>
  </si>
  <si>
    <t>1999034642</t>
  </si>
  <si>
    <t>0,6*0,8 "zazdívka rozvaděče RE</t>
  </si>
  <si>
    <t>31</t>
  </si>
  <si>
    <t>342272323</t>
  </si>
  <si>
    <t>Příčky tl 100 mm z pórobetonových přesných hladkých příčkovek objemové hmotnosti 500 kg/m3</t>
  </si>
  <si>
    <t>-1148079647</t>
  </si>
  <si>
    <t>1,16*1,8*6 "zazdívka původní oken</t>
  </si>
  <si>
    <t>32</t>
  </si>
  <si>
    <t>342272523</t>
  </si>
  <si>
    <t>Příčky tl 150 mm z pórobetonových přesných hladkých příčkovek objemové hmotnosti 500 kg/m3</t>
  </si>
  <si>
    <t>9420248</t>
  </si>
  <si>
    <t>(4,15*2+3,57)*3</t>
  </si>
  <si>
    <t>-1,8*4</t>
  </si>
  <si>
    <t>-2,87*2,55</t>
  </si>
  <si>
    <t>33</t>
  </si>
  <si>
    <t>342291121</t>
  </si>
  <si>
    <t>Ukotvení příček k cihelným konstrukcím plochými kotvami</t>
  </si>
  <si>
    <t>-27126348</t>
  </si>
  <si>
    <t>3*4</t>
  </si>
  <si>
    <t>34</t>
  </si>
  <si>
    <t>346244361</t>
  </si>
  <si>
    <t>Zazdívka o tl 65 mm rýh, nik nebo kapes z cihel pálených</t>
  </si>
  <si>
    <t>-175159400</t>
  </si>
  <si>
    <t>4,5*0,15*2</t>
  </si>
  <si>
    <t>Vodorovné konstrukce</t>
  </si>
  <si>
    <t>35</t>
  </si>
  <si>
    <t>411121232</t>
  </si>
  <si>
    <t>Montáž prefabrikovaných ŽB stropů ze stropních desek dl do 1800 mm</t>
  </si>
  <si>
    <t>558853110</t>
  </si>
  <si>
    <t>2*6</t>
  </si>
  <si>
    <t>36</t>
  </si>
  <si>
    <t>593412240</t>
  </si>
  <si>
    <t>deska stropní plná PZD 28/10 119x29x9 cm</t>
  </si>
  <si>
    <t>2060270419</t>
  </si>
  <si>
    <t>37</t>
  </si>
  <si>
    <t>413232221</t>
  </si>
  <si>
    <t>Zazdívka zhlaví válcovaných nosníků v do 300 mm</t>
  </si>
  <si>
    <t>-804551917</t>
  </si>
  <si>
    <t>38</t>
  </si>
  <si>
    <t>417321515</t>
  </si>
  <si>
    <t>Ztužující pásy a věnce ze ŽB tř. C 25/30</t>
  </si>
  <si>
    <t>1476827977</t>
  </si>
  <si>
    <t>(1,12*2+15,05-0,12*2-0,25*2)*0,25*0,35</t>
  </si>
  <si>
    <t>39</t>
  </si>
  <si>
    <t>417351115</t>
  </si>
  <si>
    <t>Zřízení bednění ztužujících věnců</t>
  </si>
  <si>
    <t>1459636353</t>
  </si>
  <si>
    <t>(1,12*2+15,05-0,12*2-0,25*2)*0,35*2</t>
  </si>
  <si>
    <t>1,21*0,25*4+2*0,25</t>
  </si>
  <si>
    <t>417351116</t>
  </si>
  <si>
    <t>Odstranění bednění ztužujících věnců</t>
  </si>
  <si>
    <t>-392513729</t>
  </si>
  <si>
    <t>41</t>
  </si>
  <si>
    <t>417361821</t>
  </si>
  <si>
    <t>Výztuž ztužujících pásů a věnců betonářskou ocelí 10 505</t>
  </si>
  <si>
    <t>1592250851</t>
  </si>
  <si>
    <t>1,9*12*1,58*1,05/1000 "4 - d 16</t>
  </si>
  <si>
    <t>6*14*1,58*1,05/1000 "5 - d 16</t>
  </si>
  <si>
    <t>1*100*0,222*1,05/1000 "7 - d 6</t>
  </si>
  <si>
    <t>42</t>
  </si>
  <si>
    <t>417369901</t>
  </si>
  <si>
    <t>Kotvení věnce pomocí d 25 - 350 mm na chemickou kotvu do závitu hloubky 150 mm v souladu s TP výrobce</t>
  </si>
  <si>
    <t>2140672588</t>
  </si>
  <si>
    <t>43</t>
  </si>
  <si>
    <t>434312141</t>
  </si>
  <si>
    <t>Schody z betonu prostého C 16/20 v dlažbách</t>
  </si>
  <si>
    <t>1994741225</t>
  </si>
  <si>
    <t>1,6*2</t>
  </si>
  <si>
    <t>44</t>
  </si>
  <si>
    <t>434351141</t>
  </si>
  <si>
    <t>Zřízení bednění stupňů přímočarých schodišť</t>
  </si>
  <si>
    <t>-195663086</t>
  </si>
  <si>
    <t>(0,3*0,15)*1,6*2</t>
  </si>
  <si>
    <t>45</t>
  </si>
  <si>
    <t>434351142</t>
  </si>
  <si>
    <t>Odstranění bednění stupňů přímočarých schodišť</t>
  </si>
  <si>
    <t>616783333</t>
  </si>
  <si>
    <t>Komunikace</t>
  </si>
  <si>
    <t>46</t>
  </si>
  <si>
    <t>564251111</t>
  </si>
  <si>
    <t>Podklad nebo podsyp ze štěrkopísku ŠP tl 150 mm</t>
  </si>
  <si>
    <t>2026209217</t>
  </si>
  <si>
    <t>63,50</t>
  </si>
  <si>
    <t>Úpravy povrchů, podlahy a osazování výplní</t>
  </si>
  <si>
    <t>47</t>
  </si>
  <si>
    <t>612131101</t>
  </si>
  <si>
    <t>Cementový postřik vnitřních stěn nanášený celoplošně ručně</t>
  </si>
  <si>
    <t>1942988428</t>
  </si>
  <si>
    <t>"pod štukovou omítku na zdivo porotherm"  112,868</t>
  </si>
  <si>
    <t>Součet</t>
  </si>
  <si>
    <t>48</t>
  </si>
  <si>
    <t>612131121</t>
  </si>
  <si>
    <t>Penetrace akrylát-silikonová vnitřních stěn nanášená ručně</t>
  </si>
  <si>
    <t>-1611930027</t>
  </si>
  <si>
    <t>"na ytong-pod lepidlo se sítí"  67,718</t>
  </si>
  <si>
    <t>"pod štuk"  67,718</t>
  </si>
  <si>
    <t>49</t>
  </si>
  <si>
    <t>612142001</t>
  </si>
  <si>
    <t>Potažení vnitřních stěn sklovláknitým pletivem vtlačeným do tenkovrstvé hmoty</t>
  </si>
  <si>
    <t>1628830158</t>
  </si>
  <si>
    <t>21,091*2 "porobeton</t>
  </si>
  <si>
    <t>1,16*1,8*2*6 "původní okna</t>
  </si>
  <si>
    <t>0,8*0,6 "rozvaděč RE</t>
  </si>
  <si>
    <t>50</t>
  </si>
  <si>
    <t>612311131</t>
  </si>
  <si>
    <t>Potažení vnitřních stěn vápenným štukem tloušťky do 3 mm</t>
  </si>
  <si>
    <t>1188328636</t>
  </si>
  <si>
    <t>51</t>
  </si>
  <si>
    <t>612311141</t>
  </si>
  <si>
    <t>Vápenná omítka štuková dvouvrstvá vnitřních stěn nanášená ručně</t>
  </si>
  <si>
    <t>-1853508422</t>
  </si>
  <si>
    <t>(5,29*2+4,15+4,15+5,25*2+3,57+2,87+1,55*2)*2,9</t>
  </si>
  <si>
    <t>52</t>
  </si>
  <si>
    <t>612325221</t>
  </si>
  <si>
    <t>Vápenocementová štuková omítka malých ploch do 0,09 m2 na stěnách</t>
  </si>
  <si>
    <t>-1451327002</t>
  </si>
  <si>
    <t>53</t>
  </si>
  <si>
    <t>621142001</t>
  </si>
  <si>
    <t>Potažení vnějších podhledů sklovláknitým pletivem vtlačeným do tenkovrstvé hmoty</t>
  </si>
  <si>
    <t>1146480660</t>
  </si>
  <si>
    <t>24,4+(2,965+10,24+3,045+1,3*2+1,85*2)*0,36</t>
  </si>
  <si>
    <t>21,437</t>
  </si>
  <si>
    <t>54</t>
  </si>
  <si>
    <t>621511021</t>
  </si>
  <si>
    <t>Tenkovrstvá akrylátová zrnitá omítka tl. 2,0 mm včetně penetrace vnějších podhledů</t>
  </si>
  <si>
    <t>-1905163421</t>
  </si>
  <si>
    <t>55</t>
  </si>
  <si>
    <t>622221021</t>
  </si>
  <si>
    <t>Montáž zateplení vnějších stěn z minerální vlny s podélnou orientací vláken tl do 120 mm</t>
  </si>
  <si>
    <t>2118763705</t>
  </si>
  <si>
    <t>(15,05+1,12*1)*3,25</t>
  </si>
  <si>
    <t>56</t>
  </si>
  <si>
    <t>622229901</t>
  </si>
  <si>
    <t>Lepení fasádních profilů</t>
  </si>
  <si>
    <t>1712904098</t>
  </si>
  <si>
    <t>0,38*2,46*8 "F1</t>
  </si>
  <si>
    <t>1,28*0,725*2 "F2</t>
  </si>
  <si>
    <t>15,06*0,725 "F3</t>
  </si>
  <si>
    <t>57</t>
  </si>
  <si>
    <t>286990001</t>
  </si>
  <si>
    <t>Dodávka fasádní profil 380x2460 - F1</t>
  </si>
  <si>
    <t>-1636428020</t>
  </si>
  <si>
    <t>58</t>
  </si>
  <si>
    <t>286990002</t>
  </si>
  <si>
    <t>Dodávka fasádní profil 1280x725 - F2</t>
  </si>
  <si>
    <t>529135380</t>
  </si>
  <si>
    <t>59</t>
  </si>
  <si>
    <t>286990003</t>
  </si>
  <si>
    <t>Dodávka fasádní profil 15060x725 - F3</t>
  </si>
  <si>
    <t>-1119234842</t>
  </si>
  <si>
    <t>60</t>
  </si>
  <si>
    <t>631515290</t>
  </si>
  <si>
    <t>deska minerální izolačníTF PROFI tl. 120 mm</t>
  </si>
  <si>
    <t>1559272319</t>
  </si>
  <si>
    <t>39,086*1,05 'Přepočtené koeficientem množství</t>
  </si>
  <si>
    <t>61</t>
  </si>
  <si>
    <t>622252001</t>
  </si>
  <si>
    <t>Montáž zakládacích soklových lišt zateplení</t>
  </si>
  <si>
    <t>-2009819769</t>
  </si>
  <si>
    <t>15,05+1,12*1-2</t>
  </si>
  <si>
    <t>62</t>
  </si>
  <si>
    <t>590514200</t>
  </si>
  <si>
    <t>lišta zakládací LO 123 mm tl 1,0 mm</t>
  </si>
  <si>
    <t>1845136612</t>
  </si>
  <si>
    <t>63</t>
  </si>
  <si>
    <t>622252002</t>
  </si>
  <si>
    <t>Montáž ostatních lišt zateplení</t>
  </si>
  <si>
    <t>-1120082551</t>
  </si>
  <si>
    <t>25,9+25,56+6,84+4,84</t>
  </si>
  <si>
    <t>64</t>
  </si>
  <si>
    <t>590514750</t>
  </si>
  <si>
    <t>profil okenní začišťovací s tkaninou -6 mm/2,4 m</t>
  </si>
  <si>
    <t>1389668054</t>
  </si>
  <si>
    <t>(1,21+1,77*2)*4</t>
  </si>
  <si>
    <t>2+2,45*2</t>
  </si>
  <si>
    <t>25,9*1,05 'Přepočtené koeficientem množství</t>
  </si>
  <si>
    <t>65</t>
  </si>
  <si>
    <t>590514840</t>
  </si>
  <si>
    <t>lišta rohová PVC 10/10 cm s tkaninou bal. 2,5 m</t>
  </si>
  <si>
    <t>902890867</t>
  </si>
  <si>
    <t>1,77*2*4+2,45*2+3,25*2</t>
  </si>
  <si>
    <t>25,56*1,05 'Přepočtené koeficientem množství</t>
  </si>
  <si>
    <t>66</t>
  </si>
  <si>
    <t>590514920</t>
  </si>
  <si>
    <t>profil zakončovací s okapničkou a tkaninou 100/150 mm, délka 2 m</t>
  </si>
  <si>
    <t>-148977183</t>
  </si>
  <si>
    <t>1,21*4+2</t>
  </si>
  <si>
    <t>6,84*1,05 'Přepočtené koeficientem množství</t>
  </si>
  <si>
    <t>67</t>
  </si>
  <si>
    <t>590514940</t>
  </si>
  <si>
    <t>připojovací profil parapetní variabilní s tkaninou, výška pěnové pásky 4 mm, délka 2 m</t>
  </si>
  <si>
    <t>1492993757</t>
  </si>
  <si>
    <t>1,21*4</t>
  </si>
  <si>
    <t>4,84*1,05 'Přepočtené koeficientem množství</t>
  </si>
  <si>
    <t>68</t>
  </si>
  <si>
    <t>622511021</t>
  </si>
  <si>
    <t>Tenkovrstvá akrylátová zrnitá omítka tl. 2,0 mm včetně penetrace vnějších stěn</t>
  </si>
  <si>
    <t>-23382519</t>
  </si>
  <si>
    <t>((1,21+1,77*2)*4+2+2,45*2)*0,12</t>
  </si>
  <si>
    <t>69</t>
  </si>
  <si>
    <t>622511111</t>
  </si>
  <si>
    <t>Tenkovrstvá akrylátová mozaiková střednězrnná omítka včetně penetrace vnějších stěn</t>
  </si>
  <si>
    <t>-199351451</t>
  </si>
  <si>
    <t>1,22+0,43+5,89</t>
  </si>
  <si>
    <t>70</t>
  </si>
  <si>
    <t>631311116</t>
  </si>
  <si>
    <t>Mazanina tl do 80 mm z betonu prostého tř. C 25/30</t>
  </si>
  <si>
    <t>-1570083823</t>
  </si>
  <si>
    <t>1,6*0,6*0,08*6 "angl.dvorky</t>
  </si>
  <si>
    <t>4,15*(5,25+0,1*2+3,57+5,29)*0,06</t>
  </si>
  <si>
    <t>(1,6*3,73+4,06*1,2)*0,06</t>
  </si>
  <si>
    <t>71</t>
  </si>
  <si>
    <t>631311126</t>
  </si>
  <si>
    <t>Mazanina tl do 120 mm z betonu prostého tř. C 25/30</t>
  </si>
  <si>
    <t>478282355</t>
  </si>
  <si>
    <t>(55,18-1,3*0,6*6)*0,12</t>
  </si>
  <si>
    <t>72</t>
  </si>
  <si>
    <t>631319171</t>
  </si>
  <si>
    <t>Příplatek k mazanině tl do 80 mm za stržení povrchu spodní vrstvy před vložením výztuže</t>
  </si>
  <si>
    <t>1810660826</t>
  </si>
  <si>
    <t>4,213*0,5 'Přepočtené koeficientem množství</t>
  </si>
  <si>
    <t>73</t>
  </si>
  <si>
    <t>631351101</t>
  </si>
  <si>
    <t>Zřízení bednění rýh a hran v podlahách</t>
  </si>
  <si>
    <t>-1894358208</t>
  </si>
  <si>
    <t>(1,6*2+3,73+4,06*1,2)*0,15</t>
  </si>
  <si>
    <t>74</t>
  </si>
  <si>
    <t>631351102</t>
  </si>
  <si>
    <t>Odstranění bednění rýh a hran v podlahách</t>
  </si>
  <si>
    <t>-1918091207</t>
  </si>
  <si>
    <t>75</t>
  </si>
  <si>
    <t>631362021</t>
  </si>
  <si>
    <t>Výztuž mazanin svařovanými sítěmi Kari</t>
  </si>
  <si>
    <t>-1444432333</t>
  </si>
  <si>
    <t>4,15*(5,25+0,1*2+3,57+5,29)*4,44*1,2/1000</t>
  </si>
  <si>
    <t>(1,6*3,73+4,06*1,2)*4,44*1,2/1000</t>
  </si>
  <si>
    <t>76</t>
  </si>
  <si>
    <t>642945111</t>
  </si>
  <si>
    <t>Osazování protipožárních dveří jednokřídlových do 2,5 m2</t>
  </si>
  <si>
    <t>-1293961926</t>
  </si>
  <si>
    <t>77</t>
  </si>
  <si>
    <t>553311450-1</t>
  </si>
  <si>
    <t>zárubeň ocelová protipožární H 145 900 L/P - T3</t>
  </si>
  <si>
    <t>1869542195</t>
  </si>
  <si>
    <t>Trubní vedení</t>
  </si>
  <si>
    <t>78</t>
  </si>
  <si>
    <t>894812111</t>
  </si>
  <si>
    <t>Revizní a čistící šachta z PP šachtové dno DN 315/150 přímý tok</t>
  </si>
  <si>
    <t>-32498503</t>
  </si>
  <si>
    <t>79</t>
  </si>
  <si>
    <t>894812132</t>
  </si>
  <si>
    <t>Revizní a čistící šachta z PP DN 315 šachtová roura korugovaná bez hrdla světlé hloubky 2000 mm</t>
  </si>
  <si>
    <t>543067962</t>
  </si>
  <si>
    <t>80</t>
  </si>
  <si>
    <t>894812149</t>
  </si>
  <si>
    <t>Příplatek k rourám revizní a čistící šachty z PP DN 315 za uříznutí šachtové roury</t>
  </si>
  <si>
    <t>114146770</t>
  </si>
  <si>
    <t>81</t>
  </si>
  <si>
    <t>894812156</t>
  </si>
  <si>
    <t>Revizní a čistící šachta z PP DN 315 poklop plastový pochůzí s rámem</t>
  </si>
  <si>
    <t>-847149951</t>
  </si>
  <si>
    <t>Ostatní konstrukce a práce-bourání</t>
  </si>
  <si>
    <t>82</t>
  </si>
  <si>
    <t>941211111</t>
  </si>
  <si>
    <t>Montáž lešení řadového rámového lehkého zatížení do 200 kg/m2 š do 0,9 m v do 10 m</t>
  </si>
  <si>
    <t>-1634715736</t>
  </si>
  <si>
    <t>(15,05+1,12*1+2)*2,5</t>
  </si>
  <si>
    <t>83</t>
  </si>
  <si>
    <t>941211211</t>
  </si>
  <si>
    <t>Příplatek k lešení řadovému rámovému lehkému š 0,9 m v do 25 m za první a ZKD den použití</t>
  </si>
  <si>
    <t>-2050860465</t>
  </si>
  <si>
    <t>45,425*30 'Přepočtené koeficientem množství</t>
  </si>
  <si>
    <t>84</t>
  </si>
  <si>
    <t>941211811</t>
  </si>
  <si>
    <t>Demontáž lešení řadového rámového lehkého zatížení do 200 kg/m2 š do 0,9 m v do 10 m</t>
  </si>
  <si>
    <t>422174891</t>
  </si>
  <si>
    <t>85</t>
  </si>
  <si>
    <t>944611111</t>
  </si>
  <si>
    <t>Montáž ochranné plachty z textilie z umělých vláken</t>
  </si>
  <si>
    <t>350825936</t>
  </si>
  <si>
    <t>86</t>
  </si>
  <si>
    <t>944611211</t>
  </si>
  <si>
    <t>Příplatek k ochranné plachtě za první a ZKD den použití</t>
  </si>
  <si>
    <t>-286803076</t>
  </si>
  <si>
    <t>87</t>
  </si>
  <si>
    <t>944611811</t>
  </si>
  <si>
    <t>Demontáž ochranné plachty z textilie z umělých vláken</t>
  </si>
  <si>
    <t>993118560</t>
  </si>
  <si>
    <t>88</t>
  </si>
  <si>
    <t>944711111</t>
  </si>
  <si>
    <t>Montáž záchytné stříšky š do 1,5 m</t>
  </si>
  <si>
    <t>239707277</t>
  </si>
  <si>
    <t>89</t>
  </si>
  <si>
    <t>944711211</t>
  </si>
  <si>
    <t>Příplatek k záchytné stříšce š do 1,5 m za první a ZKD den použití</t>
  </si>
  <si>
    <t>1841521148</t>
  </si>
  <si>
    <t>4*30 'Přepočtené koeficientem množství</t>
  </si>
  <si>
    <t>90</t>
  </si>
  <si>
    <t>944711811</t>
  </si>
  <si>
    <t>Demontáž záchytné stříšky š do 1,5 m</t>
  </si>
  <si>
    <t>-1939230906</t>
  </si>
  <si>
    <t>91</t>
  </si>
  <si>
    <t>949101111</t>
  </si>
  <si>
    <t>Lešení pomocné pro objekty pozemních staveb s lešeňovou podlahou v do 1,9 m zatížení do 150 kg/m2</t>
  </si>
  <si>
    <t>-1745926798</t>
  </si>
  <si>
    <t>8,03+22,38+10,36+22,24+6,15</t>
  </si>
  <si>
    <t>92</t>
  </si>
  <si>
    <t>952901111</t>
  </si>
  <si>
    <t>Vyčištění budov bytové a občanské výstavby při výšce podlaží do 4 m</t>
  </si>
  <si>
    <t>-1971744836</t>
  </si>
  <si>
    <t>93</t>
  </si>
  <si>
    <t>965042231</t>
  </si>
  <si>
    <t>Bourání podkladů pod dlažby nebo mazanin betonových nebo z litého asfaltu tl přes 100 mm pl do 4 m2</t>
  </si>
  <si>
    <t>413667101</t>
  </si>
  <si>
    <t>3,74*1,55*0,3 "podesta</t>
  </si>
  <si>
    <t>3,6*2,07*2*0,3 "rampy</t>
  </si>
  <si>
    <t>94</t>
  </si>
  <si>
    <t>952990001</t>
  </si>
  <si>
    <t>Vyplnění spáry - trvale pružný tmel pro interiéry</t>
  </si>
  <si>
    <t>-440482894</t>
  </si>
  <si>
    <t>4,15*2+5,28*2+0,15*4+3,44*2+5,29*2</t>
  </si>
  <si>
    <t>95</t>
  </si>
  <si>
    <t>952990002</t>
  </si>
  <si>
    <t>Vyplnění spáry - trvale pružný tmel pro exteriéry</t>
  </si>
  <si>
    <t>-4986910</t>
  </si>
  <si>
    <t>1,24*2+15,05</t>
  </si>
  <si>
    <t>96</t>
  </si>
  <si>
    <t>965042241</t>
  </si>
  <si>
    <t>Bourání podkladů pod dlažby nebo mazanin betonových nebo z litého asfaltu tl přes 100 mm pl pře 4 m2</t>
  </si>
  <si>
    <t>2019315127</t>
  </si>
  <si>
    <t>3,6*2*0,3*2 "stávající rampa</t>
  </si>
  <si>
    <t>97</t>
  </si>
  <si>
    <t>971033141</t>
  </si>
  <si>
    <t>Vybourání otvorů ve zdivu cihelném D do 60 mm na MVC nebo MV tl do 300 mm</t>
  </si>
  <si>
    <t>-746358850</t>
  </si>
  <si>
    <t>98</t>
  </si>
  <si>
    <t>973028141</t>
  </si>
  <si>
    <t>Vysekání kapes ve zdivu z kamene pro zavázání příček nebo zdí tl do 300 mm</t>
  </si>
  <si>
    <t>-1964983131</t>
  </si>
  <si>
    <t>3*2</t>
  </si>
  <si>
    <t>99</t>
  </si>
  <si>
    <t>973031325</t>
  </si>
  <si>
    <t>Vysekání kapes ve zdivu cihelném na MV nebo MVC pl do 0,10 m2 hl do 300 mm</t>
  </si>
  <si>
    <t>-450141778</t>
  </si>
  <si>
    <t>974031164</t>
  </si>
  <si>
    <t>Vysekání rýh ve zdivu cihelném hl do 150 mm š do 150 mm</t>
  </si>
  <si>
    <t>1324929117</t>
  </si>
  <si>
    <t>4,5*2</t>
  </si>
  <si>
    <t>997</t>
  </si>
  <si>
    <t>Přesun sutě</t>
  </si>
  <si>
    <t>101</t>
  </si>
  <si>
    <t>997013501</t>
  </si>
  <si>
    <t>Odvoz suti na skládku a vybouraných hmot nebo meziskládku do 1 km se složením</t>
  </si>
  <si>
    <t>1133612342</t>
  </si>
  <si>
    <t>102</t>
  </si>
  <si>
    <t>997013509</t>
  </si>
  <si>
    <t>Příplatek k odvozu suti a vybouraných hmot na skládku ZKD 1 km přes 1 km</t>
  </si>
  <si>
    <t>-1146184868</t>
  </si>
  <si>
    <t>35,164*31 'Přepočtené koeficientem množství</t>
  </si>
  <si>
    <t>103</t>
  </si>
  <si>
    <t>997013801</t>
  </si>
  <si>
    <t>Poplatek za uložení stavebního betonového odpadu na skládce (skládkovné)</t>
  </si>
  <si>
    <t>-1911544422</t>
  </si>
  <si>
    <t>35,164-11,494</t>
  </si>
  <si>
    <t>104</t>
  </si>
  <si>
    <t>997221845</t>
  </si>
  <si>
    <t>Poplatek za uložení odpadu z asfaltových povrchů na skládce (skládkovné)</t>
  </si>
  <si>
    <t>554420380</t>
  </si>
  <si>
    <t>998</t>
  </si>
  <si>
    <t>Přesun hmot</t>
  </si>
  <si>
    <t>105</t>
  </si>
  <si>
    <t>998011001</t>
  </si>
  <si>
    <t>Přesun hmot pro budovy zděné v do 6 m</t>
  </si>
  <si>
    <t>714692449</t>
  </si>
  <si>
    <t>PSV</t>
  </si>
  <si>
    <t>Práce a dodávky PSV</t>
  </si>
  <si>
    <t>711</t>
  </si>
  <si>
    <t>Izolace proti vodě, vlhkosti a plynům</t>
  </si>
  <si>
    <t>106</t>
  </si>
  <si>
    <t>711461201</t>
  </si>
  <si>
    <t>Provedení izolace proti tlakové vodě vodorovné fólií zesílením spojů páskem</t>
  </si>
  <si>
    <t>851909373</t>
  </si>
  <si>
    <t>55,18 "vstup</t>
  </si>
  <si>
    <t>107</t>
  </si>
  <si>
    <t>283220280</t>
  </si>
  <si>
    <t>fólie hydroizolační druh 803 tl 1,5 mm šíře 1300 mm</t>
  </si>
  <si>
    <t>1714669189</t>
  </si>
  <si>
    <t>55,18*1,15 'Přepočtené koeficientem množství</t>
  </si>
  <si>
    <t>108</t>
  </si>
  <si>
    <t>711491171</t>
  </si>
  <si>
    <t>Provedení izolace proti tlakové vodě vodorovné z textilií vrstva podkladní</t>
  </si>
  <si>
    <t>-1905888973</t>
  </si>
  <si>
    <t>109</t>
  </si>
  <si>
    <t>-623979379</t>
  </si>
  <si>
    <t>55,18*1,1 'Přepočtené koeficientem množství</t>
  </si>
  <si>
    <t>110</t>
  </si>
  <si>
    <t>998711201</t>
  </si>
  <si>
    <t>Přesun hmot procentní pro izolace proti vodě, vlhkosti a plynům v objektech v do 6 m</t>
  </si>
  <si>
    <t>%</t>
  </si>
  <si>
    <t>-1489670055</t>
  </si>
  <si>
    <t>712</t>
  </si>
  <si>
    <t>Povlakové krytiny</t>
  </si>
  <si>
    <t>111</t>
  </si>
  <si>
    <t>712331101</t>
  </si>
  <si>
    <t>Provedení povlakové krytiny střech do 10° podkladní vrstvy pásy na sucho AIP nebo NAIP</t>
  </si>
  <si>
    <t>-697800838</t>
  </si>
  <si>
    <t>6,5*14,31+0,97*1,95*2+1,3*10,24</t>
  </si>
  <si>
    <t>112</t>
  </si>
  <si>
    <t>628111500</t>
  </si>
  <si>
    <t>pás asfaltovaný A500 H</t>
  </si>
  <si>
    <t>-2023882916</t>
  </si>
  <si>
    <t>110,11*1,1 'Přepočtené koeficientem množství</t>
  </si>
  <si>
    <t>113</t>
  </si>
  <si>
    <t>998712201</t>
  </si>
  <si>
    <t>Přesun hmot procentní pro krytiny povlakové v objektech v do 6 m</t>
  </si>
  <si>
    <t>-1027526491</t>
  </si>
  <si>
    <t>713</t>
  </si>
  <si>
    <t>Izolace tepelné</t>
  </si>
  <si>
    <t>114</t>
  </si>
  <si>
    <t>713111111</t>
  </si>
  <si>
    <t>Montáž izolace tepelné vrchem stropů volně kladenými rohožemi, pásy, dílci, deskami</t>
  </si>
  <si>
    <t>-223897151</t>
  </si>
  <si>
    <t>63,78*2</t>
  </si>
  <si>
    <t>115</t>
  </si>
  <si>
    <t>631481550</t>
  </si>
  <si>
    <t>deska minerální izolační UNI 600x1200 mm tl. 120 mm</t>
  </si>
  <si>
    <t>-2033621025</t>
  </si>
  <si>
    <t>127,56*1,05 'Přepočtené koeficientem množství</t>
  </si>
  <si>
    <t>116</t>
  </si>
  <si>
    <t>712669579</t>
  </si>
  <si>
    <t>"položený pás TI mezi vazníky nad pozednici viz Detail pozednice č.1=TI tl.120mm 2x vrstva,šířka 400mm"  15*0,4*2</t>
  </si>
  <si>
    <t>"položený pás TI mezi vazníky nad pozednici viz Detail pozednice č.2=TI tl.120mm 1x vrstva,šířka 500mm"  11,9</t>
  </si>
  <si>
    <t>117</t>
  </si>
  <si>
    <t>1693835093</t>
  </si>
  <si>
    <t>23,9*1,05  'Přepočtené koeficientem množství</t>
  </si>
  <si>
    <t>118</t>
  </si>
  <si>
    <t>713121121</t>
  </si>
  <si>
    <t>Montáž izolace tepelné podlah volně kladenými rohožemi, pásy, dílci, deskami 2 vrstvy</t>
  </si>
  <si>
    <t>46997159</t>
  </si>
  <si>
    <t>4,15*(5,25+0,1*2+3,57+5,29)</t>
  </si>
  <si>
    <t>119</t>
  </si>
  <si>
    <t>283758800</t>
  </si>
  <si>
    <t>deska z pěnového polystyrenu EPS 100 Z 1000 x 500 x 50 mm</t>
  </si>
  <si>
    <t>1219115148</t>
  </si>
  <si>
    <t>59,387*1,03 'Přepočtené koeficientem množství</t>
  </si>
  <si>
    <t>120</t>
  </si>
  <si>
    <t>713131141</t>
  </si>
  <si>
    <t>Montáž izolace tepelné stěn a základů lepením celoplošně rohoží, pásů, dílců, desek</t>
  </si>
  <si>
    <t>1761122792</t>
  </si>
  <si>
    <t>(1,1*2+14,81+0,12*2)*1,2</t>
  </si>
  <si>
    <t>121</t>
  </si>
  <si>
    <t>283764230</t>
  </si>
  <si>
    <t>deska z extrudovaného polystyrénu XPS 300 SF 120 mm</t>
  </si>
  <si>
    <t>634098253</t>
  </si>
  <si>
    <t>20,7*1,05 'Přepočtené koeficientem množství</t>
  </si>
  <si>
    <t>122</t>
  </si>
  <si>
    <t>713131151</t>
  </si>
  <si>
    <t>Montáž izolace tepelné stěn a základů volně vloženými rohožemi, pásy, dílci, deskami 1 vrstva</t>
  </si>
  <si>
    <t>-1451317599</t>
  </si>
  <si>
    <t>(0,5+0,66)*1,2*2</t>
  </si>
  <si>
    <t>123</t>
  </si>
  <si>
    <t>283758130</t>
  </si>
  <si>
    <t>deska z pěnového polystyrenu EPS 50 Z 1000 x 500 x 20 mm</t>
  </si>
  <si>
    <t>-581877339</t>
  </si>
  <si>
    <t>2,784*1,05 'Přepočtené koeficientem množství</t>
  </si>
  <si>
    <t>124</t>
  </si>
  <si>
    <t>713191132</t>
  </si>
  <si>
    <t>Montáž izolace tepelné podlah, stropů vrchem nebo střech překrytí separační fólií z PE</t>
  </si>
  <si>
    <t>345126816</t>
  </si>
  <si>
    <t>125</t>
  </si>
  <si>
    <t>283231500</t>
  </si>
  <si>
    <t>fólie separační PE bal. 100 m2</t>
  </si>
  <si>
    <t>313397835</t>
  </si>
  <si>
    <t>59,387*1,1 'Přepočtené koeficientem množství</t>
  </si>
  <si>
    <t>126</t>
  </si>
  <si>
    <t>713463411</t>
  </si>
  <si>
    <t>Montáž izolace tepelné potrubí a ohybů návlekovými izolačními pouzdry</t>
  </si>
  <si>
    <t>-414108934</t>
  </si>
  <si>
    <t>18,1+5,9+82,6+5,2+18,6</t>
  </si>
  <si>
    <t>127</t>
  </si>
  <si>
    <t>283770460</t>
  </si>
  <si>
    <t>izolace potrubí 22 x 25 mm</t>
  </si>
  <si>
    <t>-109378355</t>
  </si>
  <si>
    <t>18,6*1,05 'Přepočtené koeficientem množství</t>
  </si>
  <si>
    <t>128</t>
  </si>
  <si>
    <t>283771060</t>
  </si>
  <si>
    <t>izolace potrubí 18 x 20 mm</t>
  </si>
  <si>
    <t>-1312178004</t>
  </si>
  <si>
    <t>5,2*1,05 'Přepočtené koeficientem množství</t>
  </si>
  <si>
    <t>129</t>
  </si>
  <si>
    <t>283770950</t>
  </si>
  <si>
    <t>izolace potrubí 15 x 13 mm</t>
  </si>
  <si>
    <t>940324573</t>
  </si>
  <si>
    <t>82,6*1,05 'Přepočtené koeficientem množství</t>
  </si>
  <si>
    <t>130</t>
  </si>
  <si>
    <t>631545320</t>
  </si>
  <si>
    <t>pouzdro potrubní izolační ALS 35/30 mm</t>
  </si>
  <si>
    <t>-1191622461</t>
  </si>
  <si>
    <t>18,1*1,05 'Přepočtené koeficientem množství</t>
  </si>
  <si>
    <t>131</t>
  </si>
  <si>
    <t>631545330</t>
  </si>
  <si>
    <t>pouzdro potrubní izolační ALS 42/30 mm</t>
  </si>
  <si>
    <t>1366058044</t>
  </si>
  <si>
    <t>5,9*1,05 'Přepočtené koeficientem množství</t>
  </si>
  <si>
    <t>132</t>
  </si>
  <si>
    <t>998713201</t>
  </si>
  <si>
    <t>Přesun hmot procentní pro izolace tepelné v objektech v do 6 m</t>
  </si>
  <si>
    <t>-1730678525</t>
  </si>
  <si>
    <t>721</t>
  </si>
  <si>
    <t>Zdravotechnika - vnitřní kanalizace</t>
  </si>
  <si>
    <t>133</t>
  </si>
  <si>
    <t>721000001</t>
  </si>
  <si>
    <t>Napojení dešťové kanalizace do stávající</t>
  </si>
  <si>
    <t>-1035151702</t>
  </si>
  <si>
    <t>134</t>
  </si>
  <si>
    <t>721000002</t>
  </si>
  <si>
    <t>Napojení drenáže do dešťové kanalizace</t>
  </si>
  <si>
    <t>1927894247</t>
  </si>
  <si>
    <t>135</t>
  </si>
  <si>
    <t>721173315</t>
  </si>
  <si>
    <t>Potrubí kanalizační plastové dešťové systém KG DN 110</t>
  </si>
  <si>
    <t>-2142695776</t>
  </si>
  <si>
    <t>136</t>
  </si>
  <si>
    <t>721173316</t>
  </si>
  <si>
    <t>Potrubí kanalizační plastové dešťové systém KG DN 125</t>
  </si>
  <si>
    <t>-1262271234</t>
  </si>
  <si>
    <t>137</t>
  </si>
  <si>
    <t>721173317</t>
  </si>
  <si>
    <t>Potrubí kanalizační plastové dešťové systém KG DN 160</t>
  </si>
  <si>
    <t>1980729976</t>
  </si>
  <si>
    <t>138</t>
  </si>
  <si>
    <t>721242116</t>
  </si>
  <si>
    <t>Lapač střešních splavenin z PP se zápachovou klapkou a lapacím košem DN 150</t>
  </si>
  <si>
    <t>-153632718</t>
  </si>
  <si>
    <t>139</t>
  </si>
  <si>
    <t>998721201</t>
  </si>
  <si>
    <t>Přesun hmot procentní pro vnitřní kanalizace v objektech v do 6 m</t>
  </si>
  <si>
    <t>1178071190</t>
  </si>
  <si>
    <t>731</t>
  </si>
  <si>
    <t>Ústřední vytápění - kotelny</t>
  </si>
  <si>
    <t>140</t>
  </si>
  <si>
    <t>731010000</t>
  </si>
  <si>
    <t>Provozní zkouška</t>
  </si>
  <si>
    <t>h</t>
  </si>
  <si>
    <t>-276296056</t>
  </si>
  <si>
    <t>733</t>
  </si>
  <si>
    <t>Ústřední vytápění - rozvodné potrubí</t>
  </si>
  <si>
    <t>141</t>
  </si>
  <si>
    <t>733000000</t>
  </si>
  <si>
    <t>Demontáž potrubí</t>
  </si>
  <si>
    <t>-706688671</t>
  </si>
  <si>
    <t>142</t>
  </si>
  <si>
    <t>733111106</t>
  </si>
  <si>
    <t>Potrubí ocelové závitové bezešvé běžné nízkotlaké DN 32</t>
  </si>
  <si>
    <t>-1226586350</t>
  </si>
  <si>
    <t>143</t>
  </si>
  <si>
    <t>733111107</t>
  </si>
  <si>
    <t>Potrubí ocelové závitové bezešvé běžné nízkotlaké DN 40</t>
  </si>
  <si>
    <t>659170005</t>
  </si>
  <si>
    <t>144</t>
  </si>
  <si>
    <t>733190107</t>
  </si>
  <si>
    <t>Zkouška těsnosti potrubí ocelové závitové do DN 40</t>
  </si>
  <si>
    <t>969838580</t>
  </si>
  <si>
    <t>18,1+5,9</t>
  </si>
  <si>
    <t>145</t>
  </si>
  <si>
    <t>733223202</t>
  </si>
  <si>
    <t>Potrubí měděné tvrdé spojované tvrdým pájením D 15x1</t>
  </si>
  <si>
    <t>1942516681</t>
  </si>
  <si>
    <t>146</t>
  </si>
  <si>
    <t>733223203</t>
  </si>
  <si>
    <t>Potrubí měděné tvrdé spojované tvrdým pájením D 18x1</t>
  </si>
  <si>
    <t>1740881634</t>
  </si>
  <si>
    <t>147</t>
  </si>
  <si>
    <t>733223204</t>
  </si>
  <si>
    <t>Potrubí měděné tvrdé spojované tvrdým pájením D 22x1</t>
  </si>
  <si>
    <t>-1356271099</t>
  </si>
  <si>
    <t>148</t>
  </si>
  <si>
    <t>733291101</t>
  </si>
  <si>
    <t>Zkouška těsnosti potrubí měděné do D 35x1,5</t>
  </si>
  <si>
    <t>423938656</t>
  </si>
  <si>
    <t>82,6+5,2+18,6</t>
  </si>
  <si>
    <t>149</t>
  </si>
  <si>
    <t>733291903</t>
  </si>
  <si>
    <t>Propojení potrubí měděného při opravě D 18x1 mm</t>
  </si>
  <si>
    <t>-1667743602</t>
  </si>
  <si>
    <t>150</t>
  </si>
  <si>
    <t>998733201</t>
  </si>
  <si>
    <t>Přesun hmot procentní pro rozvody potrubí v objektech v do 6 m</t>
  </si>
  <si>
    <t>1182420185</t>
  </si>
  <si>
    <t>734</t>
  </si>
  <si>
    <t>Ústřední vytápění - armatury</t>
  </si>
  <si>
    <t>151</t>
  </si>
  <si>
    <t>734221544</t>
  </si>
  <si>
    <t>Ventil závitový termostatický přímý jednoregulační G 3/8 PN 16 do 110°C bez hlavice ovládání</t>
  </si>
  <si>
    <t>2144186687</t>
  </si>
  <si>
    <t>152</t>
  </si>
  <si>
    <t>734221545</t>
  </si>
  <si>
    <t>Ventil závitový termostatický přímý jednoregulační G 1/2 PN 16 do 110°C bez hlavice ovládání</t>
  </si>
  <si>
    <t>1393163834</t>
  </si>
  <si>
    <t>153</t>
  </si>
  <si>
    <t>734221685</t>
  </si>
  <si>
    <t>Termostatická hlavice vosková PN 10 do 110°C s vestavěným čidlem</t>
  </si>
  <si>
    <t>-1773509572</t>
  </si>
  <si>
    <t>154</t>
  </si>
  <si>
    <t>734261716</t>
  </si>
  <si>
    <t>Šroubení regulační radiátorové přímé G 3/8 s vypouštěním</t>
  </si>
  <si>
    <t>-383046824</t>
  </si>
  <si>
    <t>155</t>
  </si>
  <si>
    <t>734261717</t>
  </si>
  <si>
    <t>Šroubení regulační radiátorové přímé G 1/2 s vypouštěním</t>
  </si>
  <si>
    <t>486078880</t>
  </si>
  <si>
    <t>156</t>
  </si>
  <si>
    <t>734291122</t>
  </si>
  <si>
    <t>Kohout plnící a vypouštěcí G 3/8 PN 10 do 110°C závitový</t>
  </si>
  <si>
    <t>-814105471</t>
  </si>
  <si>
    <t>157</t>
  </si>
  <si>
    <t>734292714</t>
  </si>
  <si>
    <t>Kohout kulový přímý G 3/4 PN 42 do 185°C vnitřní závit</t>
  </si>
  <si>
    <t>-709660963</t>
  </si>
  <si>
    <t>158</t>
  </si>
  <si>
    <t>998734201</t>
  </si>
  <si>
    <t>Přesun hmot procentní pro armatury v objektech v do 6 m</t>
  </si>
  <si>
    <t>1039402068</t>
  </si>
  <si>
    <t>735</t>
  </si>
  <si>
    <t>Ústřední vytápění - otopná tělesa</t>
  </si>
  <si>
    <t>159</t>
  </si>
  <si>
    <t>735000000</t>
  </si>
  <si>
    <t>Demontáž otopných těles</t>
  </si>
  <si>
    <t>546015362</t>
  </si>
  <si>
    <t>160</t>
  </si>
  <si>
    <t>735151273</t>
  </si>
  <si>
    <t>Otopné těleso panelové Klasik typ 11 výška/délka 600/600 mm</t>
  </si>
  <si>
    <t>663774307</t>
  </si>
  <si>
    <t>161</t>
  </si>
  <si>
    <t>735151282</t>
  </si>
  <si>
    <t>Otopné těleso panelové Klasik typ 11 výška/délka 600/1800 mm</t>
  </si>
  <si>
    <t>-172466914</t>
  </si>
  <si>
    <t>162</t>
  </si>
  <si>
    <t>735151479</t>
  </si>
  <si>
    <t>Otopné těleso panelové Klasik typ 21 výška/délka 600/1200 mm</t>
  </si>
  <si>
    <t>-1455357724</t>
  </si>
  <si>
    <t>163</t>
  </si>
  <si>
    <t>735151579</t>
  </si>
  <si>
    <t>Otopné těleso panelové Klasik typ 22 výška/délka 600/1200 mm</t>
  </si>
  <si>
    <t>-320035222</t>
  </si>
  <si>
    <t>164</t>
  </si>
  <si>
    <t>998735201</t>
  </si>
  <si>
    <t>Přesun hmot procentní pro otopná tělesa v objektech v do 6 m</t>
  </si>
  <si>
    <t>2049653046</t>
  </si>
  <si>
    <t>762</t>
  </si>
  <si>
    <t>Konstrukce tesařské</t>
  </si>
  <si>
    <t>165</t>
  </si>
  <si>
    <t>762085103</t>
  </si>
  <si>
    <t>Montáž kotevních želez, příložek, patek nebo táhel</t>
  </si>
  <si>
    <t>1955913110</t>
  </si>
  <si>
    <t>166</t>
  </si>
  <si>
    <t>553010001</t>
  </si>
  <si>
    <t>Dodávka kotvení pozednic L profil</t>
  </si>
  <si>
    <t>2100868339</t>
  </si>
  <si>
    <t>167</t>
  </si>
  <si>
    <t>762332133</t>
  </si>
  <si>
    <t>Montáž vázaných kcí krovů pravidelných z hraněného řeziva průřezové plochy do 288 cm2</t>
  </si>
  <si>
    <t>201677204</t>
  </si>
  <si>
    <t>2,965+10,24+3,04+0,97*2+14,31</t>
  </si>
  <si>
    <t>168</t>
  </si>
  <si>
    <t>605120110</t>
  </si>
  <si>
    <t>řezivo jehličnaté hranol jakost I nad 120 cm2</t>
  </si>
  <si>
    <t>-329819639</t>
  </si>
  <si>
    <t>32,495*0,16*0,16</t>
  </si>
  <si>
    <t>0,832*1,08 'Přepočtené koeficientem množství</t>
  </si>
  <si>
    <t>169</t>
  </si>
  <si>
    <t>762341210</t>
  </si>
  <si>
    <t>Montáž bednění střech rovných a šikmých sklonu do 60° z hrubých prken na sraz</t>
  </si>
  <si>
    <t>497744205</t>
  </si>
  <si>
    <t>170</t>
  </si>
  <si>
    <t>605151110</t>
  </si>
  <si>
    <t>řezivo jehličnaté boční prkno jakost I.-II. 2 - 3 cm</t>
  </si>
  <si>
    <t>1577411910</t>
  </si>
  <si>
    <t>110,110*0,024</t>
  </si>
  <si>
    <t>2,643*1,1 'Přepočtené koeficientem množství</t>
  </si>
  <si>
    <t>171</t>
  </si>
  <si>
    <t>762990000</t>
  </si>
  <si>
    <t>M+D pryžové pásky pod pozednicí tl.5 mm</t>
  </si>
  <si>
    <t>-1784473870</t>
  </si>
  <si>
    <t>172</t>
  </si>
  <si>
    <t>998762201</t>
  </si>
  <si>
    <t>Přesun hmot procentní pro kce tesařské v objektech v do 6 m</t>
  </si>
  <si>
    <t>-1915135346</t>
  </si>
  <si>
    <t>763</t>
  </si>
  <si>
    <t>Konstrukce suché výstavby</t>
  </si>
  <si>
    <t>173</t>
  </si>
  <si>
    <t>763000000</t>
  </si>
  <si>
    <t>M+D sbíjených vazníků vč.ochraný rpto dřevokazným houbám a škůdcům</t>
  </si>
  <si>
    <t>1383699702</t>
  </si>
  <si>
    <t>174</t>
  </si>
  <si>
    <t>763131432</t>
  </si>
  <si>
    <t>SDK podhled deska 1xDF 15 bez TI dvouvrstvá spodní kce profil CD+UD</t>
  </si>
  <si>
    <t>-1673202925</t>
  </si>
  <si>
    <t>8,03+22,38+10,36+22,24</t>
  </si>
  <si>
    <t>175</t>
  </si>
  <si>
    <t>763131751</t>
  </si>
  <si>
    <t>Montáž parotěsné zábrany do SDK podhledu</t>
  </si>
  <si>
    <t>-2032185200</t>
  </si>
  <si>
    <t>176</t>
  </si>
  <si>
    <t>283292760</t>
  </si>
  <si>
    <t>folie nehořlavá parotěsná N Speciál 140 g/m2</t>
  </si>
  <si>
    <t>-115018644</t>
  </si>
  <si>
    <t>63,01*1,1 'Přepočtené koeficientem množství</t>
  </si>
  <si>
    <t>177</t>
  </si>
  <si>
    <t>998763200</t>
  </si>
  <si>
    <t>Přesun hmot procentní pro dřevostavby v objektech v do 6 m</t>
  </si>
  <si>
    <t>-529017671</t>
  </si>
  <si>
    <t>764</t>
  </si>
  <si>
    <t>Konstrukce klempířské</t>
  </si>
  <si>
    <t>178</t>
  </si>
  <si>
    <t>764111411</t>
  </si>
  <si>
    <t>Krytina střechy rovné drážkováním ze svitků z Pz plechu rš 670 mm sklonu do 30°</t>
  </si>
  <si>
    <t>-508929973</t>
  </si>
  <si>
    <t>(14,31+0,97*2+3,4*2)*0,2</t>
  </si>
  <si>
    <t>(14,31+1,3*2)*0,1</t>
  </si>
  <si>
    <t>1,85*2*0,2</t>
  </si>
  <si>
    <t>179</t>
  </si>
  <si>
    <t>764213455</t>
  </si>
  <si>
    <t>Sněhový zachytávač krytiny z Pz plechu průběžný jednotrubkový</t>
  </si>
  <si>
    <t>549121614</t>
  </si>
  <si>
    <t>180</t>
  </si>
  <si>
    <t>764216403</t>
  </si>
  <si>
    <t>Oplechování parapetů rovných mechanicky kotvené z Pz plechu rš 250 mm</t>
  </si>
  <si>
    <t>-2008632998</t>
  </si>
  <si>
    <t>181</t>
  </si>
  <si>
    <t>764511405</t>
  </si>
  <si>
    <t>Žlab podokapní půlkruhový z Pz plechu rš 400 mm</t>
  </si>
  <si>
    <t>-1462299793</t>
  </si>
  <si>
    <t>2,965+10,24+3,045+1,85*2+1,3*2</t>
  </si>
  <si>
    <t>182</t>
  </si>
  <si>
    <t>764511425</t>
  </si>
  <si>
    <t>Roh nebo kout půlkruhového podokapního žlabu z Pz plechu rš 400 mm</t>
  </si>
  <si>
    <t>-1876981837</t>
  </si>
  <si>
    <t>183</t>
  </si>
  <si>
    <t>764511446</t>
  </si>
  <si>
    <t>Kotlík oválný (trychtýřový) pro podokapní žlaby z Pz plechu 400/150 mm</t>
  </si>
  <si>
    <t>-1019344316</t>
  </si>
  <si>
    <t>184</t>
  </si>
  <si>
    <t>764518424</t>
  </si>
  <si>
    <t>Svody kruhové včetně objímek, kolen, odskoků z Pz plechu průměru 150 mm</t>
  </si>
  <si>
    <t>-1192517310</t>
  </si>
  <si>
    <t>3,7*2</t>
  </si>
  <si>
    <t>185</t>
  </si>
  <si>
    <t>764-001</t>
  </si>
  <si>
    <t>M+D průvětrníku v ploše střešní krytiny - prvek K3</t>
  </si>
  <si>
    <t>373638111</t>
  </si>
  <si>
    <t>186</t>
  </si>
  <si>
    <t>998764201</t>
  </si>
  <si>
    <t>Přesun hmot procentní pro konstrukce klempířské v objektech v do 6 m</t>
  </si>
  <si>
    <t>-702365248</t>
  </si>
  <si>
    <t>765</t>
  </si>
  <si>
    <t>Krytina skládaná</t>
  </si>
  <si>
    <t>187</t>
  </si>
  <si>
    <t>765111203</t>
  </si>
  <si>
    <t>Montáž krytiny - okapní jednoduchá větrací mřížka</t>
  </si>
  <si>
    <t>-1598965658</t>
  </si>
  <si>
    <t>188</t>
  </si>
  <si>
    <t>596602020</t>
  </si>
  <si>
    <t>mřížka ochranná větrací jednoduchá 100/5,5 cm (černá)</t>
  </si>
  <si>
    <t>-926836422</t>
  </si>
  <si>
    <t>24*1,1 'Přepočtené koeficientem množství</t>
  </si>
  <si>
    <t>766</t>
  </si>
  <si>
    <t>Konstrukce truhlářské</t>
  </si>
  <si>
    <t>189</t>
  </si>
  <si>
    <t>766422343</t>
  </si>
  <si>
    <t>Montáž obložení podhledů jednoduchých panely aglomerovanými přes 1,50 m2</t>
  </si>
  <si>
    <t>923055773</t>
  </si>
  <si>
    <t>"výměra dle PD"  16,25*2,52+3,78*0,46*2+(3,78*2+16,25)*0,4</t>
  </si>
  <si>
    <t>190</t>
  </si>
  <si>
    <t>590340270</t>
  </si>
  <si>
    <t>deska AQUPANEL CEMENT BOARD - OUTDOOR 900 x 12,5 x 2400 mm</t>
  </si>
  <si>
    <t>310938393</t>
  </si>
  <si>
    <t>53,952*1,1 'Přepočtené koeficientem množství</t>
  </si>
  <si>
    <t>191</t>
  </si>
  <si>
    <t>766427112</t>
  </si>
  <si>
    <t>Montáž obložení podhledů podkladového roštu</t>
  </si>
  <si>
    <t>-2116333924</t>
  </si>
  <si>
    <t>32,518/0,4</t>
  </si>
  <si>
    <t>192</t>
  </si>
  <si>
    <t>605141140</t>
  </si>
  <si>
    <t>řezivo jehličnaté,střešní latě impregnované dl 4 - 5 m</t>
  </si>
  <si>
    <t>-1558126795</t>
  </si>
  <si>
    <t>81,295*0,04*0,05*1,1</t>
  </si>
  <si>
    <t>193</t>
  </si>
  <si>
    <t>766621012</t>
  </si>
  <si>
    <t>Montáž dřevěných oken plochy přes 1 m2 pevných výšky do 2,5 m s rámem do zdiva</t>
  </si>
  <si>
    <t>1816947620</t>
  </si>
  <si>
    <t>1,21*1,77*4 "osazení demontovaných oken ze stávající budovy</t>
  </si>
  <si>
    <t>194</t>
  </si>
  <si>
    <t>766622832</t>
  </si>
  <si>
    <t>Demontáž rámu zdvojených oken dřevěných nebo plastových do 2m2 k opětovnému použití</t>
  </si>
  <si>
    <t>1804172710</t>
  </si>
  <si>
    <t>1,16*1,8*6</t>
  </si>
  <si>
    <t>195</t>
  </si>
  <si>
    <t>766660022</t>
  </si>
  <si>
    <t>Montáž dveřních křídel otvíravých 1křídlových š přes 0,8 m požárních do ocelové zárubně</t>
  </si>
  <si>
    <t>-1094038240</t>
  </si>
  <si>
    <t>196</t>
  </si>
  <si>
    <t>611656110</t>
  </si>
  <si>
    <t>dveře vnitřní požárně odolné, CPL fólie,odolnost EI (EW) 30 D3, 1křídlové 90 x 197 cm - T3</t>
  </si>
  <si>
    <t>-1358838140</t>
  </si>
  <si>
    <t>197</t>
  </si>
  <si>
    <t>766660461</t>
  </si>
  <si>
    <t>Montáž vchodových dveří 2křídlových s nadsvětlíkem do zdiva</t>
  </si>
  <si>
    <t>-832722865</t>
  </si>
  <si>
    <t>198</t>
  </si>
  <si>
    <t>611731101</t>
  </si>
  <si>
    <t>Dveře vstupní 1980x2755 - T5 vč.bezpečnostního zámku a vodorovného madla</t>
  </si>
  <si>
    <t>1783987936</t>
  </si>
  <si>
    <t>199</t>
  </si>
  <si>
    <t>766660716</t>
  </si>
  <si>
    <t>Montáž dveřních křídel samozavírače na dřevěnou zárubeň</t>
  </si>
  <si>
    <t>1655614723</t>
  </si>
  <si>
    <t>200</t>
  </si>
  <si>
    <t>549172501</t>
  </si>
  <si>
    <t>samozavírač pro dveře EI 30 DP3C</t>
  </si>
  <si>
    <t>1952345275</t>
  </si>
  <si>
    <t>201</t>
  </si>
  <si>
    <t>766660722</t>
  </si>
  <si>
    <t>Montáž dveřního kování - zámku</t>
  </si>
  <si>
    <t>68543304</t>
  </si>
  <si>
    <t>202</t>
  </si>
  <si>
    <t>549240001</t>
  </si>
  <si>
    <t>fab</t>
  </si>
  <si>
    <t>1691723248</t>
  </si>
  <si>
    <t>203</t>
  </si>
  <si>
    <t>549240002</t>
  </si>
  <si>
    <t>kování</t>
  </si>
  <si>
    <t>-573022658</t>
  </si>
  <si>
    <t>204</t>
  </si>
  <si>
    <t>766669901</t>
  </si>
  <si>
    <t>Demontáž stávající stěna prosklenná 2870x2550 s dveřmi 1800x2000 a její zpětná montáž do nové polohy - T4</t>
  </si>
  <si>
    <t>-1233531026</t>
  </si>
  <si>
    <t>205</t>
  </si>
  <si>
    <t>766694112</t>
  </si>
  <si>
    <t>Montáž parapetních desek dřevěných nebo plastových šířky do 30 cm délky do 1,6 m</t>
  </si>
  <si>
    <t>-1890841081</t>
  </si>
  <si>
    <t>206</t>
  </si>
  <si>
    <t>607941020</t>
  </si>
  <si>
    <t>deska parapetní dřevotřísková vnitřní 0,26 x 1 m</t>
  </si>
  <si>
    <t>326051699</t>
  </si>
  <si>
    <t>207</t>
  </si>
  <si>
    <t>607941210</t>
  </si>
  <si>
    <t>koncovka PVC k parapetním deskám 600 mm</t>
  </si>
  <si>
    <t>-687974747</t>
  </si>
  <si>
    <t>2*4</t>
  </si>
  <si>
    <t>208</t>
  </si>
  <si>
    <t>766695213</t>
  </si>
  <si>
    <t>Montáž truhlářských prahů dveří 1křídlových šířky přes 10 cm</t>
  </si>
  <si>
    <t>1569806165</t>
  </si>
  <si>
    <t>209</t>
  </si>
  <si>
    <t>611871810</t>
  </si>
  <si>
    <t>prah dveřní dřevěný dubový tl 2 cm dl.92 cm š 15 cm</t>
  </si>
  <si>
    <t>581901536</t>
  </si>
  <si>
    <t>210</t>
  </si>
  <si>
    <t>766699611</t>
  </si>
  <si>
    <t>Montáž krytů topného tělesa dřevěných povrchově upravených</t>
  </si>
  <si>
    <t>466281059</t>
  </si>
  <si>
    <t>(1,21+0,28)*5</t>
  </si>
  <si>
    <t>211</t>
  </si>
  <si>
    <t>611010001</t>
  </si>
  <si>
    <t>Dodávka krytu na topení - provedení dle PD</t>
  </si>
  <si>
    <t>1362560723</t>
  </si>
  <si>
    <t>212</t>
  </si>
  <si>
    <t>766999901</t>
  </si>
  <si>
    <t>Montáž prvků vnitřního vybavení</t>
  </si>
  <si>
    <t>1230394737</t>
  </si>
  <si>
    <t>213</t>
  </si>
  <si>
    <t>611040006</t>
  </si>
  <si>
    <t>Dodávka police dl.912 mm - T6</t>
  </si>
  <si>
    <t>-448500895</t>
  </si>
  <si>
    <t>214</t>
  </si>
  <si>
    <t>611040007</t>
  </si>
  <si>
    <t>Dodávka police dl.1210 mm - T7</t>
  </si>
  <si>
    <t>183607438</t>
  </si>
  <si>
    <t>215</t>
  </si>
  <si>
    <t>611040008</t>
  </si>
  <si>
    <t>Dodávka lavičky dl.860 mm - T8</t>
  </si>
  <si>
    <t>1148474689</t>
  </si>
  <si>
    <t>216</t>
  </si>
  <si>
    <t>611040009</t>
  </si>
  <si>
    <t>Dodávka lavičky dl.2000 mm - T9</t>
  </si>
  <si>
    <t>283818078</t>
  </si>
  <si>
    <t>217</t>
  </si>
  <si>
    <t>611040010</t>
  </si>
  <si>
    <t>Dodávka garnyže tyčové dřevěné dl.1650 mm - T10</t>
  </si>
  <si>
    <t>516783914</t>
  </si>
  <si>
    <t>218</t>
  </si>
  <si>
    <t>998766201</t>
  </si>
  <si>
    <t>Přesun hmot procentní pro konstrukce truhlářské v objektech v do 6 m</t>
  </si>
  <si>
    <t>-547670952</t>
  </si>
  <si>
    <t>767</t>
  </si>
  <si>
    <t>Konstrukce zámečnické</t>
  </si>
  <si>
    <t>219</t>
  </si>
  <si>
    <t>767993001</t>
  </si>
  <si>
    <t>Montáž kotev</t>
  </si>
  <si>
    <t>ks</t>
  </si>
  <si>
    <t>-862521317</t>
  </si>
  <si>
    <t>220</t>
  </si>
  <si>
    <t>553002001</t>
  </si>
  <si>
    <t>dodávka chemická kotva M12</t>
  </si>
  <si>
    <t>-229216619</t>
  </si>
  <si>
    <t>221</t>
  </si>
  <si>
    <t>553002002</t>
  </si>
  <si>
    <t>dodávka chemická kotva M16</t>
  </si>
  <si>
    <t>-1637188877</t>
  </si>
  <si>
    <t>222</t>
  </si>
  <si>
    <t>767993002</t>
  </si>
  <si>
    <t>Nápis "MŠ Křižíkova" nad vstupem</t>
  </si>
  <si>
    <t>814987170</t>
  </si>
  <si>
    <t>223</t>
  </si>
  <si>
    <t>767993003</t>
  </si>
  <si>
    <t>M+D čistící zóna pro m.č.118 3440x2580</t>
  </si>
  <si>
    <t>-404479855</t>
  </si>
  <si>
    <t>224</t>
  </si>
  <si>
    <t>767993004</t>
  </si>
  <si>
    <t>Demontáž stávajícího přístřešku nad vstupem vč.likvidace</t>
  </si>
  <si>
    <t>1080792008</t>
  </si>
  <si>
    <t>225</t>
  </si>
  <si>
    <t>767993005</t>
  </si>
  <si>
    <t>Demontáž markýz vč.likvidace</t>
  </si>
  <si>
    <t>-1652437186</t>
  </si>
  <si>
    <t>226</t>
  </si>
  <si>
    <t>767993006</t>
  </si>
  <si>
    <t>Demontáž stávajícího zábradlí</t>
  </si>
  <si>
    <t>142290655</t>
  </si>
  <si>
    <t>771</t>
  </si>
  <si>
    <t>Podlahy z dlaždic</t>
  </si>
  <si>
    <t>227</t>
  </si>
  <si>
    <t>771471113</t>
  </si>
  <si>
    <t>Montáž soklíků z dlaždic keramických rovných do malty v do 120 mm</t>
  </si>
  <si>
    <t>-472591569</t>
  </si>
  <si>
    <t>2,8*2+2,8*2+3,57*2+2,87*2-0,9*4*-1,8-1,63</t>
  </si>
  <si>
    <t>228</t>
  </si>
  <si>
    <t>597614000</t>
  </si>
  <si>
    <t>dlaždice keramické slinuté neglazované mrazuvzdorné S 9,8 x 9,8 x 0,9 cm</t>
  </si>
  <si>
    <t>-125358981</t>
  </si>
  <si>
    <t>28,930*0,1</t>
  </si>
  <si>
    <t>2,893*1,1 'Přepočtené koeficientem množství</t>
  </si>
  <si>
    <t>229</t>
  </si>
  <si>
    <t>771574116</t>
  </si>
  <si>
    <t>Montáž podlah keramických režných hladkých lepených flexibilním lepidlem do 25 ks/m2</t>
  </si>
  <si>
    <t>-1538542115</t>
  </si>
  <si>
    <t>10,36</t>
  </si>
  <si>
    <t>230</t>
  </si>
  <si>
    <t>597614080</t>
  </si>
  <si>
    <t>dlaždice keramické slinuté neglazované mrazuvzdorné S 29,8 x 29,8 x 0,9 cm</t>
  </si>
  <si>
    <t>-1653444626</t>
  </si>
  <si>
    <t>10,36*1,1 'Přepočtené koeficientem množství</t>
  </si>
  <si>
    <t>231</t>
  </si>
  <si>
    <t>998771201</t>
  </si>
  <si>
    <t>Přesun hmot procentní pro podlahy z dlaždic v objektech v do 6 m</t>
  </si>
  <si>
    <t>1187812554</t>
  </si>
  <si>
    <t>776</t>
  </si>
  <si>
    <t>Podlahy povlakové</t>
  </si>
  <si>
    <t>232</t>
  </si>
  <si>
    <t>776421100</t>
  </si>
  <si>
    <t>Lepení obvodových soklíků nebo lišt z měkčených plastů</t>
  </si>
  <si>
    <t>-1584066161</t>
  </si>
  <si>
    <t>4,15*4+5,25*2+5,29*2+0,34*2+0,36*2-0,9*4</t>
  </si>
  <si>
    <t>233</t>
  </si>
  <si>
    <t>284110040</t>
  </si>
  <si>
    <t>lišta speciální soklová PVC 17271, 30 x 30 mm role 50 m</t>
  </si>
  <si>
    <t>885290157</t>
  </si>
  <si>
    <t>35,48*1,05 'Přepočtené koeficientem množství</t>
  </si>
  <si>
    <t>234</t>
  </si>
  <si>
    <t>776521100</t>
  </si>
  <si>
    <t>Lepení pásů povlakových podlah plastových</t>
  </si>
  <si>
    <t>1365342062</t>
  </si>
  <si>
    <t>235</t>
  </si>
  <si>
    <t>284122450</t>
  </si>
  <si>
    <t>podlahovina šíře 1500 tl. 2 mm</t>
  </si>
  <si>
    <t>1586068224</t>
  </si>
  <si>
    <t>44,62*1,08 'Přepočtené koeficientem množství</t>
  </si>
  <si>
    <t>236</t>
  </si>
  <si>
    <t>776990112</t>
  </si>
  <si>
    <t>Vyrovnání podkladu samonivelační stěrkou tl 3 mm pevnosti 30 Mpa</t>
  </si>
  <si>
    <t>-250726542</t>
  </si>
  <si>
    <t>22,38+22,24</t>
  </si>
  <si>
    <t>237</t>
  </si>
  <si>
    <t>776223112</t>
  </si>
  <si>
    <t>Spoj povlakových podlahovin z PVC svařováním za studena</t>
  </si>
  <si>
    <t>57074419</t>
  </si>
  <si>
    <t>238</t>
  </si>
  <si>
    <t>998776201</t>
  </si>
  <si>
    <t>Přesun hmot procentní pro podlahy povlakové v objektech v do 6 m</t>
  </si>
  <si>
    <t>1090074157</t>
  </si>
  <si>
    <t>783</t>
  </si>
  <si>
    <t>Dokončovací práce - nátěry</t>
  </si>
  <si>
    <t>239</t>
  </si>
  <si>
    <t>783221112</t>
  </si>
  <si>
    <t>Nátěry syntetické KDK barva dražší lesklý povrch 1x antikorozní, 1x základní, 2x email</t>
  </si>
  <si>
    <t>-1924125341</t>
  </si>
  <si>
    <t>4,9*0,3*6 "zárubeň T3</t>
  </si>
  <si>
    <t>240</t>
  </si>
  <si>
    <t>783221130</t>
  </si>
  <si>
    <t>Nátěry syntetické KDK barva základní antikorozní</t>
  </si>
  <si>
    <t>138507078</t>
  </si>
  <si>
    <t>(5,7+5,7+3,3)*0,18*6 "HEA</t>
  </si>
  <si>
    <t>241</t>
  </si>
  <si>
    <t>783425412</t>
  </si>
  <si>
    <t>Nátěry syntetické potrubí do DN 50 barva dražší lesklý povrch 1x antikorozní, 1x základní, 2x email</t>
  </si>
  <si>
    <t>1965648174</t>
  </si>
  <si>
    <t>242</t>
  </si>
  <si>
    <t>783595112</t>
  </si>
  <si>
    <t>Nátěry vodou ředitelné klempířských kcí barva standardní lesk dvojnásobné a základní antikorozní</t>
  </si>
  <si>
    <t>-2051432274</t>
  </si>
  <si>
    <t>117,151</t>
  </si>
  <si>
    <t>22,55*0,66</t>
  </si>
  <si>
    <t>7,4*0,33</t>
  </si>
  <si>
    <t>243</t>
  </si>
  <si>
    <t>783783311</t>
  </si>
  <si>
    <t>Nátěry tesařských kcí proti dřevokazným houbám, hmyzu a plísním preventivní dvojnásobné v interiéru</t>
  </si>
  <si>
    <t>581459268</t>
  </si>
  <si>
    <t>110,11*2,5</t>
  </si>
  <si>
    <t>244</t>
  </si>
  <si>
    <t>783812120</t>
  </si>
  <si>
    <t>Nátěry olejové omítek stěn dvojnásobné a 1x email a 3x plné tmelení</t>
  </si>
  <si>
    <t>2089692132</t>
  </si>
  <si>
    <t>(2,97*2+2,87-0,6-0,9*2-1,5)*1,25 "107</t>
  </si>
  <si>
    <t>(3,44*2+2,58*2-0,9*2-1,8-2,87)*1,25 "118</t>
  </si>
  <si>
    <t>(4,15*2+5,28*2+0,3*2-0,9*3)*1,25 "119</t>
  </si>
  <si>
    <t>(5,29*2+0,3*2+4,15*2-0,9*3)*1,25 "117</t>
  </si>
  <si>
    <t>784</t>
  </si>
  <si>
    <t>Dokončovací práce - malby a tapety</t>
  </si>
  <si>
    <t>245</t>
  </si>
  <si>
    <t>784181101</t>
  </si>
  <si>
    <t>Základní akrylátová jednonásobná penetrace podkladu v místnostech výšky do 3,80m</t>
  </si>
  <si>
    <t>-1499261315</t>
  </si>
  <si>
    <t>1,21*1,77*4+2*2,45</t>
  </si>
  <si>
    <t>246</t>
  </si>
  <si>
    <t>784221101</t>
  </si>
  <si>
    <t>Dvojnásobné bílé malby  ze směsí za sucha dobře otěruvzdorných v místnostech do 3,80 m</t>
  </si>
  <si>
    <t>-769113043</t>
  </si>
  <si>
    <t>Práce a dodávky M</t>
  </si>
  <si>
    <t>21-M</t>
  </si>
  <si>
    <t>Elektromontáže</t>
  </si>
  <si>
    <t>21-M-0</t>
  </si>
  <si>
    <t>Rozvaděč RE</t>
  </si>
  <si>
    <t>247</t>
  </si>
  <si>
    <t>341010000</t>
  </si>
  <si>
    <t xml:space="preserve">Skříň PERP 5 /100A – vestavná
</t>
  </si>
  <si>
    <t>226782896</t>
  </si>
  <si>
    <t>21-M-1</t>
  </si>
  <si>
    <t>Rozvaděč RH - doplnění</t>
  </si>
  <si>
    <t>248</t>
  </si>
  <si>
    <t>341010001</t>
  </si>
  <si>
    <t>Proudový chránič PF7-25/4/30mA</t>
  </si>
  <si>
    <t>256</t>
  </si>
  <si>
    <t>1794906199</t>
  </si>
  <si>
    <t>249</t>
  </si>
  <si>
    <t>341010002</t>
  </si>
  <si>
    <t>Jistič Eaton PL7B-06/1</t>
  </si>
  <si>
    <t>-829611649</t>
  </si>
  <si>
    <t>250</t>
  </si>
  <si>
    <t>341010003</t>
  </si>
  <si>
    <t>Jistič Eaton PL7B-10/1</t>
  </si>
  <si>
    <t>690426666</t>
  </si>
  <si>
    <t>251</t>
  </si>
  <si>
    <t>341010004</t>
  </si>
  <si>
    <t>Jistič Eaton PL7B-16/1</t>
  </si>
  <si>
    <t>-417464834</t>
  </si>
  <si>
    <t>252</t>
  </si>
  <si>
    <t>341010005</t>
  </si>
  <si>
    <t>Napáječ dom. telefonu</t>
  </si>
  <si>
    <t>-1381573936</t>
  </si>
  <si>
    <t>21-M-2</t>
  </si>
  <si>
    <t>Dodávka</t>
  </si>
  <si>
    <t>253</t>
  </si>
  <si>
    <t>341031002</t>
  </si>
  <si>
    <t>Kabel 1-AYKY 4Bx70mm2</t>
  </si>
  <si>
    <t>-1560798093</t>
  </si>
  <si>
    <t>254</t>
  </si>
  <si>
    <t>341031003</t>
  </si>
  <si>
    <t>Kabel CYKY 3Ax1,5mm2</t>
  </si>
  <si>
    <t>1779789631</t>
  </si>
  <si>
    <t>255</t>
  </si>
  <si>
    <t>341031004</t>
  </si>
  <si>
    <t>Kabel CYKY 3Cx1,5mm2</t>
  </si>
  <si>
    <t>1133286825</t>
  </si>
  <si>
    <t>341031005</t>
  </si>
  <si>
    <t>Kabel CYKY 3Cx2,5mm2</t>
  </si>
  <si>
    <t>441303431</t>
  </si>
  <si>
    <t>257</t>
  </si>
  <si>
    <t>341031006</t>
  </si>
  <si>
    <t>Kabel CYKY 5Cx1,5mm2</t>
  </si>
  <si>
    <t>1367811973</t>
  </si>
  <si>
    <t>258</t>
  </si>
  <si>
    <t>341031007</t>
  </si>
  <si>
    <t>Kabel CYKY 3Cx4,0mm2</t>
  </si>
  <si>
    <t>-1346501665</t>
  </si>
  <si>
    <t>259</t>
  </si>
  <si>
    <t>341031008</t>
  </si>
  <si>
    <t>Zář. svít.TREVOS TS 258E,T8,EVG,bílá mřížka,2x58W/IP20</t>
  </si>
  <si>
    <t>1115945963</t>
  </si>
  <si>
    <t>260</t>
  </si>
  <si>
    <t>341031009</t>
  </si>
  <si>
    <t>Zářivkové stropní svítidlo 32 W / IP  20</t>
  </si>
  <si>
    <t>-108022401</t>
  </si>
  <si>
    <t>261</t>
  </si>
  <si>
    <t>341031010</t>
  </si>
  <si>
    <t>Nástěnné svítidlo s pohyb. čidlem 1 x 19 W / IP 54</t>
  </si>
  <si>
    <t>1007557010</t>
  </si>
  <si>
    <t>262</t>
  </si>
  <si>
    <t>341031011</t>
  </si>
  <si>
    <t>Seriový vypínač 10 A / IP 20</t>
  </si>
  <si>
    <t>-540119708</t>
  </si>
  <si>
    <t>263</t>
  </si>
  <si>
    <t>341031012</t>
  </si>
  <si>
    <t>1-Střídavý přepínač 10 A / IP 20</t>
  </si>
  <si>
    <t>-1219861690</t>
  </si>
  <si>
    <t>264</t>
  </si>
  <si>
    <t>341031013</t>
  </si>
  <si>
    <t>Křížový přepínač 10 A / IP 20</t>
  </si>
  <si>
    <t>677096721</t>
  </si>
  <si>
    <t>265</t>
  </si>
  <si>
    <t>341031014</t>
  </si>
  <si>
    <t>1-zásuvka  16 A / IP 20</t>
  </si>
  <si>
    <t>480701500</t>
  </si>
  <si>
    <t>266</t>
  </si>
  <si>
    <t>341031015</t>
  </si>
  <si>
    <t>1-zásuvka  16 A / IP 44</t>
  </si>
  <si>
    <t>1223980709</t>
  </si>
  <si>
    <t>267</t>
  </si>
  <si>
    <t>341031016</t>
  </si>
  <si>
    <t>Krabice KP  68</t>
  </si>
  <si>
    <t>521677633</t>
  </si>
  <si>
    <t>268</t>
  </si>
  <si>
    <t>341031017</t>
  </si>
  <si>
    <t>Plastová kabelový chránička ? 50</t>
  </si>
  <si>
    <t>260829670</t>
  </si>
  <si>
    <t>21-M-3</t>
  </si>
  <si>
    <t>Montážní práce</t>
  </si>
  <si>
    <t>269</t>
  </si>
  <si>
    <t>210809101</t>
  </si>
  <si>
    <t>487243976</t>
  </si>
  <si>
    <t>270</t>
  </si>
  <si>
    <t>210809102</t>
  </si>
  <si>
    <t>-13003852</t>
  </si>
  <si>
    <t>271</t>
  </si>
  <si>
    <t>210809103</t>
  </si>
  <si>
    <t>-1575351179</t>
  </si>
  <si>
    <t>272</t>
  </si>
  <si>
    <t>210809104</t>
  </si>
  <si>
    <t>-888057890</t>
  </si>
  <si>
    <t>273</t>
  </si>
  <si>
    <t>210809105</t>
  </si>
  <si>
    <t>2081598761</t>
  </si>
  <si>
    <t>274</t>
  </si>
  <si>
    <t>210809106</t>
  </si>
  <si>
    <t>-1746691764</t>
  </si>
  <si>
    <t>275</t>
  </si>
  <si>
    <t>210809107</t>
  </si>
  <si>
    <t>1823360702</t>
  </si>
  <si>
    <t>276</t>
  </si>
  <si>
    <t>210809108</t>
  </si>
  <si>
    <t>-1676147905</t>
  </si>
  <si>
    <t>277</t>
  </si>
  <si>
    <t>210809109</t>
  </si>
  <si>
    <t>1931460562</t>
  </si>
  <si>
    <t>278</t>
  </si>
  <si>
    <t>210809110</t>
  </si>
  <si>
    <t>1814438017</t>
  </si>
  <si>
    <t>279</t>
  </si>
  <si>
    <t>210809111</t>
  </si>
  <si>
    <t>-201602122</t>
  </si>
  <si>
    <t>280</t>
  </si>
  <si>
    <t>210809112</t>
  </si>
  <si>
    <t>1468471911</t>
  </si>
  <si>
    <t>281</t>
  </si>
  <si>
    <t>210809113</t>
  </si>
  <si>
    <t>-2068306777</t>
  </si>
  <si>
    <t>282</t>
  </si>
  <si>
    <t>210809114</t>
  </si>
  <si>
    <t>97498063</t>
  </si>
  <si>
    <t>283</t>
  </si>
  <si>
    <t>210809115</t>
  </si>
  <si>
    <t>1105872023</t>
  </si>
  <si>
    <t>284</t>
  </si>
  <si>
    <t>210809116</t>
  </si>
  <si>
    <t>-712937501</t>
  </si>
  <si>
    <t>285</t>
  </si>
  <si>
    <t>210809117</t>
  </si>
  <si>
    <t>725045452</t>
  </si>
  <si>
    <t>286</t>
  </si>
  <si>
    <t>210809118</t>
  </si>
  <si>
    <t>Zednická výpomoc</t>
  </si>
  <si>
    <t>-1632371386</t>
  </si>
  <si>
    <t>287</t>
  </si>
  <si>
    <t>210809119</t>
  </si>
  <si>
    <t>285666758</t>
  </si>
  <si>
    <t>288</t>
  </si>
  <si>
    <t>210809120</t>
  </si>
  <si>
    <t>Výkop 0,35 x 0,8 , včetně záhozu a úpravy</t>
  </si>
  <si>
    <t>-611353776</t>
  </si>
  <si>
    <t>289</t>
  </si>
  <si>
    <t>210809121</t>
  </si>
  <si>
    <t>Výkop 0,50 x 0,8 , včetně záhozu a úpravy</t>
  </si>
  <si>
    <t>2019788855</t>
  </si>
  <si>
    <t>290</t>
  </si>
  <si>
    <t>210809122</t>
  </si>
  <si>
    <t>Výchozí trevize</t>
  </si>
  <si>
    <t>-105194862</t>
  </si>
  <si>
    <t>291</t>
  </si>
  <si>
    <t>210809123</t>
  </si>
  <si>
    <t>643300703</t>
  </si>
  <si>
    <t>292</t>
  </si>
  <si>
    <t>210809124</t>
  </si>
  <si>
    <t>VRN-GZS</t>
  </si>
  <si>
    <t>-585272955</t>
  </si>
  <si>
    <t>21-M-4</t>
  </si>
  <si>
    <t>Hromosvod</t>
  </si>
  <si>
    <t>293</t>
  </si>
  <si>
    <t>210229001</t>
  </si>
  <si>
    <t>Vodič FeZn    8mm</t>
  </si>
  <si>
    <t>-1823440936</t>
  </si>
  <si>
    <t>294</t>
  </si>
  <si>
    <t>210229002</t>
  </si>
  <si>
    <t>Vodič FeZn 10</t>
  </si>
  <si>
    <t>-1100488529</t>
  </si>
  <si>
    <t>295</t>
  </si>
  <si>
    <t>210229003</t>
  </si>
  <si>
    <t>Zem. tyč ZT 1,5</t>
  </si>
  <si>
    <t>535257316</t>
  </si>
  <si>
    <t>296</t>
  </si>
  <si>
    <t>210229004</t>
  </si>
  <si>
    <t>Podpěra vedení do zdiva PV 01</t>
  </si>
  <si>
    <t>-1255276082</t>
  </si>
  <si>
    <t>297</t>
  </si>
  <si>
    <t>210229005</t>
  </si>
  <si>
    <t>Podpěra vedení na hřeben střechy PV 15</t>
  </si>
  <si>
    <t>-1780289000</t>
  </si>
  <si>
    <t>298</t>
  </si>
  <si>
    <t>210229006</t>
  </si>
  <si>
    <t>Podpěra vedení pod střešní krytinu PV 21</t>
  </si>
  <si>
    <t>1435910759</t>
  </si>
  <si>
    <t>299</t>
  </si>
  <si>
    <t>210229007</t>
  </si>
  <si>
    <t>Svorka připojovací pro okapové žlaby  SO</t>
  </si>
  <si>
    <t>-1533793091</t>
  </si>
  <si>
    <t>300</t>
  </si>
  <si>
    <t>210229008</t>
  </si>
  <si>
    <t>Svorka zkušební   SZ</t>
  </si>
  <si>
    <t>184048294</t>
  </si>
  <si>
    <t>301</t>
  </si>
  <si>
    <t>210229009</t>
  </si>
  <si>
    <t>Svorka spojovací SS</t>
  </si>
  <si>
    <t>-2089085986</t>
  </si>
  <si>
    <t>302</t>
  </si>
  <si>
    <t>210229010</t>
  </si>
  <si>
    <t>-1133822065</t>
  </si>
  <si>
    <t>303</t>
  </si>
  <si>
    <t>210229011</t>
  </si>
  <si>
    <t>698509238</t>
  </si>
  <si>
    <t>304</t>
  </si>
  <si>
    <t>210229012</t>
  </si>
  <si>
    <t>1261176133</t>
  </si>
  <si>
    <t>305</t>
  </si>
  <si>
    <t>341030001</t>
  </si>
  <si>
    <t>-1678453704</t>
  </si>
  <si>
    <t>306</t>
  </si>
  <si>
    <t>341030002</t>
  </si>
  <si>
    <t>-519587832</t>
  </si>
  <si>
    <t>307</t>
  </si>
  <si>
    <t>341030003</t>
  </si>
  <si>
    <t>-162405162</t>
  </si>
  <si>
    <t>308</t>
  </si>
  <si>
    <t>341030004</t>
  </si>
  <si>
    <t>1928252098</t>
  </si>
  <si>
    <t>309</t>
  </si>
  <si>
    <t>341030005</t>
  </si>
  <si>
    <t>632988397</t>
  </si>
  <si>
    <t>310</t>
  </si>
  <si>
    <t>341030006</t>
  </si>
  <si>
    <t>-893775615</t>
  </si>
  <si>
    <t>311</t>
  </si>
  <si>
    <t>341030007</t>
  </si>
  <si>
    <t>-1076208581</t>
  </si>
  <si>
    <t>312</t>
  </si>
  <si>
    <t>341030008</t>
  </si>
  <si>
    <t>-1679877592</t>
  </si>
  <si>
    <t>313</t>
  </si>
  <si>
    <t>341030009</t>
  </si>
  <si>
    <t>1864469694</t>
  </si>
  <si>
    <t>22-M</t>
  </si>
  <si>
    <t>Slaboproud</t>
  </si>
  <si>
    <t>314</t>
  </si>
  <si>
    <t>220019001</t>
  </si>
  <si>
    <t>Řídící jednotka Z-WARE</t>
  </si>
  <si>
    <t>1508045844</t>
  </si>
  <si>
    <t>315</t>
  </si>
  <si>
    <t>220019002</t>
  </si>
  <si>
    <t>Záložní zdroj</t>
  </si>
  <si>
    <t>923664422</t>
  </si>
  <si>
    <t>316</t>
  </si>
  <si>
    <t>220019003</t>
  </si>
  <si>
    <t>Elmag. zámek</t>
  </si>
  <si>
    <t>1736422413</t>
  </si>
  <si>
    <t>317</t>
  </si>
  <si>
    <t>220019004</t>
  </si>
  <si>
    <t>Bezkontaktní čtečka</t>
  </si>
  <si>
    <t>-737233102</t>
  </si>
  <si>
    <t>318</t>
  </si>
  <si>
    <t>220019005</t>
  </si>
  <si>
    <t>Kabel TCEPKPFLE3x4x0,4</t>
  </si>
  <si>
    <t>-876994628</t>
  </si>
  <si>
    <t>319</t>
  </si>
  <si>
    <t>220019006</t>
  </si>
  <si>
    <t>Dom. telefon</t>
  </si>
  <si>
    <t>-1048106225</t>
  </si>
  <si>
    <t>320</t>
  </si>
  <si>
    <t>220019007</t>
  </si>
  <si>
    <t>El. vrátný</t>
  </si>
  <si>
    <t>-1711656745</t>
  </si>
  <si>
    <t>321</t>
  </si>
  <si>
    <t>220019008</t>
  </si>
  <si>
    <t>Datový kabel  Kat-5    4x2xAWG</t>
  </si>
  <si>
    <t>-362090182</t>
  </si>
  <si>
    <t>322</t>
  </si>
  <si>
    <t>220019009</t>
  </si>
  <si>
    <t>Kabel SYKY   2x2x0,5</t>
  </si>
  <si>
    <t>-255512034</t>
  </si>
  <si>
    <t>323</t>
  </si>
  <si>
    <t>220019010</t>
  </si>
  <si>
    <t>Kabel SYKY   5x2x0,5</t>
  </si>
  <si>
    <t>-2082224793</t>
  </si>
  <si>
    <t>324</t>
  </si>
  <si>
    <t>220019011</t>
  </si>
  <si>
    <t>Hadice P23</t>
  </si>
  <si>
    <t>-505906196</t>
  </si>
  <si>
    <t>325</t>
  </si>
  <si>
    <t>220019013</t>
  </si>
  <si>
    <t>-322187218</t>
  </si>
  <si>
    <t>326</t>
  </si>
  <si>
    <t>220019014</t>
  </si>
  <si>
    <t>-1732937351</t>
  </si>
  <si>
    <t>327</t>
  </si>
  <si>
    <t>341050001</t>
  </si>
  <si>
    <t>-338490034</t>
  </si>
  <si>
    <t>328</t>
  </si>
  <si>
    <t>341050002</t>
  </si>
  <si>
    <t>-1755708946</t>
  </si>
  <si>
    <t>329</t>
  </si>
  <si>
    <t>341050003</t>
  </si>
  <si>
    <t>1473852828</t>
  </si>
  <si>
    <t>330</t>
  </si>
  <si>
    <t>341050004</t>
  </si>
  <si>
    <t>817106341</t>
  </si>
  <si>
    <t>331</t>
  </si>
  <si>
    <t>341050005</t>
  </si>
  <si>
    <t>-1813001829</t>
  </si>
  <si>
    <t>332</t>
  </si>
  <si>
    <t>341050006</t>
  </si>
  <si>
    <t>1387430268</t>
  </si>
  <si>
    <t>333</t>
  </si>
  <si>
    <t>341050007</t>
  </si>
  <si>
    <t>-1225294825</t>
  </si>
  <si>
    <t>334</t>
  </si>
  <si>
    <t>341050008</t>
  </si>
  <si>
    <t>-1029395396</t>
  </si>
  <si>
    <t>335</t>
  </si>
  <si>
    <t>341050009</t>
  </si>
  <si>
    <t>-122247768</t>
  </si>
  <si>
    <t>336</t>
  </si>
  <si>
    <t>341050010</t>
  </si>
  <si>
    <t>-157296286</t>
  </si>
  <si>
    <t>337</t>
  </si>
  <si>
    <t>341050011</t>
  </si>
  <si>
    <t>904641744</t>
  </si>
  <si>
    <t>338</t>
  </si>
  <si>
    <t>220019015</t>
  </si>
  <si>
    <t>-1856057123</t>
  </si>
  <si>
    <t>24-M</t>
  </si>
  <si>
    <t>Montáže vzduchotechnických zařízení</t>
  </si>
  <si>
    <t>339</t>
  </si>
  <si>
    <t>240011001</t>
  </si>
  <si>
    <t>Montáž potrubí SPIRO do d 125 mm</t>
  </si>
  <si>
    <t>683468614</t>
  </si>
  <si>
    <t>340</t>
  </si>
  <si>
    <t>240011002</t>
  </si>
  <si>
    <t>nátěry rozvodu VZT do d 125 mm</t>
  </si>
  <si>
    <t>732344271</t>
  </si>
  <si>
    <t>341</t>
  </si>
  <si>
    <t>240011003</t>
  </si>
  <si>
    <t>izolace rozvodu VZT tl.20 mm</t>
  </si>
  <si>
    <t>-1506434320</t>
  </si>
  <si>
    <t>342</t>
  </si>
  <si>
    <t>240011004</t>
  </si>
  <si>
    <t>montáž ventilátorů a klapek DN 100</t>
  </si>
  <si>
    <t>-378679471</t>
  </si>
  <si>
    <t>343</t>
  </si>
  <si>
    <t>240011005</t>
  </si>
  <si>
    <t>uzemnění potrubí</t>
  </si>
  <si>
    <t>1617178512</t>
  </si>
  <si>
    <t>344</t>
  </si>
  <si>
    <t>240011006</t>
  </si>
  <si>
    <t>revize</t>
  </si>
  <si>
    <t>893812918</t>
  </si>
  <si>
    <t>345</t>
  </si>
  <si>
    <t>240011007</t>
  </si>
  <si>
    <t>zkoušky VZT rozvodů ČSN 060310, 060830</t>
  </si>
  <si>
    <t>-1876445131</t>
  </si>
  <si>
    <t>346</t>
  </si>
  <si>
    <t>240011008</t>
  </si>
  <si>
    <t>průrazy pro trubní vedení - vrtané do d 125</t>
  </si>
  <si>
    <t>-1307434103</t>
  </si>
  <si>
    <t>347</t>
  </si>
  <si>
    <t>240011009</t>
  </si>
  <si>
    <t>začištění průrazů</t>
  </si>
  <si>
    <t>1043809320</t>
  </si>
  <si>
    <t>348</t>
  </si>
  <si>
    <t>553011001</t>
  </si>
  <si>
    <t>Regulační žaluzie d 100 mm</t>
  </si>
  <si>
    <t>1105479771</t>
  </si>
  <si>
    <t>349</t>
  </si>
  <si>
    <t>553011002</t>
  </si>
  <si>
    <t>Talířový ventil d 100 mm</t>
  </si>
  <si>
    <t>810218382</t>
  </si>
  <si>
    <t>350</t>
  </si>
  <si>
    <t>553011003</t>
  </si>
  <si>
    <t>Odkapávač</t>
  </si>
  <si>
    <t>-306355379</t>
  </si>
  <si>
    <t>351</t>
  </si>
  <si>
    <t>553011004</t>
  </si>
  <si>
    <t>Ocelové pozinkované potrubí SPIRO vč. úchytů d 100 mm</t>
  </si>
  <si>
    <t>-2106420313</t>
  </si>
  <si>
    <t>352</t>
  </si>
  <si>
    <t>553011005</t>
  </si>
  <si>
    <t>Stoupačka SPIRO s odkanalizováním kondenzátu vč. úchytů d 125 mm</t>
  </si>
  <si>
    <t>-427821390</t>
  </si>
  <si>
    <t>353</t>
  </si>
  <si>
    <t>553011006</t>
  </si>
  <si>
    <t>Ochranná stříška d 125 mm</t>
  </si>
  <si>
    <t>561336414</t>
  </si>
  <si>
    <t>354</t>
  </si>
  <si>
    <t>553011007</t>
  </si>
  <si>
    <t>Potrubní ventilátor axiální 0,02 m3/h, 28 Pa TD 160/100</t>
  </si>
  <si>
    <t>585271353</t>
  </si>
  <si>
    <t>355</t>
  </si>
  <si>
    <t>553011008</t>
  </si>
  <si>
    <t>Zpětná klapka do potrubí D100</t>
  </si>
  <si>
    <t>331177214</t>
  </si>
  <si>
    <t>356</t>
  </si>
  <si>
    <t>553011009</t>
  </si>
  <si>
    <t>Odkanalizování/odvodnění VZT hadička d 15</t>
  </si>
  <si>
    <t>-869107196</t>
  </si>
  <si>
    <t>OST</t>
  </si>
  <si>
    <t>Ostatní</t>
  </si>
  <si>
    <t>357</t>
  </si>
  <si>
    <t>21M-001</t>
  </si>
  <si>
    <t>M+D autonomní hlásič kouře dle PBŘ</t>
  </si>
  <si>
    <t>262144</t>
  </si>
  <si>
    <t>-1540328003</t>
  </si>
  <si>
    <t>358</t>
  </si>
  <si>
    <t>9-001</t>
  </si>
  <si>
    <t>M+D přístroj hasící PG6 21A</t>
  </si>
  <si>
    <t>-1911088767</t>
  </si>
  <si>
    <t>359</t>
  </si>
  <si>
    <t>9-002</t>
  </si>
  <si>
    <t>Výstražné tabulky</t>
  </si>
  <si>
    <t>kpl</t>
  </si>
  <si>
    <t>-329539636</t>
  </si>
  <si>
    <t>360</t>
  </si>
  <si>
    <t>999010001</t>
  </si>
  <si>
    <t>Radonový průzkum</t>
  </si>
  <si>
    <t>-277326771</t>
  </si>
  <si>
    <t>20 - Venkovní rampa</t>
  </si>
  <si>
    <t xml:space="preserve">    9 - Ostatní konstrukce a práce, bourání</t>
  </si>
  <si>
    <t>-536977117</t>
  </si>
  <si>
    <t>4,89 "stávající chodník</t>
  </si>
  <si>
    <t>32,42 "plocha pod rampou</t>
  </si>
  <si>
    <t>0,6*1,2 "napojení rampy</t>
  </si>
  <si>
    <t>113204111</t>
  </si>
  <si>
    <t>Vytrhání obrub záhonových</t>
  </si>
  <si>
    <t>-1439334001</t>
  </si>
  <si>
    <t>1892320318</t>
  </si>
  <si>
    <t>(1,2*5,8+4,74*1,2+3,44*1,6+2*0,9)*0,3</t>
  </si>
  <si>
    <t>4,66*0,3 "chodník</t>
  </si>
  <si>
    <t>(5,8+3,44+4,74+0,9*2)*0,5*0,15 "okapový chodník</t>
  </si>
  <si>
    <t>0,6*1,2*0,3 "napojení rampy</t>
  </si>
  <si>
    <t>-1701084997</t>
  </si>
  <si>
    <t>(5,8*2+0,4+4,74*2+0,4+3,44*2+0,8*2+2+0,5*2)*0,4*(0,78+0,15) "rampa</t>
  </si>
  <si>
    <t>1,405*0,46*0,55*3 "základ pro madlo a škrabku na boty</t>
  </si>
  <si>
    <t>-1449399644</t>
  </si>
  <si>
    <t>8,794+13,476</t>
  </si>
  <si>
    <t>1944439488</t>
  </si>
  <si>
    <t>1380669182</t>
  </si>
  <si>
    <t>22,27*22 'Přepočtené koeficientem množství</t>
  </si>
  <si>
    <t>761104487</t>
  </si>
  <si>
    <t>1444631038</t>
  </si>
  <si>
    <t>22,27*2 'Přepočtené koeficientem množství</t>
  </si>
  <si>
    <t>175101201</t>
  </si>
  <si>
    <t>Obsypání objektů bez prohození sypaniny z hornin tř. 1 až 4 uloženým do 30 m od kraje objektu</t>
  </si>
  <si>
    <t>1945744067</t>
  </si>
  <si>
    <t>0,95*0,4</t>
  </si>
  <si>
    <t>0,6*0,4</t>
  </si>
  <si>
    <t>0,8*2,64*0,365</t>
  </si>
  <si>
    <t>0,08*1,2</t>
  </si>
  <si>
    <t>583312800</t>
  </si>
  <si>
    <t>kamenivo těžené drobné frakce 0-1</t>
  </si>
  <si>
    <t>1181596453</t>
  </si>
  <si>
    <t>1,487*2 'Přepočtené koeficientem množství</t>
  </si>
  <si>
    <t>1406097324</t>
  </si>
  <si>
    <t>(1,2*5,8+4,74*1,2+3,44*1,6+2*0,9) "rampa</t>
  </si>
  <si>
    <t>(5,8+3,44+4,74+0,9*2)*0,5 "okapový chodník</t>
  </si>
  <si>
    <t>0,6*1,2*2 "napojení rampy</t>
  </si>
  <si>
    <t>181301101</t>
  </si>
  <si>
    <t>Rozprostření ornice tl vrstvy do 100 mm pl do 500 m2 v rovině nebo ve svahu do 1:5</t>
  </si>
  <si>
    <t>-1820772906</t>
  </si>
  <si>
    <t>103111000</t>
  </si>
  <si>
    <t>rašelina zahradnická   VL</t>
  </si>
  <si>
    <t>393938640</t>
  </si>
  <si>
    <t>4,890*0,1</t>
  </si>
  <si>
    <t>181411131</t>
  </si>
  <si>
    <t>Založení parkového trávníku výsevem plochy do 1000 m2 v rovině a ve svahu do 1:5</t>
  </si>
  <si>
    <t>2111146096</t>
  </si>
  <si>
    <t>005724100</t>
  </si>
  <si>
    <t>osivo směs travní parková</t>
  </si>
  <si>
    <t>kg</t>
  </si>
  <si>
    <t>-1138748729</t>
  </si>
  <si>
    <t>4,89*0,08 'Přepočtené koeficientem množství</t>
  </si>
  <si>
    <t>1835385356</t>
  </si>
  <si>
    <t>1,2*0,4*0,85*2</t>
  </si>
  <si>
    <t>(1,6*0,4*2+3,04*0,4*2)*1,3</t>
  </si>
  <si>
    <t>2*0,4*0,93</t>
  </si>
  <si>
    <t>5,4*0,4*1,08*2</t>
  </si>
  <si>
    <t>0,5*0,4*1,12*2</t>
  </si>
  <si>
    <t>-762767521</t>
  </si>
  <si>
    <t>(1,2*2+0,4*2)*0,5</t>
  </si>
  <si>
    <t>(5,8+5,4*2)*0,6*2</t>
  </si>
  <si>
    <t>(4,74+7,34*2)*0,6*2</t>
  </si>
  <si>
    <t>(2,64*2+0,8*2+0,4*4+0,72*2+1,2)*0,7</t>
  </si>
  <si>
    <t>(0,9*2+0,5*2)*0,6</t>
  </si>
  <si>
    <t>(2+1,2)*0,5</t>
  </si>
  <si>
    <t>2021616754</t>
  </si>
  <si>
    <t>275313811</t>
  </si>
  <si>
    <t>Základové patky z betonu tř. C 25/30</t>
  </si>
  <si>
    <t>869675289</t>
  </si>
  <si>
    <t>0,46*0,312*0,55*2*3 "madlo, škrabka na boty</t>
  </si>
  <si>
    <t>0,78*0,46*0,45*3</t>
  </si>
  <si>
    <t>275351215</t>
  </si>
  <si>
    <t>Zřízení bednění stěn základových patek</t>
  </si>
  <si>
    <t>-1412579157</t>
  </si>
  <si>
    <t>(0,46+0,312*2)*0,25*2*3</t>
  </si>
  <si>
    <t>0,46*0,1*2*3</t>
  </si>
  <si>
    <t>0,78*0,15*2*3</t>
  </si>
  <si>
    <t>275351216</t>
  </si>
  <si>
    <t>Odstranění bednění stěn základových patek</t>
  </si>
  <si>
    <t>1764524780</t>
  </si>
  <si>
    <t>434312241</t>
  </si>
  <si>
    <t>Schody z betonu prostého C 16/20 v opěrných zídkách</t>
  </si>
  <si>
    <t>190606461</t>
  </si>
  <si>
    <t>2*3</t>
  </si>
  <si>
    <t>1849841597</t>
  </si>
  <si>
    <t>(0,3+0,15)*2*3+0,9*0,2*2</t>
  </si>
  <si>
    <t>2061694130</t>
  </si>
  <si>
    <t>564231111</t>
  </si>
  <si>
    <t>Podklad nebo podsyp ze štěrkopísku ŠP tl 100 mm</t>
  </si>
  <si>
    <t>2049664144</t>
  </si>
  <si>
    <t>-2110919321</t>
  </si>
  <si>
    <t>(5,8*2+0,4+4,74*2+0,4+3,44*2+0,8*2+2+0,5*2)*0,4</t>
  </si>
  <si>
    <t>5,42*0,4+4,36*0,4+0,8*2,64 "3</t>
  </si>
  <si>
    <t>564851111</t>
  </si>
  <si>
    <t>Podklad ze štěrkodrtě ŠD tl 150 mm</t>
  </si>
  <si>
    <t>1037041805</t>
  </si>
  <si>
    <t>4,66 "chodník</t>
  </si>
  <si>
    <t>573111112</t>
  </si>
  <si>
    <t>Postřik živičný infiltrační s posypem z asfaltu množství 1 kg/m2</t>
  </si>
  <si>
    <t>-1114356528</t>
  </si>
  <si>
    <t>573211111</t>
  </si>
  <si>
    <t>Postřik živičný spojovací z asfaltu v množství do 0,70 kg/m2</t>
  </si>
  <si>
    <t>2097695376</t>
  </si>
  <si>
    <t>577134111</t>
  </si>
  <si>
    <t>Asfaltový beton vrstva obrusná ACO 11 (ABS) tř. I tl 40 mm š do 3 m z nemodifikovaného asfaltu</t>
  </si>
  <si>
    <t>958868024</t>
  </si>
  <si>
    <t>577155112</t>
  </si>
  <si>
    <t>Asfaltový beton vrstva ložní ACL 16 (ABH) tl 60 mm š do 3 m z nemodifikovaného asfaltu</t>
  </si>
  <si>
    <t>-2047177223</t>
  </si>
  <si>
    <t>596211110</t>
  </si>
  <si>
    <t>Kladení zámkové dlažby komunikací pro pěší tl 60 mm skupiny A pl do 50 m2</t>
  </si>
  <si>
    <t>-1080207896</t>
  </si>
  <si>
    <t>592453080</t>
  </si>
  <si>
    <t>dlažba 20 x 10 x 6 cm přírodní</t>
  </si>
  <si>
    <t>-127263563</t>
  </si>
  <si>
    <t>4,66*1,03 'Přepočtené koeficientem množství</t>
  </si>
  <si>
    <t>596811220</t>
  </si>
  <si>
    <t>Kladení betonové dlažby komunikací pro pěší do lože z kameniva vel do 0,25 m2 plochy do 50 m2</t>
  </si>
  <si>
    <t>1174332281</t>
  </si>
  <si>
    <t>592456000</t>
  </si>
  <si>
    <t>dlažba desková betonová HBB 50x50x5 cm</t>
  </si>
  <si>
    <t>642333759</t>
  </si>
  <si>
    <t>7,89*1,02 'Přepočtené koeficientem množství</t>
  </si>
  <si>
    <t>622142001</t>
  </si>
  <si>
    <t>Potažení vnějších stěn sklovláknitým pletivem vtlačeným do tenkovrstvé hmoty</t>
  </si>
  <si>
    <t>839218094</t>
  </si>
  <si>
    <t>2,4+1,8+0,26*2</t>
  </si>
  <si>
    <t>-1921390574</t>
  </si>
  <si>
    <t>(5,82+4,76)*1,2*0,06</t>
  </si>
  <si>
    <t>3,44*1,6*0,06</t>
  </si>
  <si>
    <t>-59300734</t>
  </si>
  <si>
    <t>(5,82+4,76)*1,2*0,12</t>
  </si>
  <si>
    <t>3,44*1,6*0,12</t>
  </si>
  <si>
    <t>2*1,1*0,12 "deska pod schody</t>
  </si>
  <si>
    <t>203216053</t>
  </si>
  <si>
    <t>1,092*0,5 'Přepočtené koeficientem množství</t>
  </si>
  <si>
    <t>-372483702</t>
  </si>
  <si>
    <t>(5,82+4,76)*1,2*4,44*1,2/1000</t>
  </si>
  <si>
    <t>3,44*1,6*4,44*1,2/1000</t>
  </si>
  <si>
    <t>Ostatní konstrukce a práce, bourání</t>
  </si>
  <si>
    <t>916331112</t>
  </si>
  <si>
    <t>Osazení zahradního obrubníku betonového do lože z betonu s boční opěrou</t>
  </si>
  <si>
    <t>131082941</t>
  </si>
  <si>
    <t>2,8+2,1</t>
  </si>
  <si>
    <t>592172140</t>
  </si>
  <si>
    <t>obrubník betonový záhonový šedý(přírodní) 50 x 5 x 25 cm</t>
  </si>
  <si>
    <t>-664473697</t>
  </si>
  <si>
    <t>919122111</t>
  </si>
  <si>
    <t>Těsnění spár zálivkou za tepla pro komůrky š 10 mm hl 20 mm s těsnicím profilem</t>
  </si>
  <si>
    <t>229552813</t>
  </si>
  <si>
    <t>1,2*2</t>
  </si>
  <si>
    <t>919735112</t>
  </si>
  <si>
    <t>Řezání stávajícího živičného krytu hl do 100 mm</t>
  </si>
  <si>
    <t>-706910129</t>
  </si>
  <si>
    <t>1,2*2+3,44</t>
  </si>
  <si>
    <t>-378379655</t>
  </si>
  <si>
    <t>-2138704843</t>
  </si>
  <si>
    <t>7,123*31 'Přepočtené koeficientem množství</t>
  </si>
  <si>
    <t>2054319146</t>
  </si>
  <si>
    <t>7,123-6,883</t>
  </si>
  <si>
    <t>2031189650</t>
  </si>
  <si>
    <t>130827504</t>
  </si>
  <si>
    <t>-201201202</t>
  </si>
  <si>
    <t>(5,82+4,76)*1,2</t>
  </si>
  <si>
    <t>3,44*1,6</t>
  </si>
  <si>
    <t>1872074483</t>
  </si>
  <si>
    <t>18,2*1,15 'Přepočtené koeficientem množství</t>
  </si>
  <si>
    <t>1632144654</t>
  </si>
  <si>
    <t>721171915</t>
  </si>
  <si>
    <t>Potrubí propojení potrubí DN 110</t>
  </si>
  <si>
    <t>1637639500</t>
  </si>
  <si>
    <t>1211830284</t>
  </si>
  <si>
    <t>721211422</t>
  </si>
  <si>
    <t>Vpusť podlahová se svislým odtokem DN 50/75/110 mřížka nerez 138x138</t>
  </si>
  <si>
    <t>1229565064</t>
  </si>
  <si>
    <t>-585083892</t>
  </si>
  <si>
    <t>767161214</t>
  </si>
  <si>
    <t>Montáž zábradlí rovného z profilové oceli do zdi do hmotnosti 30 kg</t>
  </si>
  <si>
    <t>1520801463</t>
  </si>
  <si>
    <t>5,51+0,77+0,77+3,71+0,45*2</t>
  </si>
  <si>
    <t>767220130</t>
  </si>
  <si>
    <t>Montáž zábradlí schodišťového hmotnosti nad 25 kg z trubek do zdi</t>
  </si>
  <si>
    <t>2066655053</t>
  </si>
  <si>
    <t>0,72*2</t>
  </si>
  <si>
    <t>Dodávka zábradlí zinkovaného - prvky 1-5 - provedení dle PD</t>
  </si>
  <si>
    <t>-1667915750</t>
  </si>
  <si>
    <t>767990001</t>
  </si>
  <si>
    <t>M+D ocel.rohož zinkovaná s rámem 1880x900 - Z3 vč.stavební připravenosti</t>
  </si>
  <si>
    <t>-215373697</t>
  </si>
  <si>
    <t>767990002</t>
  </si>
  <si>
    <t>M+D ocel.zinkované madlo - Z5</t>
  </si>
  <si>
    <t>-1706997725</t>
  </si>
  <si>
    <t>767990003</t>
  </si>
  <si>
    <t>M+D škrabka na boty zinkovaná - Z4</t>
  </si>
  <si>
    <t>1773794869</t>
  </si>
  <si>
    <t>998767201</t>
  </si>
  <si>
    <t>Přesun hmot procentní pro zámečnické konstrukce v objektech v do 6 m</t>
  </si>
  <si>
    <t>-195681696</t>
  </si>
  <si>
    <t>771271123</t>
  </si>
  <si>
    <t>Montáž obkladů stupnic z dlaždic protiskluzných keramických do malty š do 300 mm</t>
  </si>
  <si>
    <t>-196506916</t>
  </si>
  <si>
    <t>771271241</t>
  </si>
  <si>
    <t>Montáž obkladů podstupnic z dlaždic protiskluzných keramických do malty v do 150 mm</t>
  </si>
  <si>
    <t>-1186645087</t>
  </si>
  <si>
    <t>597614330</t>
  </si>
  <si>
    <t>dlaždice keramické slinuté neglazované mrazuvzdorné TAURUS Granit Tunis S 29,8 x 29,8 x 0,9 cm</t>
  </si>
  <si>
    <t>1306448</t>
  </si>
  <si>
    <t>(0,3+0,15)*2*3</t>
  </si>
  <si>
    <t>2,7*1,2 'Přepočtené koeficientem množství</t>
  </si>
  <si>
    <t>1450775999</t>
  </si>
  <si>
    <t>dlaždice keramické slinuté neglazované mrazuvzdorné 29,8 x 29,8 x 0,9 cm</t>
  </si>
  <si>
    <t>1201788531</t>
  </si>
  <si>
    <t>18,2*1,1 'Přepočtené koeficientem množství</t>
  </si>
  <si>
    <t>-789212528</t>
  </si>
  <si>
    <t>"soklík na rampě v.150mm dle Detailu založení obvodového zdiva"  13,25</t>
  </si>
  <si>
    <t>-1914444183</t>
  </si>
  <si>
    <t>771591172</t>
  </si>
  <si>
    <t>Montáž profilu pro schodové hrany</t>
  </si>
  <si>
    <t>125334128</t>
  </si>
  <si>
    <t>"lišty na hrany rampy a vnějšího schodiště"  24</t>
  </si>
  <si>
    <t>590541430.1</t>
  </si>
  <si>
    <t>profil schodový Schlüter-TREP-FL-E, ušlechtilá ocel V2A, R 10 V 6, TE 80/100 (8 x 1000 mm)</t>
  </si>
  <si>
    <t>-1595847300</t>
  </si>
  <si>
    <t>1255320973</t>
  </si>
  <si>
    <t>30 - Vstupní branka</t>
  </si>
  <si>
    <t xml:space="preserve">    5 - Komunikace pozemní</t>
  </si>
  <si>
    <t>113107042</t>
  </si>
  <si>
    <t>Odstranění podkladu plochy do 15 m2 živičných tl 100 mm</t>
  </si>
  <si>
    <t>-1255195520</t>
  </si>
  <si>
    <t>5,575*0,2</t>
  </si>
  <si>
    <t>1,275*0,5</t>
  </si>
  <si>
    <t>626245082</t>
  </si>
  <si>
    <t>1,95*0,3*1*2</t>
  </si>
  <si>
    <t>1,275*0,5*0,6</t>
  </si>
  <si>
    <t>955353523</t>
  </si>
  <si>
    <t>-482479060</t>
  </si>
  <si>
    <t>1,95*0,5*01*2 " podezdívka</t>
  </si>
  <si>
    <t>1990947321</t>
  </si>
  <si>
    <t>(1,95*2+0,5)*0,3*2</t>
  </si>
  <si>
    <t>490384675</t>
  </si>
  <si>
    <t>311311961</t>
  </si>
  <si>
    <t>Nosná zeď z betonu prostého tř. C 25/30</t>
  </si>
  <si>
    <t>1198800867</t>
  </si>
  <si>
    <t>2*0,1*2*2 "výplň mezi tvarovkami tl. 100 mm</t>
  </si>
  <si>
    <t>311351101</t>
  </si>
  <si>
    <t>Zřízení jednostranného bednění zdí nosných</t>
  </si>
  <si>
    <t>1970568995</t>
  </si>
  <si>
    <t>2*0,15*2+(0,8*2*2+0,55*2+0,5*2+1,2*2+1*2)*0,15</t>
  </si>
  <si>
    <t>311351102</t>
  </si>
  <si>
    <t>Odstranění jednostranného bednění zdí nosných</t>
  </si>
  <si>
    <t>813442917</t>
  </si>
  <si>
    <t>311361821</t>
  </si>
  <si>
    <t>Výztuž nosných zdí betonářskou ocelí 10 505</t>
  </si>
  <si>
    <t>1559773795</t>
  </si>
  <si>
    <t>2,5*2*5*4*0,617*1,05/1000</t>
  </si>
  <si>
    <t>348272153</t>
  </si>
  <si>
    <t>Plotová zeď tl 195 mm z betonových tvarovek jednostranně štípaných přírodních na MC vč spárování</t>
  </si>
  <si>
    <t>2083563845</t>
  </si>
  <si>
    <t>1,95*2*2*2</t>
  </si>
  <si>
    <t>-0,98*1,19</t>
  </si>
  <si>
    <t>-0,55*0,8</t>
  </si>
  <si>
    <t>-0,8*0,5</t>
  </si>
  <si>
    <t>348272515-1</t>
  </si>
  <si>
    <t>Plotová stříška pro zeď tl 500 mm z tvarovek hladkých nebo štípaných přírodních</t>
  </si>
  <si>
    <t>224643811</t>
  </si>
  <si>
    <t>2*2</t>
  </si>
  <si>
    <t>Komunikace pozemní</t>
  </si>
  <si>
    <t>572330111</t>
  </si>
  <si>
    <t>Vyspravení krytu komunikací po překopech plochy do 15 m2 obalovaným kamenivem tl 50 mm</t>
  </si>
  <si>
    <t>467319553</t>
  </si>
  <si>
    <t>572340111</t>
  </si>
  <si>
    <t>Vyspravení krytu komunikací po překopech plochy do 15 m2 asfaltovým betonem ACO (AB) tl 50 mm</t>
  </si>
  <si>
    <t>-1987104955</t>
  </si>
  <si>
    <t>651454</t>
  </si>
  <si>
    <t>-1782641414</t>
  </si>
  <si>
    <t>307503690</t>
  </si>
  <si>
    <t>5,575+0,2*2</t>
  </si>
  <si>
    <t>961044111</t>
  </si>
  <si>
    <t>Bourání základů z betonu prostého</t>
  </si>
  <si>
    <t>-1774228952</t>
  </si>
  <si>
    <t>1,95*0,5*01*2 "stávající podezdívka</t>
  </si>
  <si>
    <t>962042320</t>
  </si>
  <si>
    <t>Bourání zdiva nadzákladového z betonu prostého do 1 m3</t>
  </si>
  <si>
    <t>-1412853764</t>
  </si>
  <si>
    <t>1,95*0,5*0,4*2 "stávající podezdívka</t>
  </si>
  <si>
    <t>966072811</t>
  </si>
  <si>
    <t>Rozebrání rámového oplocení na ocelové sloupky výšky do 2m</t>
  </si>
  <si>
    <t>1694590933</t>
  </si>
  <si>
    <t>977211191</t>
  </si>
  <si>
    <t>Řezání bet.tvorovek pro osazní výplní</t>
  </si>
  <si>
    <t>-1442844606</t>
  </si>
  <si>
    <t>0,8*2+0,55*2+1,2*2+0,4*2*2+0,15*2*2+0,6*2+0,2*2</t>
  </si>
  <si>
    <t>474580139</t>
  </si>
  <si>
    <t>753511377</t>
  </si>
  <si>
    <t>5,97*31 'Přepočtené koeficientem množství</t>
  </si>
  <si>
    <t>1665356324</t>
  </si>
  <si>
    <t>2059301612</t>
  </si>
  <si>
    <t>767991001</t>
  </si>
  <si>
    <t>M+D oc.vitrýna 980x1190x250</t>
  </si>
  <si>
    <t>841269999</t>
  </si>
  <si>
    <t>767991002</t>
  </si>
  <si>
    <t>M+D poštovní schránka</t>
  </si>
  <si>
    <t>-484576846</t>
  </si>
  <si>
    <t>767991003</t>
  </si>
  <si>
    <t>Demontáž stávající branky</t>
  </si>
  <si>
    <t>1414633734</t>
  </si>
  <si>
    <t>767991004</t>
  </si>
  <si>
    <t>Zpětná montáž stávající branky vč.obetonávky oc.rámu</t>
  </si>
  <si>
    <t>-1149249091</t>
  </si>
  <si>
    <t>783201811</t>
  </si>
  <si>
    <t>Odstranění nátěrů ze zámečnických konstrukcí oškrabáním</t>
  </si>
  <si>
    <t>876354145</t>
  </si>
  <si>
    <t>1,275*2,3*3 "vstupní branka</t>
  </si>
  <si>
    <t>747349558</t>
  </si>
  <si>
    <t>40 - Přeložka NN</t>
  </si>
  <si>
    <t>210809901</t>
  </si>
  <si>
    <t>Přeložka NN mimo areál MŠ (náklady ČEZu)</t>
  </si>
  <si>
    <t>ČEZ</t>
  </si>
  <si>
    <t>-40797068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</si>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</sst>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168" fontId="29" fillId="0" borderId="36" xfId="0" applyNumberFormat="1" applyFont="1" applyBorder="1" applyAlignment="1">
      <alignment horizontal="right" vertical="center"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168" fontId="0" fillId="34" borderId="3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B31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3C1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796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1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49B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392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6" t="s">
        <v>0</v>
      </c>
      <c r="B1" s="197"/>
      <c r="C1" s="197"/>
      <c r="D1" s="198" t="s">
        <v>1</v>
      </c>
      <c r="E1" s="197"/>
      <c r="F1" s="197"/>
      <c r="G1" s="197"/>
      <c r="H1" s="197"/>
      <c r="I1" s="197"/>
      <c r="J1" s="197"/>
      <c r="K1" s="199" t="s">
        <v>2148</v>
      </c>
      <c r="L1" s="199"/>
      <c r="M1" s="199"/>
      <c r="N1" s="199"/>
      <c r="O1" s="199"/>
      <c r="P1" s="199"/>
      <c r="Q1" s="199"/>
      <c r="R1" s="199"/>
      <c r="S1" s="199"/>
      <c r="T1" s="197"/>
      <c r="U1" s="197"/>
      <c r="V1" s="197"/>
      <c r="W1" s="199" t="s">
        <v>2149</v>
      </c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88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161" t="s">
        <v>14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Q5" s="12"/>
      <c r="BE5" s="157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162" t="s">
        <v>17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Q6" s="12"/>
      <c r="BE6" s="158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158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158"/>
      <c r="BS8" s="6" t="s">
        <v>26</v>
      </c>
    </row>
    <row r="9" spans="2:71" s="2" customFormat="1" ht="15" customHeight="1">
      <c r="B9" s="10"/>
      <c r="AQ9" s="12"/>
      <c r="BE9" s="158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158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158"/>
      <c r="BS11" s="6" t="s">
        <v>18</v>
      </c>
    </row>
    <row r="12" spans="2:71" s="2" customFormat="1" ht="7.5" customHeight="1">
      <c r="B12" s="10"/>
      <c r="AQ12" s="12"/>
      <c r="BE12" s="158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158"/>
      <c r="BS13" s="6" t="s">
        <v>18</v>
      </c>
    </row>
    <row r="14" spans="2:71" s="2" customFormat="1" ht="15.75" customHeight="1">
      <c r="B14" s="10"/>
      <c r="E14" s="163" t="s">
        <v>33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8" t="s">
        <v>31</v>
      </c>
      <c r="AN14" s="20" t="s">
        <v>33</v>
      </c>
      <c r="AQ14" s="12"/>
      <c r="BE14" s="158"/>
      <c r="BS14" s="6" t="s">
        <v>18</v>
      </c>
    </row>
    <row r="15" spans="2:71" s="2" customFormat="1" ht="7.5" customHeight="1">
      <c r="B15" s="10"/>
      <c r="AQ15" s="12"/>
      <c r="BE15" s="158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158"/>
      <c r="BS16" s="6" t="s">
        <v>3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158"/>
      <c r="BS17" s="6" t="s">
        <v>36</v>
      </c>
    </row>
    <row r="18" spans="2:71" s="2" customFormat="1" ht="7.5" customHeight="1">
      <c r="B18" s="10"/>
      <c r="AQ18" s="12"/>
      <c r="BE18" s="158"/>
      <c r="BS18" s="6" t="s">
        <v>6</v>
      </c>
    </row>
    <row r="19" spans="2:71" s="2" customFormat="1" ht="15" customHeight="1">
      <c r="B19" s="10"/>
      <c r="D19" s="18" t="s">
        <v>37</v>
      </c>
      <c r="AQ19" s="12"/>
      <c r="BE19" s="158"/>
      <c r="BS19" s="6" t="s">
        <v>6</v>
      </c>
    </row>
    <row r="20" spans="2:71" s="2" customFormat="1" ht="15.75" customHeight="1">
      <c r="B20" s="10"/>
      <c r="E20" s="164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Q20" s="12"/>
      <c r="BE20" s="158"/>
      <c r="BS20" s="6" t="s">
        <v>36</v>
      </c>
    </row>
    <row r="21" spans="2:57" s="2" customFormat="1" ht="7.5" customHeight="1">
      <c r="B21" s="10"/>
      <c r="AQ21" s="12"/>
      <c r="BE21" s="158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58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65">
        <f>ROUND($AG$51,2)</f>
        <v>0</v>
      </c>
      <c r="AL23" s="166"/>
      <c r="AM23" s="166"/>
      <c r="AN23" s="166"/>
      <c r="AO23" s="166"/>
      <c r="AQ23" s="25"/>
      <c r="BE23" s="159"/>
    </row>
    <row r="24" spans="2:57" s="6" customFormat="1" ht="7.5" customHeight="1">
      <c r="B24" s="22"/>
      <c r="AQ24" s="25"/>
      <c r="BE24" s="159"/>
    </row>
    <row r="25" spans="2:57" s="6" customFormat="1" ht="14.25" customHeight="1">
      <c r="B25" s="22"/>
      <c r="L25" s="167" t="s">
        <v>39</v>
      </c>
      <c r="M25" s="159"/>
      <c r="N25" s="159"/>
      <c r="O25" s="159"/>
      <c r="W25" s="167" t="s">
        <v>40</v>
      </c>
      <c r="X25" s="159"/>
      <c r="Y25" s="159"/>
      <c r="Z25" s="159"/>
      <c r="AA25" s="159"/>
      <c r="AB25" s="159"/>
      <c r="AC25" s="159"/>
      <c r="AD25" s="159"/>
      <c r="AE25" s="159"/>
      <c r="AK25" s="167" t="s">
        <v>41</v>
      </c>
      <c r="AL25" s="159"/>
      <c r="AM25" s="159"/>
      <c r="AN25" s="159"/>
      <c r="AO25" s="159"/>
      <c r="AQ25" s="25"/>
      <c r="BE25" s="159"/>
    </row>
    <row r="26" spans="2:57" s="6" customFormat="1" ht="15" customHeight="1">
      <c r="B26" s="27"/>
      <c r="D26" s="28" t="s">
        <v>42</v>
      </c>
      <c r="F26" s="28" t="s">
        <v>43</v>
      </c>
      <c r="L26" s="168">
        <v>0.21</v>
      </c>
      <c r="M26" s="160"/>
      <c r="N26" s="160"/>
      <c r="O26" s="160"/>
      <c r="W26" s="169">
        <f>ROUND($AZ$51,2)</f>
        <v>0</v>
      </c>
      <c r="X26" s="160"/>
      <c r="Y26" s="160"/>
      <c r="Z26" s="160"/>
      <c r="AA26" s="160"/>
      <c r="AB26" s="160"/>
      <c r="AC26" s="160"/>
      <c r="AD26" s="160"/>
      <c r="AE26" s="160"/>
      <c r="AK26" s="169">
        <f>ROUND($AV$51,2)</f>
        <v>0</v>
      </c>
      <c r="AL26" s="160"/>
      <c r="AM26" s="160"/>
      <c r="AN26" s="160"/>
      <c r="AO26" s="160"/>
      <c r="AQ26" s="29"/>
      <c r="BE26" s="160"/>
    </row>
    <row r="27" spans="2:57" s="6" customFormat="1" ht="15" customHeight="1">
      <c r="B27" s="27"/>
      <c r="F27" s="28" t="s">
        <v>44</v>
      </c>
      <c r="L27" s="168">
        <v>0.15</v>
      </c>
      <c r="M27" s="160"/>
      <c r="N27" s="160"/>
      <c r="O27" s="160"/>
      <c r="W27" s="169">
        <f>ROUND($BA$51,2)</f>
        <v>0</v>
      </c>
      <c r="X27" s="160"/>
      <c r="Y27" s="160"/>
      <c r="Z27" s="160"/>
      <c r="AA27" s="160"/>
      <c r="AB27" s="160"/>
      <c r="AC27" s="160"/>
      <c r="AD27" s="160"/>
      <c r="AE27" s="160"/>
      <c r="AK27" s="169">
        <f>ROUND($AW$51,2)</f>
        <v>0</v>
      </c>
      <c r="AL27" s="160"/>
      <c r="AM27" s="160"/>
      <c r="AN27" s="160"/>
      <c r="AO27" s="160"/>
      <c r="AQ27" s="29"/>
      <c r="BE27" s="160"/>
    </row>
    <row r="28" spans="2:57" s="6" customFormat="1" ht="15" customHeight="1" hidden="1">
      <c r="B28" s="27"/>
      <c r="F28" s="28" t="s">
        <v>45</v>
      </c>
      <c r="L28" s="168">
        <v>0.21</v>
      </c>
      <c r="M28" s="160"/>
      <c r="N28" s="160"/>
      <c r="O28" s="160"/>
      <c r="W28" s="169">
        <f>ROUND($BB$51,2)</f>
        <v>0</v>
      </c>
      <c r="X28" s="160"/>
      <c r="Y28" s="160"/>
      <c r="Z28" s="160"/>
      <c r="AA28" s="160"/>
      <c r="AB28" s="160"/>
      <c r="AC28" s="160"/>
      <c r="AD28" s="160"/>
      <c r="AE28" s="160"/>
      <c r="AK28" s="169">
        <v>0</v>
      </c>
      <c r="AL28" s="160"/>
      <c r="AM28" s="160"/>
      <c r="AN28" s="160"/>
      <c r="AO28" s="160"/>
      <c r="AQ28" s="29"/>
      <c r="BE28" s="160"/>
    </row>
    <row r="29" spans="2:57" s="6" customFormat="1" ht="15" customHeight="1" hidden="1">
      <c r="B29" s="27"/>
      <c r="F29" s="28" t="s">
        <v>46</v>
      </c>
      <c r="L29" s="168">
        <v>0.15</v>
      </c>
      <c r="M29" s="160"/>
      <c r="N29" s="160"/>
      <c r="O29" s="160"/>
      <c r="W29" s="169">
        <f>ROUND($BC$51,2)</f>
        <v>0</v>
      </c>
      <c r="X29" s="160"/>
      <c r="Y29" s="160"/>
      <c r="Z29" s="160"/>
      <c r="AA29" s="160"/>
      <c r="AB29" s="160"/>
      <c r="AC29" s="160"/>
      <c r="AD29" s="160"/>
      <c r="AE29" s="160"/>
      <c r="AK29" s="169">
        <v>0</v>
      </c>
      <c r="AL29" s="160"/>
      <c r="AM29" s="160"/>
      <c r="AN29" s="160"/>
      <c r="AO29" s="160"/>
      <c r="AQ29" s="29"/>
      <c r="BE29" s="160"/>
    </row>
    <row r="30" spans="2:57" s="6" customFormat="1" ht="15" customHeight="1" hidden="1">
      <c r="B30" s="27"/>
      <c r="F30" s="28" t="s">
        <v>47</v>
      </c>
      <c r="L30" s="168">
        <v>0</v>
      </c>
      <c r="M30" s="160"/>
      <c r="N30" s="160"/>
      <c r="O30" s="160"/>
      <c r="W30" s="169">
        <f>ROUND($BD$51,2)</f>
        <v>0</v>
      </c>
      <c r="X30" s="160"/>
      <c r="Y30" s="160"/>
      <c r="Z30" s="160"/>
      <c r="AA30" s="160"/>
      <c r="AB30" s="160"/>
      <c r="AC30" s="160"/>
      <c r="AD30" s="160"/>
      <c r="AE30" s="160"/>
      <c r="AK30" s="169">
        <v>0</v>
      </c>
      <c r="AL30" s="160"/>
      <c r="AM30" s="160"/>
      <c r="AN30" s="160"/>
      <c r="AO30" s="160"/>
      <c r="AQ30" s="29"/>
      <c r="BE30" s="160"/>
    </row>
    <row r="31" spans="2:57" s="6" customFormat="1" ht="7.5" customHeight="1">
      <c r="B31" s="22"/>
      <c r="AQ31" s="25"/>
      <c r="BE31" s="159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170" t="s">
        <v>50</v>
      </c>
      <c r="Y32" s="171"/>
      <c r="Z32" s="171"/>
      <c r="AA32" s="171"/>
      <c r="AB32" s="171"/>
      <c r="AC32" s="32"/>
      <c r="AD32" s="32"/>
      <c r="AE32" s="32"/>
      <c r="AF32" s="32"/>
      <c r="AG32" s="32"/>
      <c r="AH32" s="32"/>
      <c r="AI32" s="32"/>
      <c r="AJ32" s="32"/>
      <c r="AK32" s="172">
        <f>SUM($AK$23:$AK$30)</f>
        <v>0</v>
      </c>
      <c r="AL32" s="171"/>
      <c r="AM32" s="171"/>
      <c r="AN32" s="171"/>
      <c r="AO32" s="173"/>
      <c r="AP32" s="30"/>
      <c r="AQ32" s="35"/>
      <c r="BE32" s="159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X714</v>
      </c>
      <c r="AR41" s="41"/>
    </row>
    <row r="42" spans="2:44" s="42" customFormat="1" ht="37.5" customHeight="1">
      <c r="B42" s="43"/>
      <c r="C42" s="42" t="s">
        <v>16</v>
      </c>
      <c r="L42" s="174" t="str">
        <f>$K$6</f>
        <v>Přístavba hlavního vstupu do MŠ Křižíkova 555, M.Lázně</v>
      </c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Mariánské Lázně</v>
      </c>
      <c r="AI44" s="18" t="s">
        <v>24</v>
      </c>
      <c r="AM44" s="175" t="str">
        <f>IF($AN$8="","",$AN$8)</f>
        <v>31.03.2015</v>
      </c>
      <c r="AN44" s="159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Město Mariánské Lázně</v>
      </c>
      <c r="AI46" s="18" t="s">
        <v>34</v>
      </c>
      <c r="AM46" s="161" t="str">
        <f>IF($E$17="","",$E$17)</f>
        <v>ing.Pavel Graca</v>
      </c>
      <c r="AN46" s="159"/>
      <c r="AO46" s="159"/>
      <c r="AP46" s="159"/>
      <c r="AR46" s="22"/>
      <c r="AS46" s="176" t="s">
        <v>52</v>
      </c>
      <c r="AT46" s="177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78"/>
      <c r="AT47" s="159"/>
      <c r="BD47" s="48"/>
    </row>
    <row r="48" spans="2:56" s="6" customFormat="1" ht="12" customHeight="1">
      <c r="B48" s="22"/>
      <c r="AR48" s="22"/>
      <c r="AS48" s="178"/>
      <c r="AT48" s="159"/>
      <c r="BD48" s="48"/>
    </row>
    <row r="49" spans="2:57" s="6" customFormat="1" ht="30" customHeight="1">
      <c r="B49" s="22"/>
      <c r="C49" s="179" t="s">
        <v>53</v>
      </c>
      <c r="D49" s="171"/>
      <c r="E49" s="171"/>
      <c r="F49" s="171"/>
      <c r="G49" s="171"/>
      <c r="H49" s="32"/>
      <c r="I49" s="180" t="s">
        <v>54</v>
      </c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81" t="s">
        <v>55</v>
      </c>
      <c r="AH49" s="171"/>
      <c r="AI49" s="171"/>
      <c r="AJ49" s="171"/>
      <c r="AK49" s="171"/>
      <c r="AL49" s="171"/>
      <c r="AM49" s="171"/>
      <c r="AN49" s="180" t="s">
        <v>56</v>
      </c>
      <c r="AO49" s="171"/>
      <c r="AP49" s="171"/>
      <c r="AQ49" s="49" t="s">
        <v>57</v>
      </c>
      <c r="AR49" s="22"/>
      <c r="AS49" s="50" t="s">
        <v>58</v>
      </c>
      <c r="AT49" s="51" t="s">
        <v>59</v>
      </c>
      <c r="AU49" s="51" t="s">
        <v>60</v>
      </c>
      <c r="AV49" s="51" t="s">
        <v>61</v>
      </c>
      <c r="AW49" s="51" t="s">
        <v>62</v>
      </c>
      <c r="AX49" s="51" t="s">
        <v>63</v>
      </c>
      <c r="AY49" s="51" t="s">
        <v>64</v>
      </c>
      <c r="AZ49" s="51" t="s">
        <v>65</v>
      </c>
      <c r="BA49" s="51" t="s">
        <v>66</v>
      </c>
      <c r="BB49" s="51" t="s">
        <v>67</v>
      </c>
      <c r="BC49" s="51" t="s">
        <v>68</v>
      </c>
      <c r="BD49" s="52" t="s">
        <v>69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186">
        <f>ROUND(SUM($AG$52:$AG$56),2)</f>
        <v>0</v>
      </c>
      <c r="AH51" s="187"/>
      <c r="AI51" s="187"/>
      <c r="AJ51" s="187"/>
      <c r="AK51" s="187"/>
      <c r="AL51" s="187"/>
      <c r="AM51" s="187"/>
      <c r="AN51" s="186">
        <f>SUM($AG$51,$AT$51)</f>
        <v>0</v>
      </c>
      <c r="AO51" s="187"/>
      <c r="AP51" s="187"/>
      <c r="AQ51" s="57"/>
      <c r="AR51" s="43"/>
      <c r="AS51" s="58">
        <f>ROUND(SUM($AS$52:$AS$56),2)</f>
        <v>0</v>
      </c>
      <c r="AT51" s="59">
        <f>ROUND(SUM($AV$51:$AW$51),2)</f>
        <v>0</v>
      </c>
      <c r="AU51" s="60">
        <f>ROUND(SUM($AU$52:$AU$56),5)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ROUND(SUM($AZ$52:$AZ$56),2)</f>
        <v>0</v>
      </c>
      <c r="BA51" s="59">
        <f>ROUND(SUM($BA$52:$BA$56),2)</f>
        <v>0</v>
      </c>
      <c r="BB51" s="59">
        <f>ROUND(SUM($BB$52:$BB$56),2)</f>
        <v>0</v>
      </c>
      <c r="BC51" s="59">
        <f>ROUND(SUM($BC$52:$BC$56),2)</f>
        <v>0</v>
      </c>
      <c r="BD51" s="61">
        <f>ROUND(SUM($BD$52:$BD$56),2)</f>
        <v>0</v>
      </c>
      <c r="BS51" s="42" t="s">
        <v>71</v>
      </c>
      <c r="BT51" s="42" t="s">
        <v>72</v>
      </c>
      <c r="BU51" s="62" t="s">
        <v>73</v>
      </c>
      <c r="BV51" s="42" t="s">
        <v>74</v>
      </c>
      <c r="BW51" s="42" t="s">
        <v>4</v>
      </c>
      <c r="BX51" s="42" t="s">
        <v>75</v>
      </c>
    </row>
    <row r="52" spans="1:91" s="63" customFormat="1" ht="28.5" customHeight="1">
      <c r="A52" s="192" t="s">
        <v>2150</v>
      </c>
      <c r="B52" s="64"/>
      <c r="C52" s="65"/>
      <c r="D52" s="184" t="s">
        <v>76</v>
      </c>
      <c r="E52" s="185"/>
      <c r="F52" s="185"/>
      <c r="G52" s="185"/>
      <c r="H52" s="185"/>
      <c r="I52" s="65"/>
      <c r="J52" s="184" t="s">
        <v>77</v>
      </c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2">
        <f>'00 - Vedlejší náklady'!$J$27</f>
        <v>0</v>
      </c>
      <c r="AH52" s="183"/>
      <c r="AI52" s="183"/>
      <c r="AJ52" s="183"/>
      <c r="AK52" s="183"/>
      <c r="AL52" s="183"/>
      <c r="AM52" s="183"/>
      <c r="AN52" s="182">
        <f>SUM($AG$52,$AT$52)</f>
        <v>0</v>
      </c>
      <c r="AO52" s="183"/>
      <c r="AP52" s="183"/>
      <c r="AQ52" s="66" t="s">
        <v>78</v>
      </c>
      <c r="AR52" s="64"/>
      <c r="AS52" s="67">
        <v>0</v>
      </c>
      <c r="AT52" s="68">
        <f>ROUND(SUM($AV$52:$AW$52),2)</f>
        <v>0</v>
      </c>
      <c r="AU52" s="69">
        <f>'00 - Vedlejší náklady'!$P$81</f>
        <v>0</v>
      </c>
      <c r="AV52" s="68">
        <f>'00 - Vedlejší náklady'!$J$30</f>
        <v>0</v>
      </c>
      <c r="AW52" s="68">
        <f>'00 - Vedlejší náklady'!$J$31</f>
        <v>0</v>
      </c>
      <c r="AX52" s="68">
        <f>'00 - Vedlejší náklady'!$J$32</f>
        <v>0</v>
      </c>
      <c r="AY52" s="68">
        <f>'00 - Vedlejší náklady'!$J$33</f>
        <v>0</v>
      </c>
      <c r="AZ52" s="68">
        <f>'00 - Vedlejší náklady'!$F$30</f>
        <v>0</v>
      </c>
      <c r="BA52" s="68">
        <f>'00 - Vedlejší náklady'!$F$31</f>
        <v>0</v>
      </c>
      <c r="BB52" s="68">
        <f>'00 - Vedlejší náklady'!$F$32</f>
        <v>0</v>
      </c>
      <c r="BC52" s="68">
        <f>'00 - Vedlejší náklady'!$F$33</f>
        <v>0</v>
      </c>
      <c r="BD52" s="70">
        <f>'00 - Vedlejší náklady'!$F$34</f>
        <v>0</v>
      </c>
      <c r="BT52" s="63" t="s">
        <v>21</v>
      </c>
      <c r="BV52" s="63" t="s">
        <v>74</v>
      </c>
      <c r="BW52" s="63" t="s">
        <v>79</v>
      </c>
      <c r="BX52" s="63" t="s">
        <v>4</v>
      </c>
      <c r="CM52" s="63" t="s">
        <v>80</v>
      </c>
    </row>
    <row r="53" spans="1:91" s="63" customFormat="1" ht="28.5" customHeight="1">
      <c r="A53" s="192" t="s">
        <v>2150</v>
      </c>
      <c r="B53" s="64"/>
      <c r="C53" s="65"/>
      <c r="D53" s="184" t="s">
        <v>26</v>
      </c>
      <c r="E53" s="185"/>
      <c r="F53" s="185"/>
      <c r="G53" s="185"/>
      <c r="H53" s="185"/>
      <c r="I53" s="65"/>
      <c r="J53" s="184" t="s">
        <v>81</v>
      </c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2">
        <f>'10 - Přístavba'!$J$27</f>
        <v>0</v>
      </c>
      <c r="AH53" s="183"/>
      <c r="AI53" s="183"/>
      <c r="AJ53" s="183"/>
      <c r="AK53" s="183"/>
      <c r="AL53" s="183"/>
      <c r="AM53" s="183"/>
      <c r="AN53" s="182">
        <f>SUM($AG$53,$AT$53)</f>
        <v>0</v>
      </c>
      <c r="AO53" s="183"/>
      <c r="AP53" s="183"/>
      <c r="AQ53" s="66" t="s">
        <v>78</v>
      </c>
      <c r="AR53" s="64"/>
      <c r="AS53" s="67">
        <v>0</v>
      </c>
      <c r="AT53" s="68">
        <f>ROUND(SUM($AV$53:$AW$53),2)</f>
        <v>0</v>
      </c>
      <c r="AU53" s="69">
        <f>'10 - Přístavba'!$P$116</f>
        <v>0</v>
      </c>
      <c r="AV53" s="68">
        <f>'10 - Přístavba'!$J$30</f>
        <v>0</v>
      </c>
      <c r="AW53" s="68">
        <f>'10 - Přístavba'!$J$31</f>
        <v>0</v>
      </c>
      <c r="AX53" s="68">
        <f>'10 - Přístavba'!$J$32</f>
        <v>0</v>
      </c>
      <c r="AY53" s="68">
        <f>'10 - Přístavba'!$J$33</f>
        <v>0</v>
      </c>
      <c r="AZ53" s="68">
        <f>'10 - Přístavba'!$F$30</f>
        <v>0</v>
      </c>
      <c r="BA53" s="68">
        <f>'10 - Přístavba'!$F$31</f>
        <v>0</v>
      </c>
      <c r="BB53" s="68">
        <f>'10 - Přístavba'!$F$32</f>
        <v>0</v>
      </c>
      <c r="BC53" s="68">
        <f>'10 - Přístavba'!$F$33</f>
        <v>0</v>
      </c>
      <c r="BD53" s="70">
        <f>'10 - Přístavba'!$F$34</f>
        <v>0</v>
      </c>
      <c r="BT53" s="63" t="s">
        <v>21</v>
      </c>
      <c r="BV53" s="63" t="s">
        <v>74</v>
      </c>
      <c r="BW53" s="63" t="s">
        <v>82</v>
      </c>
      <c r="BX53" s="63" t="s">
        <v>4</v>
      </c>
      <c r="CM53" s="63" t="s">
        <v>80</v>
      </c>
    </row>
    <row r="54" spans="1:91" s="63" customFormat="1" ht="28.5" customHeight="1">
      <c r="A54" s="192" t="s">
        <v>2150</v>
      </c>
      <c r="B54" s="64"/>
      <c r="C54" s="65"/>
      <c r="D54" s="184" t="s">
        <v>83</v>
      </c>
      <c r="E54" s="185"/>
      <c r="F54" s="185"/>
      <c r="G54" s="185"/>
      <c r="H54" s="185"/>
      <c r="I54" s="65"/>
      <c r="J54" s="184" t="s">
        <v>84</v>
      </c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2">
        <f>'20 - Venkovní rampa'!$J$27</f>
        <v>0</v>
      </c>
      <c r="AH54" s="183"/>
      <c r="AI54" s="183"/>
      <c r="AJ54" s="183"/>
      <c r="AK54" s="183"/>
      <c r="AL54" s="183"/>
      <c r="AM54" s="183"/>
      <c r="AN54" s="182">
        <f>SUM($AG$54,$AT$54)</f>
        <v>0</v>
      </c>
      <c r="AO54" s="183"/>
      <c r="AP54" s="183"/>
      <c r="AQ54" s="66" t="s">
        <v>78</v>
      </c>
      <c r="AR54" s="64"/>
      <c r="AS54" s="67">
        <v>0</v>
      </c>
      <c r="AT54" s="68">
        <f>ROUND(SUM($AV$54:$AW$54),2)</f>
        <v>0</v>
      </c>
      <c r="AU54" s="69">
        <f>'20 - Venkovní rampa'!$P$90</f>
        <v>0</v>
      </c>
      <c r="AV54" s="68">
        <f>'20 - Venkovní rampa'!$J$30</f>
        <v>0</v>
      </c>
      <c r="AW54" s="68">
        <f>'20 - Venkovní rampa'!$J$31</f>
        <v>0</v>
      </c>
      <c r="AX54" s="68">
        <f>'20 - Venkovní rampa'!$J$32</f>
        <v>0</v>
      </c>
      <c r="AY54" s="68">
        <f>'20 - Venkovní rampa'!$J$33</f>
        <v>0</v>
      </c>
      <c r="AZ54" s="68">
        <f>'20 - Venkovní rampa'!$F$30</f>
        <v>0</v>
      </c>
      <c r="BA54" s="68">
        <f>'20 - Venkovní rampa'!$F$31</f>
        <v>0</v>
      </c>
      <c r="BB54" s="68">
        <f>'20 - Venkovní rampa'!$F$32</f>
        <v>0</v>
      </c>
      <c r="BC54" s="68">
        <f>'20 - Venkovní rampa'!$F$33</f>
        <v>0</v>
      </c>
      <c r="BD54" s="70">
        <f>'20 - Venkovní rampa'!$F$34</f>
        <v>0</v>
      </c>
      <c r="BT54" s="63" t="s">
        <v>21</v>
      </c>
      <c r="BV54" s="63" t="s">
        <v>74</v>
      </c>
      <c r="BW54" s="63" t="s">
        <v>85</v>
      </c>
      <c r="BX54" s="63" t="s">
        <v>4</v>
      </c>
      <c r="CM54" s="63" t="s">
        <v>80</v>
      </c>
    </row>
    <row r="55" spans="1:91" s="63" customFormat="1" ht="28.5" customHeight="1">
      <c r="A55" s="192" t="s">
        <v>2150</v>
      </c>
      <c r="B55" s="64"/>
      <c r="C55" s="65"/>
      <c r="D55" s="184" t="s">
        <v>86</v>
      </c>
      <c r="E55" s="185"/>
      <c r="F55" s="185"/>
      <c r="G55" s="185"/>
      <c r="H55" s="185"/>
      <c r="I55" s="65"/>
      <c r="J55" s="184" t="s">
        <v>87</v>
      </c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2">
        <f>'30 - Vstupní branka'!$J$27</f>
        <v>0</v>
      </c>
      <c r="AH55" s="183"/>
      <c r="AI55" s="183"/>
      <c r="AJ55" s="183"/>
      <c r="AK55" s="183"/>
      <c r="AL55" s="183"/>
      <c r="AM55" s="183"/>
      <c r="AN55" s="182">
        <f>SUM($AG$55,$AT$55)</f>
        <v>0</v>
      </c>
      <c r="AO55" s="183"/>
      <c r="AP55" s="183"/>
      <c r="AQ55" s="66" t="s">
        <v>78</v>
      </c>
      <c r="AR55" s="64"/>
      <c r="AS55" s="67">
        <v>0</v>
      </c>
      <c r="AT55" s="68">
        <f>ROUND(SUM($AV$55:$AW$55),2)</f>
        <v>0</v>
      </c>
      <c r="AU55" s="69">
        <f>'30 - Vstupní branka'!$P$87</f>
        <v>0</v>
      </c>
      <c r="AV55" s="68">
        <f>'30 - Vstupní branka'!$J$30</f>
        <v>0</v>
      </c>
      <c r="AW55" s="68">
        <f>'30 - Vstupní branka'!$J$31</f>
        <v>0</v>
      </c>
      <c r="AX55" s="68">
        <f>'30 - Vstupní branka'!$J$32</f>
        <v>0</v>
      </c>
      <c r="AY55" s="68">
        <f>'30 - Vstupní branka'!$J$33</f>
        <v>0</v>
      </c>
      <c r="AZ55" s="68">
        <f>'30 - Vstupní branka'!$F$30</f>
        <v>0</v>
      </c>
      <c r="BA55" s="68">
        <f>'30 - Vstupní branka'!$F$31</f>
        <v>0</v>
      </c>
      <c r="BB55" s="68">
        <f>'30 - Vstupní branka'!$F$32</f>
        <v>0</v>
      </c>
      <c r="BC55" s="68">
        <f>'30 - Vstupní branka'!$F$33</f>
        <v>0</v>
      </c>
      <c r="BD55" s="70">
        <f>'30 - Vstupní branka'!$F$34</f>
        <v>0</v>
      </c>
      <c r="BT55" s="63" t="s">
        <v>21</v>
      </c>
      <c r="BV55" s="63" t="s">
        <v>74</v>
      </c>
      <c r="BW55" s="63" t="s">
        <v>88</v>
      </c>
      <c r="BX55" s="63" t="s">
        <v>4</v>
      </c>
      <c r="CM55" s="63" t="s">
        <v>80</v>
      </c>
    </row>
    <row r="56" spans="1:91" s="63" customFormat="1" ht="28.5" customHeight="1">
      <c r="A56" s="192" t="s">
        <v>2150</v>
      </c>
      <c r="B56" s="64"/>
      <c r="C56" s="65"/>
      <c r="D56" s="184" t="s">
        <v>89</v>
      </c>
      <c r="E56" s="185"/>
      <c r="F56" s="185"/>
      <c r="G56" s="185"/>
      <c r="H56" s="185"/>
      <c r="I56" s="65"/>
      <c r="J56" s="184" t="s">
        <v>90</v>
      </c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2">
        <f>'40 - Přeložka NN'!$J$27</f>
        <v>0</v>
      </c>
      <c r="AH56" s="183"/>
      <c r="AI56" s="183"/>
      <c r="AJ56" s="183"/>
      <c r="AK56" s="183"/>
      <c r="AL56" s="183"/>
      <c r="AM56" s="183"/>
      <c r="AN56" s="182">
        <f>SUM($AG$56,$AT$56)</f>
        <v>0</v>
      </c>
      <c r="AO56" s="183"/>
      <c r="AP56" s="183"/>
      <c r="AQ56" s="66" t="s">
        <v>78</v>
      </c>
      <c r="AR56" s="64"/>
      <c r="AS56" s="71">
        <v>0</v>
      </c>
      <c r="AT56" s="72">
        <f>ROUND(SUM($AV$56:$AW$56),2)</f>
        <v>0</v>
      </c>
      <c r="AU56" s="73">
        <f>'40 - Přeložka NN'!$P$77</f>
        <v>0</v>
      </c>
      <c r="AV56" s="72">
        <f>'40 - Přeložka NN'!$J$30</f>
        <v>0</v>
      </c>
      <c r="AW56" s="72">
        <f>'40 - Přeložka NN'!$J$31</f>
        <v>0</v>
      </c>
      <c r="AX56" s="72">
        <f>'40 - Přeložka NN'!$J$32</f>
        <v>0</v>
      </c>
      <c r="AY56" s="72">
        <f>'40 - Přeložka NN'!$J$33</f>
        <v>0</v>
      </c>
      <c r="AZ56" s="72">
        <f>'40 - Přeložka NN'!$F$30</f>
        <v>0</v>
      </c>
      <c r="BA56" s="72">
        <f>'40 - Přeložka NN'!$F$31</f>
        <v>0</v>
      </c>
      <c r="BB56" s="72">
        <f>'40 - Přeložka NN'!$F$32</f>
        <v>0</v>
      </c>
      <c r="BC56" s="72">
        <f>'40 - Přeložka NN'!$F$33</f>
        <v>0</v>
      </c>
      <c r="BD56" s="74">
        <f>'40 - Přeložka NN'!$F$34</f>
        <v>0</v>
      </c>
      <c r="BT56" s="63" t="s">
        <v>21</v>
      </c>
      <c r="BV56" s="63" t="s">
        <v>74</v>
      </c>
      <c r="BW56" s="63" t="s">
        <v>91</v>
      </c>
      <c r="BX56" s="63" t="s">
        <v>4</v>
      </c>
      <c r="CM56" s="63" t="s">
        <v>80</v>
      </c>
    </row>
    <row r="57" spans="2:44" s="6" customFormat="1" ht="30.75" customHeight="1">
      <c r="B57" s="22"/>
      <c r="AR57" s="22"/>
    </row>
    <row r="58" spans="2:44" s="6" customFormat="1" ht="7.5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22"/>
    </row>
  </sheetData>
  <sheetProtection/>
  <mergeCells count="57"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 - Vedlejší náklady'!C2" tooltip="00 - Vedlejší náklady" display="/"/>
    <hyperlink ref="A53" location="'10 - Přístavba'!C2" tooltip="10 - Přístavba" display="/"/>
    <hyperlink ref="A54" location="'20 - Venkovní rampa'!C2" tooltip="20 - Venkovní rampa" display="/"/>
    <hyperlink ref="A55" location="'30 - Vstupní branka'!C2" tooltip="30 - Vstupní branka" display="/"/>
    <hyperlink ref="A56" location="'40 - Přeložka NN'!C2" tooltip="40 - Přeložka NN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4"/>
      <c r="C1" s="194"/>
      <c r="D1" s="193" t="s">
        <v>1</v>
      </c>
      <c r="E1" s="194"/>
      <c r="F1" s="195" t="s">
        <v>2151</v>
      </c>
      <c r="G1" s="200" t="s">
        <v>2152</v>
      </c>
      <c r="H1" s="200"/>
      <c r="I1" s="194"/>
      <c r="J1" s="195" t="s">
        <v>2153</v>
      </c>
      <c r="K1" s="193" t="s">
        <v>92</v>
      </c>
      <c r="L1" s="195" t="s">
        <v>2154</v>
      </c>
      <c r="M1" s="195"/>
      <c r="N1" s="195"/>
      <c r="O1" s="195"/>
      <c r="P1" s="195"/>
      <c r="Q1" s="195"/>
      <c r="R1" s="195"/>
      <c r="S1" s="195"/>
      <c r="T1" s="195"/>
      <c r="U1" s="191"/>
      <c r="V1" s="19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8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93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89" t="str">
        <f>'Rekapitulace stavby'!$K$6</f>
        <v>Přístavba hlavního vstupu do MŠ Křižíkova 555, M.Lázně</v>
      </c>
      <c r="F7" s="158"/>
      <c r="G7" s="158"/>
      <c r="H7" s="158"/>
      <c r="K7" s="12"/>
    </row>
    <row r="8" spans="2:11" s="6" customFormat="1" ht="15.75" customHeight="1">
      <c r="B8" s="22"/>
      <c r="D8" s="18" t="s">
        <v>94</v>
      </c>
      <c r="K8" s="25"/>
    </row>
    <row r="9" spans="2:11" s="6" customFormat="1" ht="37.5" customHeight="1">
      <c r="B9" s="22"/>
      <c r="E9" s="174" t="s">
        <v>95</v>
      </c>
      <c r="F9" s="159"/>
      <c r="G9" s="159"/>
      <c r="H9" s="15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31.03.2015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64"/>
      <c r="F24" s="190"/>
      <c r="G24" s="190"/>
      <c r="H24" s="19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ROUND($J$81,2)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ROUND(SUM($BE$81:$BE$96),2)</f>
        <v>0</v>
      </c>
      <c r="I30" s="81">
        <v>0.21</v>
      </c>
      <c r="J30" s="80">
        <f>ROUND(ROUND((SUM($BE$81:$BE$96)),2)*$I$30,2)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ROUND(SUM($BF$81:$BF$96),2)</f>
        <v>0</v>
      </c>
      <c r="I31" s="81">
        <v>0.15</v>
      </c>
      <c r="J31" s="80">
        <f>ROUND(ROUND((SUM($BF$81:$BF$96)),2)*$I$31,2)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ROUND(SUM($BG$81:$BG$96),2)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ROUND(SUM($BH$81:$BH$96),2)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ROUND(SUM($BI$81:$BI$96),2)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89" t="str">
        <f>$E$7</f>
        <v>Přístavba hlavního vstupu do MŠ Křižíkova 555, M.Lázně</v>
      </c>
      <c r="F45" s="159"/>
      <c r="G45" s="159"/>
      <c r="H45" s="159"/>
      <c r="K45" s="25"/>
    </row>
    <row r="46" spans="2:11" s="6" customFormat="1" ht="15" customHeight="1">
      <c r="B46" s="22"/>
      <c r="C46" s="18" t="s">
        <v>94</v>
      </c>
      <c r="K46" s="25"/>
    </row>
    <row r="47" spans="2:11" s="6" customFormat="1" ht="19.5" customHeight="1">
      <c r="B47" s="22"/>
      <c r="E47" s="174" t="str">
        <f>$E$9</f>
        <v>00 - Vedlejší náklady</v>
      </c>
      <c r="F47" s="159"/>
      <c r="G47" s="159"/>
      <c r="H47" s="15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Mariánské Lázně</v>
      </c>
      <c r="I49" s="18" t="s">
        <v>24</v>
      </c>
      <c r="J49" s="45" t="str">
        <f>IF($J$12="","",$J$12)</f>
        <v>31.03.2015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Mariánské Lázně</v>
      </c>
      <c r="I51" s="18" t="s">
        <v>34</v>
      </c>
      <c r="J51" s="16" t="str">
        <f>$E$21</f>
        <v>ing.Pavel Graca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97</v>
      </c>
      <c r="D54" s="30"/>
      <c r="E54" s="30"/>
      <c r="F54" s="30"/>
      <c r="G54" s="30"/>
      <c r="H54" s="30"/>
      <c r="I54" s="30"/>
      <c r="J54" s="86" t="s">
        <v>98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99</v>
      </c>
      <c r="J56" s="56">
        <f>$J$81</f>
        <v>0</v>
      </c>
      <c r="K56" s="25"/>
      <c r="AU56" s="6" t="s">
        <v>100</v>
      </c>
    </row>
    <row r="57" spans="2:11" s="62" customFormat="1" ht="25.5" customHeight="1">
      <c r="B57" s="87"/>
      <c r="D57" s="88" t="s">
        <v>101</v>
      </c>
      <c r="E57" s="88"/>
      <c r="F57" s="88"/>
      <c r="G57" s="88"/>
      <c r="H57" s="88"/>
      <c r="I57" s="88"/>
      <c r="J57" s="89">
        <f>$J$82</f>
        <v>0</v>
      </c>
      <c r="K57" s="90"/>
    </row>
    <row r="58" spans="2:11" s="91" customFormat="1" ht="21" customHeight="1">
      <c r="B58" s="92"/>
      <c r="D58" s="93" t="s">
        <v>102</v>
      </c>
      <c r="E58" s="93"/>
      <c r="F58" s="93"/>
      <c r="G58" s="93"/>
      <c r="H58" s="93"/>
      <c r="I58" s="93"/>
      <c r="J58" s="94">
        <f>$J$83</f>
        <v>0</v>
      </c>
      <c r="K58" s="95"/>
    </row>
    <row r="59" spans="2:11" s="91" customFormat="1" ht="21" customHeight="1">
      <c r="B59" s="92"/>
      <c r="D59" s="93" t="s">
        <v>103</v>
      </c>
      <c r="E59" s="93"/>
      <c r="F59" s="93"/>
      <c r="G59" s="93"/>
      <c r="H59" s="93"/>
      <c r="I59" s="93"/>
      <c r="J59" s="94">
        <f>$J$86</f>
        <v>0</v>
      </c>
      <c r="K59" s="95"/>
    </row>
    <row r="60" spans="2:11" s="91" customFormat="1" ht="21" customHeight="1">
      <c r="B60" s="92"/>
      <c r="D60" s="93" t="s">
        <v>104</v>
      </c>
      <c r="E60" s="93"/>
      <c r="F60" s="93"/>
      <c r="G60" s="93"/>
      <c r="H60" s="93"/>
      <c r="I60" s="93"/>
      <c r="J60" s="94">
        <f>$J$92</f>
        <v>0</v>
      </c>
      <c r="K60" s="95"/>
    </row>
    <row r="61" spans="2:11" s="91" customFormat="1" ht="21" customHeight="1">
      <c r="B61" s="92"/>
      <c r="D61" s="93" t="s">
        <v>105</v>
      </c>
      <c r="E61" s="93"/>
      <c r="F61" s="93"/>
      <c r="G61" s="93"/>
      <c r="H61" s="93"/>
      <c r="I61" s="93"/>
      <c r="J61" s="94">
        <f>$J$95</f>
        <v>0</v>
      </c>
      <c r="K61" s="95"/>
    </row>
    <row r="62" spans="2:11" s="6" customFormat="1" ht="22.5" customHeight="1">
      <c r="B62" s="22"/>
      <c r="K62" s="25"/>
    </row>
    <row r="63" spans="2:1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8"/>
    </row>
    <row r="67" spans="2:12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2"/>
    </row>
    <row r="68" spans="2:12" s="6" customFormat="1" ht="37.5" customHeight="1">
      <c r="B68" s="22"/>
      <c r="C68" s="11" t="s">
        <v>106</v>
      </c>
      <c r="L68" s="22"/>
    </row>
    <row r="69" spans="2:12" s="6" customFormat="1" ht="7.5" customHeight="1">
      <c r="B69" s="22"/>
      <c r="L69" s="22"/>
    </row>
    <row r="70" spans="2:12" s="6" customFormat="1" ht="15" customHeight="1">
      <c r="B70" s="22"/>
      <c r="C70" s="18" t="s">
        <v>16</v>
      </c>
      <c r="L70" s="22"/>
    </row>
    <row r="71" spans="2:12" s="6" customFormat="1" ht="16.5" customHeight="1">
      <c r="B71" s="22"/>
      <c r="E71" s="189" t="str">
        <f>$E$7</f>
        <v>Přístavba hlavního vstupu do MŠ Křižíkova 555, M.Lázně</v>
      </c>
      <c r="F71" s="159"/>
      <c r="G71" s="159"/>
      <c r="H71" s="159"/>
      <c r="L71" s="22"/>
    </row>
    <row r="72" spans="2:12" s="6" customFormat="1" ht="15" customHeight="1">
      <c r="B72" s="22"/>
      <c r="C72" s="18" t="s">
        <v>94</v>
      </c>
      <c r="L72" s="22"/>
    </row>
    <row r="73" spans="2:12" s="6" customFormat="1" ht="19.5" customHeight="1">
      <c r="B73" s="22"/>
      <c r="E73" s="174" t="str">
        <f>$E$9</f>
        <v>00 - Vedlejší náklady</v>
      </c>
      <c r="F73" s="159"/>
      <c r="G73" s="159"/>
      <c r="H73" s="159"/>
      <c r="L73" s="22"/>
    </row>
    <row r="74" spans="2:12" s="6" customFormat="1" ht="7.5" customHeight="1">
      <c r="B74" s="22"/>
      <c r="L74" s="22"/>
    </row>
    <row r="75" spans="2:12" s="6" customFormat="1" ht="18.75" customHeight="1">
      <c r="B75" s="22"/>
      <c r="C75" s="18" t="s">
        <v>22</v>
      </c>
      <c r="F75" s="16" t="str">
        <f>$F$12</f>
        <v>Mariánské Lázně</v>
      </c>
      <c r="I75" s="18" t="s">
        <v>24</v>
      </c>
      <c r="J75" s="45" t="str">
        <f>IF($J$12="","",$J$12)</f>
        <v>31.03.2015</v>
      </c>
      <c r="L75" s="22"/>
    </row>
    <row r="76" spans="2:12" s="6" customFormat="1" ht="7.5" customHeight="1">
      <c r="B76" s="22"/>
      <c r="L76" s="22"/>
    </row>
    <row r="77" spans="2:12" s="6" customFormat="1" ht="15.75" customHeight="1">
      <c r="B77" s="22"/>
      <c r="C77" s="18" t="s">
        <v>28</v>
      </c>
      <c r="F77" s="16" t="str">
        <f>$E$15</f>
        <v>Město Mariánské Lázně</v>
      </c>
      <c r="I77" s="18" t="s">
        <v>34</v>
      </c>
      <c r="J77" s="16" t="str">
        <f>$E$21</f>
        <v>ing.Pavel Graca</v>
      </c>
      <c r="L77" s="22"/>
    </row>
    <row r="78" spans="2:12" s="6" customFormat="1" ht="15" customHeight="1">
      <c r="B78" s="22"/>
      <c r="C78" s="18" t="s">
        <v>32</v>
      </c>
      <c r="F78" s="16">
        <f>IF($E$18="","",$E$18)</f>
      </c>
      <c r="L78" s="22"/>
    </row>
    <row r="79" spans="2:12" s="6" customFormat="1" ht="11.25" customHeight="1">
      <c r="B79" s="22"/>
      <c r="L79" s="22"/>
    </row>
    <row r="80" spans="2:20" s="96" customFormat="1" ht="30" customHeight="1">
      <c r="B80" s="97"/>
      <c r="C80" s="98" t="s">
        <v>107</v>
      </c>
      <c r="D80" s="99" t="s">
        <v>57</v>
      </c>
      <c r="E80" s="99" t="s">
        <v>53</v>
      </c>
      <c r="F80" s="99" t="s">
        <v>108</v>
      </c>
      <c r="G80" s="99" t="s">
        <v>109</v>
      </c>
      <c r="H80" s="99" t="s">
        <v>110</v>
      </c>
      <c r="I80" s="99" t="s">
        <v>111</v>
      </c>
      <c r="J80" s="99" t="s">
        <v>112</v>
      </c>
      <c r="K80" s="100" t="s">
        <v>113</v>
      </c>
      <c r="L80" s="97"/>
      <c r="M80" s="50" t="s">
        <v>114</v>
      </c>
      <c r="N80" s="51" t="s">
        <v>42</v>
      </c>
      <c r="O80" s="51" t="s">
        <v>115</v>
      </c>
      <c r="P80" s="51" t="s">
        <v>116</v>
      </c>
      <c r="Q80" s="51" t="s">
        <v>117</v>
      </c>
      <c r="R80" s="51" t="s">
        <v>118</v>
      </c>
      <c r="S80" s="51" t="s">
        <v>119</v>
      </c>
      <c r="T80" s="52" t="s">
        <v>120</v>
      </c>
    </row>
    <row r="81" spans="2:63" s="6" customFormat="1" ht="30" customHeight="1">
      <c r="B81" s="22"/>
      <c r="C81" s="55" t="s">
        <v>99</v>
      </c>
      <c r="J81" s="101">
        <f>$BK$81</f>
        <v>0</v>
      </c>
      <c r="L81" s="22"/>
      <c r="M81" s="54"/>
      <c r="N81" s="46"/>
      <c r="O81" s="46"/>
      <c r="P81" s="102">
        <f>$P$82</f>
        <v>0</v>
      </c>
      <c r="Q81" s="46"/>
      <c r="R81" s="102">
        <f>$R$82</f>
        <v>0</v>
      </c>
      <c r="S81" s="46"/>
      <c r="T81" s="103">
        <f>$T$82</f>
        <v>0</v>
      </c>
      <c r="AT81" s="6" t="s">
        <v>71</v>
      </c>
      <c r="AU81" s="6" t="s">
        <v>100</v>
      </c>
      <c r="BK81" s="104">
        <f>$BK$82</f>
        <v>0</v>
      </c>
    </row>
    <row r="82" spans="2:63" s="105" customFormat="1" ht="37.5" customHeight="1">
      <c r="B82" s="106"/>
      <c r="D82" s="107" t="s">
        <v>71</v>
      </c>
      <c r="E82" s="108" t="s">
        <v>121</v>
      </c>
      <c r="F82" s="108" t="s">
        <v>122</v>
      </c>
      <c r="J82" s="109">
        <f>$BK$82</f>
        <v>0</v>
      </c>
      <c r="L82" s="106"/>
      <c r="M82" s="110"/>
      <c r="P82" s="111">
        <f>$P$83+$P$86+$P$92+$P$95</f>
        <v>0</v>
      </c>
      <c r="R82" s="111">
        <f>$R$83+$R$86+$R$92+$R$95</f>
        <v>0</v>
      </c>
      <c r="T82" s="112">
        <f>$T$83+$T$86+$T$92+$T$95</f>
        <v>0</v>
      </c>
      <c r="AR82" s="107" t="s">
        <v>123</v>
      </c>
      <c r="AT82" s="107" t="s">
        <v>71</v>
      </c>
      <c r="AU82" s="107" t="s">
        <v>72</v>
      </c>
      <c r="AY82" s="107" t="s">
        <v>124</v>
      </c>
      <c r="BK82" s="113">
        <f>$BK$83+$BK$86+$BK$92+$BK$95</f>
        <v>0</v>
      </c>
    </row>
    <row r="83" spans="2:63" s="105" customFormat="1" ht="21" customHeight="1">
      <c r="B83" s="106"/>
      <c r="D83" s="107" t="s">
        <v>71</v>
      </c>
      <c r="E83" s="114" t="s">
        <v>125</v>
      </c>
      <c r="F83" s="114" t="s">
        <v>126</v>
      </c>
      <c r="J83" s="115">
        <f>$BK$83</f>
        <v>0</v>
      </c>
      <c r="L83" s="106"/>
      <c r="M83" s="110"/>
      <c r="P83" s="111">
        <f>SUM($P$84:$P$85)</f>
        <v>0</v>
      </c>
      <c r="R83" s="111">
        <f>SUM($R$84:$R$85)</f>
        <v>0</v>
      </c>
      <c r="T83" s="112">
        <f>SUM($T$84:$T$85)</f>
        <v>0</v>
      </c>
      <c r="AR83" s="107" t="s">
        <v>123</v>
      </c>
      <c r="AT83" s="107" t="s">
        <v>71</v>
      </c>
      <c r="AU83" s="107" t="s">
        <v>21</v>
      </c>
      <c r="AY83" s="107" t="s">
        <v>124</v>
      </c>
      <c r="BK83" s="113">
        <f>SUM($BK$84:$BK$85)</f>
        <v>0</v>
      </c>
    </row>
    <row r="84" spans="2:65" s="6" customFormat="1" ht="15.75" customHeight="1">
      <c r="B84" s="22"/>
      <c r="C84" s="116" t="s">
        <v>21</v>
      </c>
      <c r="D84" s="116" t="s">
        <v>127</v>
      </c>
      <c r="E84" s="117" t="s">
        <v>128</v>
      </c>
      <c r="F84" s="118" t="s">
        <v>129</v>
      </c>
      <c r="G84" s="119" t="s">
        <v>130</v>
      </c>
      <c r="H84" s="120">
        <v>1</v>
      </c>
      <c r="I84" s="121"/>
      <c r="J84" s="122">
        <f>ROUND($I$84*$H$84,2)</f>
        <v>0</v>
      </c>
      <c r="K84" s="118" t="s">
        <v>131</v>
      </c>
      <c r="L84" s="22"/>
      <c r="M84" s="123"/>
      <c r="N84" s="124" t="s">
        <v>43</v>
      </c>
      <c r="P84" s="125">
        <f>$O$84*$H$84</f>
        <v>0</v>
      </c>
      <c r="Q84" s="125">
        <v>0</v>
      </c>
      <c r="R84" s="125">
        <f>$Q$84*$H$84</f>
        <v>0</v>
      </c>
      <c r="S84" s="125">
        <v>0</v>
      </c>
      <c r="T84" s="126">
        <f>$S$84*$H$84</f>
        <v>0</v>
      </c>
      <c r="AR84" s="75" t="s">
        <v>132</v>
      </c>
      <c r="AT84" s="75" t="s">
        <v>127</v>
      </c>
      <c r="AU84" s="75" t="s">
        <v>80</v>
      </c>
      <c r="AY84" s="6" t="s">
        <v>124</v>
      </c>
      <c r="BE84" s="127">
        <f>IF($N$84="základní",$J$84,0)</f>
        <v>0</v>
      </c>
      <c r="BF84" s="127">
        <f>IF($N$84="snížená",$J$84,0)</f>
        <v>0</v>
      </c>
      <c r="BG84" s="127">
        <f>IF($N$84="zákl. přenesená",$J$84,0)</f>
        <v>0</v>
      </c>
      <c r="BH84" s="127">
        <f>IF($N$84="sníž. přenesená",$J$84,0)</f>
        <v>0</v>
      </c>
      <c r="BI84" s="127">
        <f>IF($N$84="nulová",$J$84,0)</f>
        <v>0</v>
      </c>
      <c r="BJ84" s="75" t="s">
        <v>21</v>
      </c>
      <c r="BK84" s="127">
        <f>ROUND($I$84*$H$84,2)</f>
        <v>0</v>
      </c>
      <c r="BL84" s="75" t="s">
        <v>132</v>
      </c>
      <c r="BM84" s="75" t="s">
        <v>133</v>
      </c>
    </row>
    <row r="85" spans="2:65" s="6" customFormat="1" ht="15.75" customHeight="1">
      <c r="B85" s="22"/>
      <c r="C85" s="119" t="s">
        <v>80</v>
      </c>
      <c r="D85" s="119" t="s">
        <v>127</v>
      </c>
      <c r="E85" s="117" t="s">
        <v>134</v>
      </c>
      <c r="F85" s="118" t="s">
        <v>135</v>
      </c>
      <c r="G85" s="119" t="s">
        <v>130</v>
      </c>
      <c r="H85" s="120">
        <v>1</v>
      </c>
      <c r="I85" s="121"/>
      <c r="J85" s="122">
        <f>ROUND($I$85*$H$85,2)</f>
        <v>0</v>
      </c>
      <c r="K85" s="118" t="s">
        <v>131</v>
      </c>
      <c r="L85" s="22"/>
      <c r="M85" s="123"/>
      <c r="N85" s="124" t="s">
        <v>43</v>
      </c>
      <c r="P85" s="125">
        <f>$O$85*$H$85</f>
        <v>0</v>
      </c>
      <c r="Q85" s="125">
        <v>0</v>
      </c>
      <c r="R85" s="125">
        <f>$Q$85*$H$85</f>
        <v>0</v>
      </c>
      <c r="S85" s="125">
        <v>0</v>
      </c>
      <c r="T85" s="126">
        <f>$S$85*$H$85</f>
        <v>0</v>
      </c>
      <c r="AR85" s="75" t="s">
        <v>132</v>
      </c>
      <c r="AT85" s="75" t="s">
        <v>127</v>
      </c>
      <c r="AU85" s="75" t="s">
        <v>80</v>
      </c>
      <c r="AY85" s="75" t="s">
        <v>124</v>
      </c>
      <c r="BE85" s="127">
        <f>IF($N$85="základní",$J$85,0)</f>
        <v>0</v>
      </c>
      <c r="BF85" s="127">
        <f>IF($N$85="snížená",$J$85,0)</f>
        <v>0</v>
      </c>
      <c r="BG85" s="127">
        <f>IF($N$85="zákl. přenesená",$J$85,0)</f>
        <v>0</v>
      </c>
      <c r="BH85" s="127">
        <f>IF($N$85="sníž. přenesená",$J$85,0)</f>
        <v>0</v>
      </c>
      <c r="BI85" s="127">
        <f>IF($N$85="nulová",$J$85,0)</f>
        <v>0</v>
      </c>
      <c r="BJ85" s="75" t="s">
        <v>21</v>
      </c>
      <c r="BK85" s="127">
        <f>ROUND($I$85*$H$85,2)</f>
        <v>0</v>
      </c>
      <c r="BL85" s="75" t="s">
        <v>132</v>
      </c>
      <c r="BM85" s="75" t="s">
        <v>136</v>
      </c>
    </row>
    <row r="86" spans="2:63" s="105" customFormat="1" ht="30.75" customHeight="1">
      <c r="B86" s="106"/>
      <c r="D86" s="107" t="s">
        <v>71</v>
      </c>
      <c r="E86" s="114" t="s">
        <v>137</v>
      </c>
      <c r="F86" s="114" t="s">
        <v>138</v>
      </c>
      <c r="J86" s="115">
        <f>$BK$86</f>
        <v>0</v>
      </c>
      <c r="L86" s="106"/>
      <c r="M86" s="110"/>
      <c r="P86" s="111">
        <f>SUM($P$87:$P$91)</f>
        <v>0</v>
      </c>
      <c r="R86" s="111">
        <f>SUM($R$87:$R$91)</f>
        <v>0</v>
      </c>
      <c r="T86" s="112">
        <f>SUM($T$87:$T$91)</f>
        <v>0</v>
      </c>
      <c r="AR86" s="107" t="s">
        <v>123</v>
      </c>
      <c r="AT86" s="107" t="s">
        <v>71</v>
      </c>
      <c r="AU86" s="107" t="s">
        <v>21</v>
      </c>
      <c r="AY86" s="107" t="s">
        <v>124</v>
      </c>
      <c r="BK86" s="113">
        <f>SUM($BK$87:$BK$91)</f>
        <v>0</v>
      </c>
    </row>
    <row r="87" spans="2:65" s="6" customFormat="1" ht="15.75" customHeight="1">
      <c r="B87" s="22"/>
      <c r="C87" s="119" t="s">
        <v>139</v>
      </c>
      <c r="D87" s="119" t="s">
        <v>127</v>
      </c>
      <c r="E87" s="117" t="s">
        <v>140</v>
      </c>
      <c r="F87" s="118" t="s">
        <v>138</v>
      </c>
      <c r="G87" s="119" t="s">
        <v>130</v>
      </c>
      <c r="H87" s="120">
        <v>1</v>
      </c>
      <c r="I87" s="121"/>
      <c r="J87" s="122">
        <f>ROUND($I$87*$H$87,2)</f>
        <v>0</v>
      </c>
      <c r="K87" s="118" t="s">
        <v>131</v>
      </c>
      <c r="L87" s="22"/>
      <c r="M87" s="123"/>
      <c r="N87" s="124" t="s">
        <v>43</v>
      </c>
      <c r="P87" s="125">
        <f>$O$87*$H$87</f>
        <v>0</v>
      </c>
      <c r="Q87" s="125">
        <v>0</v>
      </c>
      <c r="R87" s="125">
        <f>$Q$87*$H$87</f>
        <v>0</v>
      </c>
      <c r="S87" s="125">
        <v>0</v>
      </c>
      <c r="T87" s="126">
        <f>$S$87*$H$87</f>
        <v>0</v>
      </c>
      <c r="AR87" s="75" t="s">
        <v>132</v>
      </c>
      <c r="AT87" s="75" t="s">
        <v>127</v>
      </c>
      <c r="AU87" s="75" t="s">
        <v>80</v>
      </c>
      <c r="AY87" s="75" t="s">
        <v>124</v>
      </c>
      <c r="BE87" s="127">
        <f>IF($N$87="základní",$J$87,0)</f>
        <v>0</v>
      </c>
      <c r="BF87" s="127">
        <f>IF($N$87="snížená",$J$87,0)</f>
        <v>0</v>
      </c>
      <c r="BG87" s="127">
        <f>IF($N$87="zákl. přenesená",$J$87,0)</f>
        <v>0</v>
      </c>
      <c r="BH87" s="127">
        <f>IF($N$87="sníž. přenesená",$J$87,0)</f>
        <v>0</v>
      </c>
      <c r="BI87" s="127">
        <f>IF($N$87="nulová",$J$87,0)</f>
        <v>0</v>
      </c>
      <c r="BJ87" s="75" t="s">
        <v>21</v>
      </c>
      <c r="BK87" s="127">
        <f>ROUND($I$87*$H$87,2)</f>
        <v>0</v>
      </c>
      <c r="BL87" s="75" t="s">
        <v>132</v>
      </c>
      <c r="BM87" s="75" t="s">
        <v>141</v>
      </c>
    </row>
    <row r="88" spans="2:65" s="6" customFormat="1" ht="15.75" customHeight="1">
      <c r="B88" s="22"/>
      <c r="C88" s="119" t="s">
        <v>142</v>
      </c>
      <c r="D88" s="119" t="s">
        <v>127</v>
      </c>
      <c r="E88" s="117" t="s">
        <v>143</v>
      </c>
      <c r="F88" s="118" t="s">
        <v>144</v>
      </c>
      <c r="G88" s="119" t="s">
        <v>130</v>
      </c>
      <c r="H88" s="120">
        <v>1</v>
      </c>
      <c r="I88" s="121"/>
      <c r="J88" s="122">
        <f>ROUND($I$88*$H$88,2)</f>
        <v>0</v>
      </c>
      <c r="K88" s="118" t="s">
        <v>131</v>
      </c>
      <c r="L88" s="22"/>
      <c r="M88" s="123"/>
      <c r="N88" s="124" t="s">
        <v>43</v>
      </c>
      <c r="P88" s="125">
        <f>$O$88*$H$88</f>
        <v>0</v>
      </c>
      <c r="Q88" s="125">
        <v>0</v>
      </c>
      <c r="R88" s="125">
        <f>$Q$88*$H$88</f>
        <v>0</v>
      </c>
      <c r="S88" s="125">
        <v>0</v>
      </c>
      <c r="T88" s="126">
        <f>$S$88*$H$88</f>
        <v>0</v>
      </c>
      <c r="AR88" s="75" t="s">
        <v>132</v>
      </c>
      <c r="AT88" s="75" t="s">
        <v>127</v>
      </c>
      <c r="AU88" s="75" t="s">
        <v>80</v>
      </c>
      <c r="AY88" s="75" t="s">
        <v>124</v>
      </c>
      <c r="BE88" s="127">
        <f>IF($N$88="základní",$J$88,0)</f>
        <v>0</v>
      </c>
      <c r="BF88" s="127">
        <f>IF($N$88="snížená",$J$88,0)</f>
        <v>0</v>
      </c>
      <c r="BG88" s="127">
        <f>IF($N$88="zákl. přenesená",$J$88,0)</f>
        <v>0</v>
      </c>
      <c r="BH88" s="127">
        <f>IF($N$88="sníž. přenesená",$J$88,0)</f>
        <v>0</v>
      </c>
      <c r="BI88" s="127">
        <f>IF($N$88="nulová",$J$88,0)</f>
        <v>0</v>
      </c>
      <c r="BJ88" s="75" t="s">
        <v>21</v>
      </c>
      <c r="BK88" s="127">
        <f>ROUND($I$88*$H$88,2)</f>
        <v>0</v>
      </c>
      <c r="BL88" s="75" t="s">
        <v>132</v>
      </c>
      <c r="BM88" s="75" t="s">
        <v>145</v>
      </c>
    </row>
    <row r="89" spans="2:65" s="6" customFormat="1" ht="15.75" customHeight="1">
      <c r="B89" s="22"/>
      <c r="C89" s="119" t="s">
        <v>123</v>
      </c>
      <c r="D89" s="119" t="s">
        <v>127</v>
      </c>
      <c r="E89" s="117" t="s">
        <v>146</v>
      </c>
      <c r="F89" s="118" t="s">
        <v>147</v>
      </c>
      <c r="G89" s="119" t="s">
        <v>130</v>
      </c>
      <c r="H89" s="120">
        <v>1</v>
      </c>
      <c r="I89" s="121"/>
      <c r="J89" s="122">
        <f>ROUND($I$89*$H$89,2)</f>
        <v>0</v>
      </c>
      <c r="K89" s="118" t="s">
        <v>131</v>
      </c>
      <c r="L89" s="22"/>
      <c r="M89" s="123"/>
      <c r="N89" s="124" t="s">
        <v>43</v>
      </c>
      <c r="P89" s="125">
        <f>$O$89*$H$89</f>
        <v>0</v>
      </c>
      <c r="Q89" s="125">
        <v>0</v>
      </c>
      <c r="R89" s="125">
        <f>$Q$89*$H$89</f>
        <v>0</v>
      </c>
      <c r="S89" s="125">
        <v>0</v>
      </c>
      <c r="T89" s="126">
        <f>$S$89*$H$89</f>
        <v>0</v>
      </c>
      <c r="AR89" s="75" t="s">
        <v>132</v>
      </c>
      <c r="AT89" s="75" t="s">
        <v>127</v>
      </c>
      <c r="AU89" s="75" t="s">
        <v>80</v>
      </c>
      <c r="AY89" s="75" t="s">
        <v>124</v>
      </c>
      <c r="BE89" s="127">
        <f>IF($N$89="základní",$J$89,0)</f>
        <v>0</v>
      </c>
      <c r="BF89" s="127">
        <f>IF($N$89="snížená",$J$89,0)</f>
        <v>0</v>
      </c>
      <c r="BG89" s="127">
        <f>IF($N$89="zákl. přenesená",$J$89,0)</f>
        <v>0</v>
      </c>
      <c r="BH89" s="127">
        <f>IF($N$89="sníž. přenesená",$J$89,0)</f>
        <v>0</v>
      </c>
      <c r="BI89" s="127">
        <f>IF($N$89="nulová",$J$89,0)</f>
        <v>0</v>
      </c>
      <c r="BJ89" s="75" t="s">
        <v>21</v>
      </c>
      <c r="BK89" s="127">
        <f>ROUND($I$89*$H$89,2)</f>
        <v>0</v>
      </c>
      <c r="BL89" s="75" t="s">
        <v>132</v>
      </c>
      <c r="BM89" s="75" t="s">
        <v>148</v>
      </c>
    </row>
    <row r="90" spans="2:65" s="6" customFormat="1" ht="15.75" customHeight="1">
      <c r="B90" s="22"/>
      <c r="C90" s="119" t="s">
        <v>149</v>
      </c>
      <c r="D90" s="119" t="s">
        <v>127</v>
      </c>
      <c r="E90" s="117" t="s">
        <v>150</v>
      </c>
      <c r="F90" s="118" t="s">
        <v>151</v>
      </c>
      <c r="G90" s="119" t="s">
        <v>152</v>
      </c>
      <c r="H90" s="120">
        <v>45</v>
      </c>
      <c r="I90" s="121"/>
      <c r="J90" s="122">
        <f>ROUND($I$90*$H$90,2)</f>
        <v>0</v>
      </c>
      <c r="K90" s="118" t="s">
        <v>131</v>
      </c>
      <c r="L90" s="22"/>
      <c r="M90" s="123"/>
      <c r="N90" s="124" t="s">
        <v>43</v>
      </c>
      <c r="P90" s="125">
        <f>$O$90*$H$90</f>
        <v>0</v>
      </c>
      <c r="Q90" s="125">
        <v>0</v>
      </c>
      <c r="R90" s="125">
        <f>$Q$90*$H$90</f>
        <v>0</v>
      </c>
      <c r="S90" s="125">
        <v>0</v>
      </c>
      <c r="T90" s="126">
        <f>$S$90*$H$90</f>
        <v>0</v>
      </c>
      <c r="AR90" s="75" t="s">
        <v>132</v>
      </c>
      <c r="AT90" s="75" t="s">
        <v>127</v>
      </c>
      <c r="AU90" s="75" t="s">
        <v>80</v>
      </c>
      <c r="AY90" s="75" t="s">
        <v>124</v>
      </c>
      <c r="BE90" s="127">
        <f>IF($N$90="základní",$J$90,0)</f>
        <v>0</v>
      </c>
      <c r="BF90" s="127">
        <f>IF($N$90="snížená",$J$90,0)</f>
        <v>0</v>
      </c>
      <c r="BG90" s="127">
        <f>IF($N$90="zákl. přenesená",$J$90,0)</f>
        <v>0</v>
      </c>
      <c r="BH90" s="127">
        <f>IF($N$90="sníž. přenesená",$J$90,0)</f>
        <v>0</v>
      </c>
      <c r="BI90" s="127">
        <f>IF($N$90="nulová",$J$90,0)</f>
        <v>0</v>
      </c>
      <c r="BJ90" s="75" t="s">
        <v>21</v>
      </c>
      <c r="BK90" s="127">
        <f>ROUND($I$90*$H$90,2)</f>
        <v>0</v>
      </c>
      <c r="BL90" s="75" t="s">
        <v>132</v>
      </c>
      <c r="BM90" s="75" t="s">
        <v>153</v>
      </c>
    </row>
    <row r="91" spans="2:65" s="6" customFormat="1" ht="15.75" customHeight="1">
      <c r="B91" s="22"/>
      <c r="C91" s="119" t="s">
        <v>154</v>
      </c>
      <c r="D91" s="119" t="s">
        <v>127</v>
      </c>
      <c r="E91" s="117" t="s">
        <v>155</v>
      </c>
      <c r="F91" s="118" t="s">
        <v>156</v>
      </c>
      <c r="G91" s="119" t="s">
        <v>130</v>
      </c>
      <c r="H91" s="120">
        <v>1</v>
      </c>
      <c r="I91" s="121"/>
      <c r="J91" s="122">
        <f>ROUND($I$91*$H$91,2)</f>
        <v>0</v>
      </c>
      <c r="K91" s="118" t="s">
        <v>131</v>
      </c>
      <c r="L91" s="22"/>
      <c r="M91" s="123"/>
      <c r="N91" s="124" t="s">
        <v>43</v>
      </c>
      <c r="P91" s="125">
        <f>$O$91*$H$91</f>
        <v>0</v>
      </c>
      <c r="Q91" s="125">
        <v>0</v>
      </c>
      <c r="R91" s="125">
        <f>$Q$91*$H$91</f>
        <v>0</v>
      </c>
      <c r="S91" s="125">
        <v>0</v>
      </c>
      <c r="T91" s="126">
        <f>$S$91*$H$91</f>
        <v>0</v>
      </c>
      <c r="AR91" s="75" t="s">
        <v>132</v>
      </c>
      <c r="AT91" s="75" t="s">
        <v>127</v>
      </c>
      <c r="AU91" s="75" t="s">
        <v>80</v>
      </c>
      <c r="AY91" s="75" t="s">
        <v>124</v>
      </c>
      <c r="BE91" s="127">
        <f>IF($N$91="základní",$J$91,0)</f>
        <v>0</v>
      </c>
      <c r="BF91" s="127">
        <f>IF($N$91="snížená",$J$91,0)</f>
        <v>0</v>
      </c>
      <c r="BG91" s="127">
        <f>IF($N$91="zákl. přenesená",$J$91,0)</f>
        <v>0</v>
      </c>
      <c r="BH91" s="127">
        <f>IF($N$91="sníž. přenesená",$J$91,0)</f>
        <v>0</v>
      </c>
      <c r="BI91" s="127">
        <f>IF($N$91="nulová",$J$91,0)</f>
        <v>0</v>
      </c>
      <c r="BJ91" s="75" t="s">
        <v>21</v>
      </c>
      <c r="BK91" s="127">
        <f>ROUND($I$91*$H$91,2)</f>
        <v>0</v>
      </c>
      <c r="BL91" s="75" t="s">
        <v>132</v>
      </c>
      <c r="BM91" s="75" t="s">
        <v>157</v>
      </c>
    </row>
    <row r="92" spans="2:63" s="105" customFormat="1" ht="30.75" customHeight="1">
      <c r="B92" s="106"/>
      <c r="D92" s="107" t="s">
        <v>71</v>
      </c>
      <c r="E92" s="114" t="s">
        <v>158</v>
      </c>
      <c r="F92" s="114" t="s">
        <v>159</v>
      </c>
      <c r="J92" s="115">
        <f>$BK$92</f>
        <v>0</v>
      </c>
      <c r="L92" s="106"/>
      <c r="M92" s="110"/>
      <c r="P92" s="111">
        <f>SUM($P$93:$P$94)</f>
        <v>0</v>
      </c>
      <c r="R92" s="111">
        <f>SUM($R$93:$R$94)</f>
        <v>0</v>
      </c>
      <c r="T92" s="112">
        <f>SUM($T$93:$T$94)</f>
        <v>0</v>
      </c>
      <c r="AR92" s="107" t="s">
        <v>123</v>
      </c>
      <c r="AT92" s="107" t="s">
        <v>71</v>
      </c>
      <c r="AU92" s="107" t="s">
        <v>21</v>
      </c>
      <c r="AY92" s="107" t="s">
        <v>124</v>
      </c>
      <c r="BK92" s="113">
        <f>SUM($BK$93:$BK$94)</f>
        <v>0</v>
      </c>
    </row>
    <row r="93" spans="2:65" s="6" customFormat="1" ht="15.75" customHeight="1">
      <c r="B93" s="22"/>
      <c r="C93" s="119" t="s">
        <v>160</v>
      </c>
      <c r="D93" s="119" t="s">
        <v>127</v>
      </c>
      <c r="E93" s="117" t="s">
        <v>161</v>
      </c>
      <c r="F93" s="118" t="s">
        <v>162</v>
      </c>
      <c r="G93" s="119" t="s">
        <v>130</v>
      </c>
      <c r="H93" s="120">
        <v>1</v>
      </c>
      <c r="I93" s="121"/>
      <c r="J93" s="122">
        <f>ROUND($I$93*$H$93,2)</f>
        <v>0</v>
      </c>
      <c r="K93" s="118" t="s">
        <v>131</v>
      </c>
      <c r="L93" s="22"/>
      <c r="M93" s="123"/>
      <c r="N93" s="124" t="s">
        <v>43</v>
      </c>
      <c r="P93" s="125">
        <f>$O$93*$H$93</f>
        <v>0</v>
      </c>
      <c r="Q93" s="125">
        <v>0</v>
      </c>
      <c r="R93" s="125">
        <f>$Q$93*$H$93</f>
        <v>0</v>
      </c>
      <c r="S93" s="125">
        <v>0</v>
      </c>
      <c r="T93" s="126">
        <f>$S$93*$H$93</f>
        <v>0</v>
      </c>
      <c r="AR93" s="75" t="s">
        <v>132</v>
      </c>
      <c r="AT93" s="75" t="s">
        <v>127</v>
      </c>
      <c r="AU93" s="75" t="s">
        <v>80</v>
      </c>
      <c r="AY93" s="75" t="s">
        <v>124</v>
      </c>
      <c r="BE93" s="127">
        <f>IF($N$93="základní",$J$93,0)</f>
        <v>0</v>
      </c>
      <c r="BF93" s="127">
        <f>IF($N$93="snížená",$J$93,0)</f>
        <v>0</v>
      </c>
      <c r="BG93" s="127">
        <f>IF($N$93="zákl. přenesená",$J$93,0)</f>
        <v>0</v>
      </c>
      <c r="BH93" s="127">
        <f>IF($N$93="sníž. přenesená",$J$93,0)</f>
        <v>0</v>
      </c>
      <c r="BI93" s="127">
        <f>IF($N$93="nulová",$J$93,0)</f>
        <v>0</v>
      </c>
      <c r="BJ93" s="75" t="s">
        <v>21</v>
      </c>
      <c r="BK93" s="127">
        <f>ROUND($I$93*$H$93,2)</f>
        <v>0</v>
      </c>
      <c r="BL93" s="75" t="s">
        <v>132</v>
      </c>
      <c r="BM93" s="75" t="s">
        <v>163</v>
      </c>
    </row>
    <row r="94" spans="2:65" s="6" customFormat="1" ht="15.75" customHeight="1">
      <c r="B94" s="22"/>
      <c r="C94" s="119" t="s">
        <v>164</v>
      </c>
      <c r="D94" s="119" t="s">
        <v>127</v>
      </c>
      <c r="E94" s="117" t="s">
        <v>165</v>
      </c>
      <c r="F94" s="118" t="s">
        <v>166</v>
      </c>
      <c r="G94" s="119" t="s">
        <v>130</v>
      </c>
      <c r="H94" s="120">
        <v>1</v>
      </c>
      <c r="I94" s="121"/>
      <c r="J94" s="122">
        <f>ROUND($I$94*$H$94,2)</f>
        <v>0</v>
      </c>
      <c r="K94" s="118" t="s">
        <v>131</v>
      </c>
      <c r="L94" s="22"/>
      <c r="M94" s="123"/>
      <c r="N94" s="124" t="s">
        <v>43</v>
      </c>
      <c r="P94" s="125">
        <f>$O$94*$H$94</f>
        <v>0</v>
      </c>
      <c r="Q94" s="125">
        <v>0</v>
      </c>
      <c r="R94" s="125">
        <f>$Q$94*$H$94</f>
        <v>0</v>
      </c>
      <c r="S94" s="125">
        <v>0</v>
      </c>
      <c r="T94" s="126">
        <f>$S$94*$H$94</f>
        <v>0</v>
      </c>
      <c r="AR94" s="75" t="s">
        <v>132</v>
      </c>
      <c r="AT94" s="75" t="s">
        <v>127</v>
      </c>
      <c r="AU94" s="75" t="s">
        <v>80</v>
      </c>
      <c r="AY94" s="75" t="s">
        <v>124</v>
      </c>
      <c r="BE94" s="127">
        <f>IF($N$94="základní",$J$94,0)</f>
        <v>0</v>
      </c>
      <c r="BF94" s="127">
        <f>IF($N$94="snížená",$J$94,0)</f>
        <v>0</v>
      </c>
      <c r="BG94" s="127">
        <f>IF($N$94="zákl. přenesená",$J$94,0)</f>
        <v>0</v>
      </c>
      <c r="BH94" s="127">
        <f>IF($N$94="sníž. přenesená",$J$94,0)</f>
        <v>0</v>
      </c>
      <c r="BI94" s="127">
        <f>IF($N$94="nulová",$J$94,0)</f>
        <v>0</v>
      </c>
      <c r="BJ94" s="75" t="s">
        <v>21</v>
      </c>
      <c r="BK94" s="127">
        <f>ROUND($I$94*$H$94,2)</f>
        <v>0</v>
      </c>
      <c r="BL94" s="75" t="s">
        <v>132</v>
      </c>
      <c r="BM94" s="75" t="s">
        <v>167</v>
      </c>
    </row>
    <row r="95" spans="2:63" s="105" customFormat="1" ht="30.75" customHeight="1">
      <c r="B95" s="106"/>
      <c r="D95" s="107" t="s">
        <v>71</v>
      </c>
      <c r="E95" s="114" t="s">
        <v>168</v>
      </c>
      <c r="F95" s="114" t="s">
        <v>169</v>
      </c>
      <c r="J95" s="115">
        <f>$BK$95</f>
        <v>0</v>
      </c>
      <c r="L95" s="106"/>
      <c r="M95" s="110"/>
      <c r="P95" s="111">
        <f>$P$96</f>
        <v>0</v>
      </c>
      <c r="R95" s="111">
        <f>$R$96</f>
        <v>0</v>
      </c>
      <c r="T95" s="112">
        <f>$T$96</f>
        <v>0</v>
      </c>
      <c r="AR95" s="107" t="s">
        <v>123</v>
      </c>
      <c r="AT95" s="107" t="s">
        <v>71</v>
      </c>
      <c r="AU95" s="107" t="s">
        <v>21</v>
      </c>
      <c r="AY95" s="107" t="s">
        <v>124</v>
      </c>
      <c r="BK95" s="113">
        <f>$BK$96</f>
        <v>0</v>
      </c>
    </row>
    <row r="96" spans="2:65" s="6" customFormat="1" ht="15.75" customHeight="1">
      <c r="B96" s="22"/>
      <c r="C96" s="119" t="s">
        <v>26</v>
      </c>
      <c r="D96" s="119" t="s">
        <v>127</v>
      </c>
      <c r="E96" s="117" t="s">
        <v>170</v>
      </c>
      <c r="F96" s="118" t="s">
        <v>171</v>
      </c>
      <c r="G96" s="119" t="s">
        <v>130</v>
      </c>
      <c r="H96" s="120">
        <v>1</v>
      </c>
      <c r="I96" s="121"/>
      <c r="J96" s="122">
        <f>ROUND($I$96*$H$96,2)</f>
        <v>0</v>
      </c>
      <c r="K96" s="118" t="s">
        <v>131</v>
      </c>
      <c r="L96" s="22"/>
      <c r="M96" s="123"/>
      <c r="N96" s="128" t="s">
        <v>43</v>
      </c>
      <c r="O96" s="129"/>
      <c r="P96" s="130">
        <f>$O$96*$H$96</f>
        <v>0</v>
      </c>
      <c r="Q96" s="130">
        <v>0</v>
      </c>
      <c r="R96" s="130">
        <f>$Q$96*$H$96</f>
        <v>0</v>
      </c>
      <c r="S96" s="130">
        <v>0</v>
      </c>
      <c r="T96" s="131">
        <f>$S$96*$H$96</f>
        <v>0</v>
      </c>
      <c r="AR96" s="75" t="s">
        <v>132</v>
      </c>
      <c r="AT96" s="75" t="s">
        <v>127</v>
      </c>
      <c r="AU96" s="75" t="s">
        <v>80</v>
      </c>
      <c r="AY96" s="75" t="s">
        <v>124</v>
      </c>
      <c r="BE96" s="127">
        <f>IF($N$96="základní",$J$96,0)</f>
        <v>0</v>
      </c>
      <c r="BF96" s="127">
        <f>IF($N$96="snížená",$J$96,0)</f>
        <v>0</v>
      </c>
      <c r="BG96" s="127">
        <f>IF($N$96="zákl. přenesená",$J$96,0)</f>
        <v>0</v>
      </c>
      <c r="BH96" s="127">
        <f>IF($N$96="sníž. přenesená",$J$96,0)</f>
        <v>0</v>
      </c>
      <c r="BI96" s="127">
        <f>IF($N$96="nulová",$J$96,0)</f>
        <v>0</v>
      </c>
      <c r="BJ96" s="75" t="s">
        <v>21</v>
      </c>
      <c r="BK96" s="127">
        <f>ROUND($I$96*$H$96,2)</f>
        <v>0</v>
      </c>
      <c r="BL96" s="75" t="s">
        <v>132</v>
      </c>
      <c r="BM96" s="75" t="s">
        <v>172</v>
      </c>
    </row>
    <row r="97" spans="2:12" s="6" customFormat="1" ht="7.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22"/>
    </row>
    <row r="98" s="2" customFormat="1" ht="14.25" customHeight="1"/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4"/>
      <c r="C1" s="194"/>
      <c r="D1" s="193" t="s">
        <v>1</v>
      </c>
      <c r="E1" s="194"/>
      <c r="F1" s="195" t="s">
        <v>2151</v>
      </c>
      <c r="G1" s="200" t="s">
        <v>2152</v>
      </c>
      <c r="H1" s="200"/>
      <c r="I1" s="194"/>
      <c r="J1" s="195" t="s">
        <v>2153</v>
      </c>
      <c r="K1" s="193" t="s">
        <v>92</v>
      </c>
      <c r="L1" s="195" t="s">
        <v>2154</v>
      </c>
      <c r="M1" s="195"/>
      <c r="N1" s="195"/>
      <c r="O1" s="195"/>
      <c r="P1" s="195"/>
      <c r="Q1" s="195"/>
      <c r="R1" s="195"/>
      <c r="S1" s="195"/>
      <c r="T1" s="195"/>
      <c r="U1" s="191"/>
      <c r="V1" s="19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8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93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89" t="str">
        <f>'Rekapitulace stavby'!$K$6</f>
        <v>Přístavba hlavního vstupu do MŠ Křižíkova 555, M.Lázně</v>
      </c>
      <c r="F7" s="158"/>
      <c r="G7" s="158"/>
      <c r="H7" s="158"/>
      <c r="K7" s="12"/>
    </row>
    <row r="8" spans="2:11" s="6" customFormat="1" ht="15.75" customHeight="1">
      <c r="B8" s="22"/>
      <c r="D8" s="18" t="s">
        <v>94</v>
      </c>
      <c r="K8" s="25"/>
    </row>
    <row r="9" spans="2:11" s="6" customFormat="1" ht="37.5" customHeight="1">
      <c r="B9" s="22"/>
      <c r="E9" s="174" t="s">
        <v>173</v>
      </c>
      <c r="F9" s="159"/>
      <c r="G9" s="159"/>
      <c r="H9" s="15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31.03.2015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64"/>
      <c r="F24" s="190"/>
      <c r="G24" s="190"/>
      <c r="H24" s="19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ROUND($J$116,2)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ROUND(SUM($BE$116:$BE$690),2)</f>
        <v>0</v>
      </c>
      <c r="I30" s="81">
        <v>0.21</v>
      </c>
      <c r="J30" s="80">
        <f>ROUND(ROUND((SUM($BE$116:$BE$690)),2)*$I$30,2)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ROUND(SUM($BF$116:$BF$690),2)</f>
        <v>0</v>
      </c>
      <c r="I31" s="81">
        <v>0.15</v>
      </c>
      <c r="J31" s="80">
        <f>ROUND(ROUND((SUM($BF$116:$BF$690)),2)*$I$31,2)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ROUND(SUM($BG$116:$BG$690),2)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ROUND(SUM($BH$116:$BH$690),2)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ROUND(SUM($BI$116:$BI$690),2)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89" t="str">
        <f>$E$7</f>
        <v>Přístavba hlavního vstupu do MŠ Křižíkova 555, M.Lázně</v>
      </c>
      <c r="F45" s="159"/>
      <c r="G45" s="159"/>
      <c r="H45" s="159"/>
      <c r="K45" s="25"/>
    </row>
    <row r="46" spans="2:11" s="6" customFormat="1" ht="15" customHeight="1">
      <c r="B46" s="22"/>
      <c r="C46" s="18" t="s">
        <v>94</v>
      </c>
      <c r="K46" s="25"/>
    </row>
    <row r="47" spans="2:11" s="6" customFormat="1" ht="19.5" customHeight="1">
      <c r="B47" s="22"/>
      <c r="E47" s="174" t="str">
        <f>$E$9</f>
        <v>10 - Přístavba</v>
      </c>
      <c r="F47" s="159"/>
      <c r="G47" s="159"/>
      <c r="H47" s="15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Mariánské Lázně</v>
      </c>
      <c r="I49" s="18" t="s">
        <v>24</v>
      </c>
      <c r="J49" s="45" t="str">
        <f>IF($J$12="","",$J$12)</f>
        <v>31.03.2015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Mariánské Lázně</v>
      </c>
      <c r="I51" s="18" t="s">
        <v>34</v>
      </c>
      <c r="J51" s="16" t="str">
        <f>$E$21</f>
        <v>ing.Pavel Graca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97</v>
      </c>
      <c r="D54" s="30"/>
      <c r="E54" s="30"/>
      <c r="F54" s="30"/>
      <c r="G54" s="30"/>
      <c r="H54" s="30"/>
      <c r="I54" s="30"/>
      <c r="J54" s="86" t="s">
        <v>98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99</v>
      </c>
      <c r="J56" s="56">
        <f>$J$116</f>
        <v>0</v>
      </c>
      <c r="K56" s="25"/>
      <c r="AU56" s="6" t="s">
        <v>100</v>
      </c>
    </row>
    <row r="57" spans="2:11" s="62" customFormat="1" ht="25.5" customHeight="1">
      <c r="B57" s="87"/>
      <c r="D57" s="88" t="s">
        <v>174</v>
      </c>
      <c r="E57" s="88"/>
      <c r="F57" s="88"/>
      <c r="G57" s="88"/>
      <c r="H57" s="88"/>
      <c r="I57" s="88"/>
      <c r="J57" s="89">
        <f>$J$117</f>
        <v>0</v>
      </c>
      <c r="K57" s="90"/>
    </row>
    <row r="58" spans="2:11" s="91" customFormat="1" ht="21" customHeight="1">
      <c r="B58" s="92"/>
      <c r="D58" s="93" t="s">
        <v>175</v>
      </c>
      <c r="E58" s="93"/>
      <c r="F58" s="93"/>
      <c r="G58" s="93"/>
      <c r="H58" s="93"/>
      <c r="I58" s="93"/>
      <c r="J58" s="94">
        <f>$J$118</f>
        <v>0</v>
      </c>
      <c r="K58" s="95"/>
    </row>
    <row r="59" spans="2:11" s="91" customFormat="1" ht="21" customHeight="1">
      <c r="B59" s="92"/>
      <c r="D59" s="93" t="s">
        <v>176</v>
      </c>
      <c r="E59" s="93"/>
      <c r="F59" s="93"/>
      <c r="G59" s="93"/>
      <c r="H59" s="93"/>
      <c r="I59" s="93"/>
      <c r="J59" s="94">
        <f>$J$142</f>
        <v>0</v>
      </c>
      <c r="K59" s="95"/>
    </row>
    <row r="60" spans="2:11" s="91" customFormat="1" ht="21" customHeight="1">
      <c r="B60" s="92"/>
      <c r="D60" s="93" t="s">
        <v>177</v>
      </c>
      <c r="E60" s="93"/>
      <c r="F60" s="93"/>
      <c r="G60" s="93"/>
      <c r="H60" s="93"/>
      <c r="I60" s="93"/>
      <c r="J60" s="94">
        <f>$J$162</f>
        <v>0</v>
      </c>
      <c r="K60" s="95"/>
    </row>
    <row r="61" spans="2:11" s="91" customFormat="1" ht="21" customHeight="1">
      <c r="B61" s="92"/>
      <c r="D61" s="93" t="s">
        <v>178</v>
      </c>
      <c r="E61" s="93"/>
      <c r="F61" s="93"/>
      <c r="G61" s="93"/>
      <c r="H61" s="93"/>
      <c r="I61" s="93"/>
      <c r="J61" s="94">
        <f>$J$187</f>
        <v>0</v>
      </c>
      <c r="K61" s="95"/>
    </row>
    <row r="62" spans="2:11" s="91" customFormat="1" ht="21" customHeight="1">
      <c r="B62" s="92"/>
      <c r="D62" s="93" t="s">
        <v>179</v>
      </c>
      <c r="E62" s="93"/>
      <c r="F62" s="93"/>
      <c r="G62" s="93"/>
      <c r="H62" s="93"/>
      <c r="I62" s="93"/>
      <c r="J62" s="94">
        <f>$J$208</f>
        <v>0</v>
      </c>
      <c r="K62" s="95"/>
    </row>
    <row r="63" spans="2:11" s="91" customFormat="1" ht="21" customHeight="1">
      <c r="B63" s="92"/>
      <c r="D63" s="93" t="s">
        <v>180</v>
      </c>
      <c r="E63" s="93"/>
      <c r="F63" s="93"/>
      <c r="G63" s="93"/>
      <c r="H63" s="93"/>
      <c r="I63" s="93"/>
      <c r="J63" s="94">
        <f>$J$211</f>
        <v>0</v>
      </c>
      <c r="K63" s="95"/>
    </row>
    <row r="64" spans="2:11" s="91" customFormat="1" ht="21" customHeight="1">
      <c r="B64" s="92"/>
      <c r="D64" s="93" t="s">
        <v>181</v>
      </c>
      <c r="E64" s="93"/>
      <c r="F64" s="93"/>
      <c r="G64" s="93"/>
      <c r="H64" s="93"/>
      <c r="I64" s="93"/>
      <c r="J64" s="94">
        <f>$J$287</f>
        <v>0</v>
      </c>
      <c r="K64" s="95"/>
    </row>
    <row r="65" spans="2:11" s="91" customFormat="1" ht="21" customHeight="1">
      <c r="B65" s="92"/>
      <c r="D65" s="93" t="s">
        <v>182</v>
      </c>
      <c r="E65" s="93"/>
      <c r="F65" s="93"/>
      <c r="G65" s="93"/>
      <c r="H65" s="93"/>
      <c r="I65" s="93"/>
      <c r="J65" s="94">
        <f>$J$292</f>
        <v>0</v>
      </c>
      <c r="K65" s="95"/>
    </row>
    <row r="66" spans="2:11" s="91" customFormat="1" ht="21" customHeight="1">
      <c r="B66" s="92"/>
      <c r="D66" s="93" t="s">
        <v>183</v>
      </c>
      <c r="E66" s="93"/>
      <c r="F66" s="93"/>
      <c r="G66" s="93"/>
      <c r="H66" s="93"/>
      <c r="I66" s="93"/>
      <c r="J66" s="94">
        <f>$J$324</f>
        <v>0</v>
      </c>
      <c r="K66" s="95"/>
    </row>
    <row r="67" spans="2:11" s="91" customFormat="1" ht="21" customHeight="1">
      <c r="B67" s="92"/>
      <c r="D67" s="93" t="s">
        <v>184</v>
      </c>
      <c r="E67" s="93"/>
      <c r="F67" s="93"/>
      <c r="G67" s="93"/>
      <c r="H67" s="93"/>
      <c r="I67" s="93"/>
      <c r="J67" s="94">
        <f>$J$331</f>
        <v>0</v>
      </c>
      <c r="K67" s="95"/>
    </row>
    <row r="68" spans="2:11" s="62" customFormat="1" ht="25.5" customHeight="1">
      <c r="B68" s="87"/>
      <c r="D68" s="88" t="s">
        <v>185</v>
      </c>
      <c r="E68" s="88"/>
      <c r="F68" s="88"/>
      <c r="G68" s="88"/>
      <c r="H68" s="88"/>
      <c r="I68" s="88"/>
      <c r="J68" s="89">
        <f>$J$333</f>
        <v>0</v>
      </c>
      <c r="K68" s="90"/>
    </row>
    <row r="69" spans="2:11" s="91" customFormat="1" ht="21" customHeight="1">
      <c r="B69" s="92"/>
      <c r="D69" s="93" t="s">
        <v>186</v>
      </c>
      <c r="E69" s="93"/>
      <c r="F69" s="93"/>
      <c r="G69" s="93"/>
      <c r="H69" s="93"/>
      <c r="I69" s="93"/>
      <c r="J69" s="94">
        <f>$J$334</f>
        <v>0</v>
      </c>
      <c r="K69" s="95"/>
    </row>
    <row r="70" spans="2:11" s="91" customFormat="1" ht="21" customHeight="1">
      <c r="B70" s="92"/>
      <c r="D70" s="93" t="s">
        <v>187</v>
      </c>
      <c r="E70" s="93"/>
      <c r="F70" s="93"/>
      <c r="G70" s="93"/>
      <c r="H70" s="93"/>
      <c r="I70" s="93"/>
      <c r="J70" s="94">
        <f>$J$343</f>
        <v>0</v>
      </c>
      <c r="K70" s="95"/>
    </row>
    <row r="71" spans="2:11" s="91" customFormat="1" ht="21" customHeight="1">
      <c r="B71" s="92"/>
      <c r="D71" s="93" t="s">
        <v>188</v>
      </c>
      <c r="E71" s="93"/>
      <c r="F71" s="93"/>
      <c r="G71" s="93"/>
      <c r="H71" s="93"/>
      <c r="I71" s="93"/>
      <c r="J71" s="94">
        <f>$J$349</f>
        <v>0</v>
      </c>
      <c r="K71" s="95"/>
    </row>
    <row r="72" spans="2:11" s="91" customFormat="1" ht="21" customHeight="1">
      <c r="B72" s="92"/>
      <c r="D72" s="93" t="s">
        <v>189</v>
      </c>
      <c r="E72" s="93"/>
      <c r="F72" s="93"/>
      <c r="G72" s="93"/>
      <c r="H72" s="93"/>
      <c r="I72" s="93"/>
      <c r="J72" s="94">
        <f>$J$389</f>
        <v>0</v>
      </c>
      <c r="K72" s="95"/>
    </row>
    <row r="73" spans="2:11" s="91" customFormat="1" ht="21" customHeight="1">
      <c r="B73" s="92"/>
      <c r="D73" s="93" t="s">
        <v>190</v>
      </c>
      <c r="E73" s="93"/>
      <c r="F73" s="93"/>
      <c r="G73" s="93"/>
      <c r="H73" s="93"/>
      <c r="I73" s="93"/>
      <c r="J73" s="94">
        <f>$J$397</f>
        <v>0</v>
      </c>
      <c r="K73" s="95"/>
    </row>
    <row r="74" spans="2:11" s="91" customFormat="1" ht="21" customHeight="1">
      <c r="B74" s="92"/>
      <c r="D74" s="93" t="s">
        <v>191</v>
      </c>
      <c r="E74" s="93"/>
      <c r="F74" s="93"/>
      <c r="G74" s="93"/>
      <c r="H74" s="93"/>
      <c r="I74" s="93"/>
      <c r="J74" s="94">
        <f>$J$399</f>
        <v>0</v>
      </c>
      <c r="K74" s="95"/>
    </row>
    <row r="75" spans="2:11" s="91" customFormat="1" ht="21" customHeight="1">
      <c r="B75" s="92"/>
      <c r="D75" s="93" t="s">
        <v>192</v>
      </c>
      <c r="E75" s="93"/>
      <c r="F75" s="93"/>
      <c r="G75" s="93"/>
      <c r="H75" s="93"/>
      <c r="I75" s="93"/>
      <c r="J75" s="94">
        <f>$J$412</f>
        <v>0</v>
      </c>
      <c r="K75" s="95"/>
    </row>
    <row r="76" spans="2:11" s="91" customFormat="1" ht="21" customHeight="1">
      <c r="B76" s="92"/>
      <c r="D76" s="93" t="s">
        <v>193</v>
      </c>
      <c r="E76" s="93"/>
      <c r="F76" s="93"/>
      <c r="G76" s="93"/>
      <c r="H76" s="93"/>
      <c r="I76" s="93"/>
      <c r="J76" s="94">
        <f>$J$421</f>
        <v>0</v>
      </c>
      <c r="K76" s="95"/>
    </row>
    <row r="77" spans="2:11" s="91" customFormat="1" ht="21" customHeight="1">
      <c r="B77" s="92"/>
      <c r="D77" s="93" t="s">
        <v>194</v>
      </c>
      <c r="E77" s="93"/>
      <c r="F77" s="93"/>
      <c r="G77" s="93"/>
      <c r="H77" s="93"/>
      <c r="I77" s="93"/>
      <c r="J77" s="94">
        <f>$J$428</f>
        <v>0</v>
      </c>
      <c r="K77" s="95"/>
    </row>
    <row r="78" spans="2:11" s="91" customFormat="1" ht="21" customHeight="1">
      <c r="B78" s="92"/>
      <c r="D78" s="93" t="s">
        <v>195</v>
      </c>
      <c r="E78" s="93"/>
      <c r="F78" s="93"/>
      <c r="G78" s="93"/>
      <c r="H78" s="93"/>
      <c r="I78" s="93"/>
      <c r="J78" s="94">
        <f>$J$443</f>
        <v>0</v>
      </c>
      <c r="K78" s="95"/>
    </row>
    <row r="79" spans="2:11" s="91" customFormat="1" ht="21" customHeight="1">
      <c r="B79" s="92"/>
      <c r="D79" s="93" t="s">
        <v>196</v>
      </c>
      <c r="E79" s="93"/>
      <c r="F79" s="93"/>
      <c r="G79" s="93"/>
      <c r="H79" s="93"/>
      <c r="I79" s="93"/>
      <c r="J79" s="94">
        <f>$J$451</f>
        <v>0</v>
      </c>
      <c r="K79" s="95"/>
    </row>
    <row r="80" spans="2:11" s="91" customFormat="1" ht="21" customHeight="1">
      <c r="B80" s="92"/>
      <c r="D80" s="93" t="s">
        <v>197</v>
      </c>
      <c r="E80" s="93"/>
      <c r="F80" s="93"/>
      <c r="G80" s="93"/>
      <c r="H80" s="93"/>
      <c r="I80" s="93"/>
      <c r="J80" s="94">
        <f>$J$468</f>
        <v>0</v>
      </c>
      <c r="K80" s="95"/>
    </row>
    <row r="81" spans="2:11" s="91" customFormat="1" ht="21" customHeight="1">
      <c r="B81" s="92"/>
      <c r="D81" s="93" t="s">
        <v>198</v>
      </c>
      <c r="E81" s="93"/>
      <c r="F81" s="93"/>
      <c r="G81" s="93"/>
      <c r="H81" s="93"/>
      <c r="I81" s="93"/>
      <c r="J81" s="94">
        <f>$J$472</f>
        <v>0</v>
      </c>
      <c r="K81" s="95"/>
    </row>
    <row r="82" spans="2:11" s="91" customFormat="1" ht="21" customHeight="1">
      <c r="B82" s="92"/>
      <c r="D82" s="93" t="s">
        <v>199</v>
      </c>
      <c r="E82" s="93"/>
      <c r="F82" s="93"/>
      <c r="G82" s="93"/>
      <c r="H82" s="93"/>
      <c r="I82" s="93"/>
      <c r="J82" s="94">
        <f>$J$511</f>
        <v>0</v>
      </c>
      <c r="K82" s="95"/>
    </row>
    <row r="83" spans="2:11" s="91" customFormat="1" ht="21" customHeight="1">
      <c r="B83" s="92"/>
      <c r="D83" s="93" t="s">
        <v>200</v>
      </c>
      <c r="E83" s="93"/>
      <c r="F83" s="93"/>
      <c r="G83" s="93"/>
      <c r="H83" s="93"/>
      <c r="I83" s="93"/>
      <c r="J83" s="94">
        <f>$J$520</f>
        <v>0</v>
      </c>
      <c r="K83" s="95"/>
    </row>
    <row r="84" spans="2:11" s="91" customFormat="1" ht="21" customHeight="1">
      <c r="B84" s="92"/>
      <c r="D84" s="93" t="s">
        <v>201</v>
      </c>
      <c r="E84" s="93"/>
      <c r="F84" s="93"/>
      <c r="G84" s="93"/>
      <c r="H84" s="93"/>
      <c r="I84" s="93"/>
      <c r="J84" s="94">
        <f>$J$531</f>
        <v>0</v>
      </c>
      <c r="K84" s="95"/>
    </row>
    <row r="85" spans="2:11" s="91" customFormat="1" ht="21" customHeight="1">
      <c r="B85" s="92"/>
      <c r="D85" s="93" t="s">
        <v>202</v>
      </c>
      <c r="E85" s="93"/>
      <c r="F85" s="93"/>
      <c r="G85" s="93"/>
      <c r="H85" s="93"/>
      <c r="I85" s="93"/>
      <c r="J85" s="94">
        <f>$J$543</f>
        <v>0</v>
      </c>
      <c r="K85" s="95"/>
    </row>
    <row r="86" spans="2:11" s="91" customFormat="1" ht="21" customHeight="1">
      <c r="B86" s="92"/>
      <c r="D86" s="93" t="s">
        <v>203</v>
      </c>
      <c r="E86" s="93"/>
      <c r="F86" s="93"/>
      <c r="G86" s="93"/>
      <c r="H86" s="93"/>
      <c r="I86" s="93"/>
      <c r="J86" s="94">
        <f>$J$560</f>
        <v>0</v>
      </c>
      <c r="K86" s="95"/>
    </row>
    <row r="87" spans="2:11" s="62" customFormat="1" ht="25.5" customHeight="1">
      <c r="B87" s="87"/>
      <c r="D87" s="88" t="s">
        <v>204</v>
      </c>
      <c r="E87" s="88"/>
      <c r="F87" s="88"/>
      <c r="G87" s="88"/>
      <c r="H87" s="88"/>
      <c r="I87" s="88"/>
      <c r="J87" s="89">
        <f>$J$567</f>
        <v>0</v>
      </c>
      <c r="K87" s="90"/>
    </row>
    <row r="88" spans="2:11" s="91" customFormat="1" ht="21" customHeight="1">
      <c r="B88" s="92"/>
      <c r="D88" s="93" t="s">
        <v>205</v>
      </c>
      <c r="E88" s="93"/>
      <c r="F88" s="93"/>
      <c r="G88" s="93"/>
      <c r="H88" s="93"/>
      <c r="I88" s="93"/>
      <c r="J88" s="94">
        <f>$J$568</f>
        <v>0</v>
      </c>
      <c r="K88" s="95"/>
    </row>
    <row r="89" spans="2:11" s="91" customFormat="1" ht="15.75" customHeight="1">
      <c r="B89" s="92"/>
      <c r="D89" s="93" t="s">
        <v>206</v>
      </c>
      <c r="E89" s="93"/>
      <c r="F89" s="93"/>
      <c r="G89" s="93"/>
      <c r="H89" s="93"/>
      <c r="I89" s="93"/>
      <c r="J89" s="94">
        <f>$J$569</f>
        <v>0</v>
      </c>
      <c r="K89" s="95"/>
    </row>
    <row r="90" spans="2:11" s="91" customFormat="1" ht="15.75" customHeight="1">
      <c r="B90" s="92"/>
      <c r="D90" s="93" t="s">
        <v>207</v>
      </c>
      <c r="E90" s="93"/>
      <c r="F90" s="93"/>
      <c r="G90" s="93"/>
      <c r="H90" s="93"/>
      <c r="I90" s="93"/>
      <c r="J90" s="94">
        <f>$J$571</f>
        <v>0</v>
      </c>
      <c r="K90" s="95"/>
    </row>
    <row r="91" spans="2:11" s="91" customFormat="1" ht="15.75" customHeight="1">
      <c r="B91" s="92"/>
      <c r="D91" s="93" t="s">
        <v>208</v>
      </c>
      <c r="E91" s="93"/>
      <c r="F91" s="93"/>
      <c r="G91" s="93"/>
      <c r="H91" s="93"/>
      <c r="I91" s="93"/>
      <c r="J91" s="94">
        <f>$J$577</f>
        <v>0</v>
      </c>
      <c r="K91" s="95"/>
    </row>
    <row r="92" spans="2:11" s="91" customFormat="1" ht="15.75" customHeight="1">
      <c r="B92" s="92"/>
      <c r="D92" s="93" t="s">
        <v>209</v>
      </c>
      <c r="E92" s="93"/>
      <c r="F92" s="93"/>
      <c r="G92" s="93"/>
      <c r="H92" s="93"/>
      <c r="I92" s="93"/>
      <c r="J92" s="94">
        <f>$J$594</f>
        <v>0</v>
      </c>
      <c r="K92" s="95"/>
    </row>
    <row r="93" spans="2:11" s="91" customFormat="1" ht="15.75" customHeight="1">
      <c r="B93" s="92"/>
      <c r="D93" s="93" t="s">
        <v>210</v>
      </c>
      <c r="E93" s="93"/>
      <c r="F93" s="93"/>
      <c r="G93" s="93"/>
      <c r="H93" s="93"/>
      <c r="I93" s="93"/>
      <c r="J93" s="94">
        <f>$J$619</f>
        <v>0</v>
      </c>
      <c r="K93" s="95"/>
    </row>
    <row r="94" spans="2:11" s="91" customFormat="1" ht="21" customHeight="1">
      <c r="B94" s="92"/>
      <c r="D94" s="93" t="s">
        <v>211</v>
      </c>
      <c r="E94" s="93"/>
      <c r="F94" s="93"/>
      <c r="G94" s="93"/>
      <c r="H94" s="93"/>
      <c r="I94" s="93"/>
      <c r="J94" s="94">
        <f>$J$641</f>
        <v>0</v>
      </c>
      <c r="K94" s="95"/>
    </row>
    <row r="95" spans="2:11" s="91" customFormat="1" ht="21" customHeight="1">
      <c r="B95" s="92"/>
      <c r="D95" s="93" t="s">
        <v>212</v>
      </c>
      <c r="E95" s="93"/>
      <c r="F95" s="93"/>
      <c r="G95" s="93"/>
      <c r="H95" s="93"/>
      <c r="I95" s="93"/>
      <c r="J95" s="94">
        <f>$J$667</f>
        <v>0</v>
      </c>
      <c r="K95" s="95"/>
    </row>
    <row r="96" spans="2:11" s="62" customFormat="1" ht="25.5" customHeight="1">
      <c r="B96" s="87"/>
      <c r="D96" s="88" t="s">
        <v>213</v>
      </c>
      <c r="E96" s="88"/>
      <c r="F96" s="88"/>
      <c r="G96" s="88"/>
      <c r="H96" s="88"/>
      <c r="I96" s="88"/>
      <c r="J96" s="89">
        <f>$J$686</f>
        <v>0</v>
      </c>
      <c r="K96" s="90"/>
    </row>
    <row r="97" spans="2:11" s="6" customFormat="1" ht="22.5" customHeight="1">
      <c r="B97" s="22"/>
      <c r="K97" s="25"/>
    </row>
    <row r="98" spans="2:11" s="6" customFormat="1" ht="7.5" customHeight="1">
      <c r="B98" s="36"/>
      <c r="C98" s="37"/>
      <c r="D98" s="37"/>
      <c r="E98" s="37"/>
      <c r="F98" s="37"/>
      <c r="G98" s="37"/>
      <c r="H98" s="37"/>
      <c r="I98" s="37"/>
      <c r="J98" s="37"/>
      <c r="K98" s="38"/>
    </row>
    <row r="102" spans="2:12" s="6" customFormat="1" ht="7.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22"/>
    </row>
    <row r="103" spans="2:12" s="6" customFormat="1" ht="37.5" customHeight="1">
      <c r="B103" s="22"/>
      <c r="C103" s="11" t="s">
        <v>106</v>
      </c>
      <c r="L103" s="22"/>
    </row>
    <row r="104" spans="2:12" s="6" customFormat="1" ht="7.5" customHeight="1">
      <c r="B104" s="22"/>
      <c r="L104" s="22"/>
    </row>
    <row r="105" spans="2:12" s="6" customFormat="1" ht="15" customHeight="1">
      <c r="B105" s="22"/>
      <c r="C105" s="18" t="s">
        <v>16</v>
      </c>
      <c r="L105" s="22"/>
    </row>
    <row r="106" spans="2:12" s="6" customFormat="1" ht="16.5" customHeight="1">
      <c r="B106" s="22"/>
      <c r="E106" s="189" t="str">
        <f>$E$7</f>
        <v>Přístavba hlavního vstupu do MŠ Křižíkova 555, M.Lázně</v>
      </c>
      <c r="F106" s="159"/>
      <c r="G106" s="159"/>
      <c r="H106" s="159"/>
      <c r="L106" s="22"/>
    </row>
    <row r="107" spans="2:12" s="6" customFormat="1" ht="15" customHeight="1">
      <c r="B107" s="22"/>
      <c r="C107" s="18" t="s">
        <v>94</v>
      </c>
      <c r="L107" s="22"/>
    </row>
    <row r="108" spans="2:12" s="6" customFormat="1" ht="19.5" customHeight="1">
      <c r="B108" s="22"/>
      <c r="E108" s="174" t="str">
        <f>$E$9</f>
        <v>10 - Přístavba</v>
      </c>
      <c r="F108" s="159"/>
      <c r="G108" s="159"/>
      <c r="H108" s="159"/>
      <c r="L108" s="22"/>
    </row>
    <row r="109" spans="2:12" s="6" customFormat="1" ht="7.5" customHeight="1">
      <c r="B109" s="22"/>
      <c r="L109" s="22"/>
    </row>
    <row r="110" spans="2:12" s="6" customFormat="1" ht="18.75" customHeight="1">
      <c r="B110" s="22"/>
      <c r="C110" s="18" t="s">
        <v>22</v>
      </c>
      <c r="F110" s="16" t="str">
        <f>$F$12</f>
        <v>Mariánské Lázně</v>
      </c>
      <c r="I110" s="18" t="s">
        <v>24</v>
      </c>
      <c r="J110" s="45" t="str">
        <f>IF($J$12="","",$J$12)</f>
        <v>31.03.2015</v>
      </c>
      <c r="L110" s="22"/>
    </row>
    <row r="111" spans="2:12" s="6" customFormat="1" ht="7.5" customHeight="1">
      <c r="B111" s="22"/>
      <c r="L111" s="22"/>
    </row>
    <row r="112" spans="2:12" s="6" customFormat="1" ht="15.75" customHeight="1">
      <c r="B112" s="22"/>
      <c r="C112" s="18" t="s">
        <v>28</v>
      </c>
      <c r="F112" s="16" t="str">
        <f>$E$15</f>
        <v>Město Mariánské Lázně</v>
      </c>
      <c r="I112" s="18" t="s">
        <v>34</v>
      </c>
      <c r="J112" s="16" t="str">
        <f>$E$21</f>
        <v>ing.Pavel Graca</v>
      </c>
      <c r="L112" s="22"/>
    </row>
    <row r="113" spans="2:12" s="6" customFormat="1" ht="15" customHeight="1">
      <c r="B113" s="22"/>
      <c r="C113" s="18" t="s">
        <v>32</v>
      </c>
      <c r="F113" s="16">
        <f>IF($E$18="","",$E$18)</f>
      </c>
      <c r="L113" s="22"/>
    </row>
    <row r="114" spans="2:12" s="6" customFormat="1" ht="11.25" customHeight="1">
      <c r="B114" s="22"/>
      <c r="L114" s="22"/>
    </row>
    <row r="115" spans="2:20" s="96" customFormat="1" ht="30" customHeight="1">
      <c r="B115" s="97"/>
      <c r="C115" s="98" t="s">
        <v>107</v>
      </c>
      <c r="D115" s="99" t="s">
        <v>57</v>
      </c>
      <c r="E115" s="99" t="s">
        <v>53</v>
      </c>
      <c r="F115" s="99" t="s">
        <v>108</v>
      </c>
      <c r="G115" s="99" t="s">
        <v>109</v>
      </c>
      <c r="H115" s="99" t="s">
        <v>110</v>
      </c>
      <c r="I115" s="99" t="s">
        <v>111</v>
      </c>
      <c r="J115" s="99" t="s">
        <v>112</v>
      </c>
      <c r="K115" s="100" t="s">
        <v>113</v>
      </c>
      <c r="L115" s="97"/>
      <c r="M115" s="50" t="s">
        <v>114</v>
      </c>
      <c r="N115" s="51" t="s">
        <v>42</v>
      </c>
      <c r="O115" s="51" t="s">
        <v>115</v>
      </c>
      <c r="P115" s="51" t="s">
        <v>116</v>
      </c>
      <c r="Q115" s="51" t="s">
        <v>117</v>
      </c>
      <c r="R115" s="51" t="s">
        <v>118</v>
      </c>
      <c r="S115" s="51" t="s">
        <v>119</v>
      </c>
      <c r="T115" s="52" t="s">
        <v>120</v>
      </c>
    </row>
    <row r="116" spans="2:63" s="6" customFormat="1" ht="30" customHeight="1">
      <c r="B116" s="22"/>
      <c r="C116" s="55" t="s">
        <v>99</v>
      </c>
      <c r="J116" s="101">
        <f>$BK$116</f>
        <v>0</v>
      </c>
      <c r="L116" s="22"/>
      <c r="M116" s="54"/>
      <c r="N116" s="46"/>
      <c r="O116" s="46"/>
      <c r="P116" s="102">
        <f>$P$117+$P$333+$P$567+$P$686</f>
        <v>0</v>
      </c>
      <c r="Q116" s="46"/>
      <c r="R116" s="102">
        <f>$R$117+$R$333+$R$567+$R$686</f>
        <v>146.557638065</v>
      </c>
      <c r="S116" s="46"/>
      <c r="T116" s="103">
        <f>$T$117+$T$333+$T$567+$T$686</f>
        <v>35.163500000000006</v>
      </c>
      <c r="AT116" s="6" t="s">
        <v>71</v>
      </c>
      <c r="AU116" s="6" t="s">
        <v>100</v>
      </c>
      <c r="BK116" s="104">
        <f>$BK$117+$BK$333+$BK$567+$BK$686</f>
        <v>0</v>
      </c>
    </row>
    <row r="117" spans="2:63" s="105" customFormat="1" ht="37.5" customHeight="1">
      <c r="B117" s="106"/>
      <c r="D117" s="107" t="s">
        <v>71</v>
      </c>
      <c r="E117" s="108" t="s">
        <v>214</v>
      </c>
      <c r="F117" s="108" t="s">
        <v>215</v>
      </c>
      <c r="J117" s="109">
        <f>$BK$117</f>
        <v>0</v>
      </c>
      <c r="L117" s="106"/>
      <c r="M117" s="110"/>
      <c r="P117" s="111">
        <f>$P$118+$P$142+$P$162+$P$187+$P$208+$P$211+$P$287+$P$292+$P$324+$P$331</f>
        <v>0</v>
      </c>
      <c r="R117" s="111">
        <f>$R$118+$R$142+$R$162+$R$187+$R$208+$R$211+$R$287+$R$292+$R$324+$R$331</f>
        <v>137.72974349</v>
      </c>
      <c r="T117" s="112">
        <f>$T$118+$T$142+$T$162+$T$187+$T$208+$T$211+$T$287+$T$292+$T$324+$T$331</f>
        <v>35.163500000000006</v>
      </c>
      <c r="AR117" s="107" t="s">
        <v>21</v>
      </c>
      <c r="AT117" s="107" t="s">
        <v>71</v>
      </c>
      <c r="AU117" s="107" t="s">
        <v>72</v>
      </c>
      <c r="AY117" s="107" t="s">
        <v>124</v>
      </c>
      <c r="BK117" s="113">
        <f>$BK$118+$BK$142+$BK$162+$BK$187+$BK$208+$BK$211+$BK$287+$BK$292+$BK$324+$BK$331</f>
        <v>0</v>
      </c>
    </row>
    <row r="118" spans="2:63" s="105" customFormat="1" ht="21" customHeight="1">
      <c r="B118" s="106"/>
      <c r="D118" s="107" t="s">
        <v>71</v>
      </c>
      <c r="E118" s="114" t="s">
        <v>21</v>
      </c>
      <c r="F118" s="114" t="s">
        <v>216</v>
      </c>
      <c r="J118" s="115">
        <f>$BK$118</f>
        <v>0</v>
      </c>
      <c r="L118" s="106"/>
      <c r="M118" s="110"/>
      <c r="P118" s="111">
        <f>SUM($P$119:$P$141)</f>
        <v>0</v>
      </c>
      <c r="R118" s="111">
        <f>SUM($R$119:$R$141)</f>
        <v>42.706</v>
      </c>
      <c r="T118" s="112">
        <f>SUM($T$119:$T$141)</f>
        <v>11.4935</v>
      </c>
      <c r="AR118" s="107" t="s">
        <v>21</v>
      </c>
      <c r="AT118" s="107" t="s">
        <v>71</v>
      </c>
      <c r="AU118" s="107" t="s">
        <v>21</v>
      </c>
      <c r="AY118" s="107" t="s">
        <v>124</v>
      </c>
      <c r="BK118" s="113">
        <f>SUM($BK$119:$BK$141)</f>
        <v>0</v>
      </c>
    </row>
    <row r="119" spans="2:65" s="6" customFormat="1" ht="15.75" customHeight="1">
      <c r="B119" s="22"/>
      <c r="C119" s="116" t="s">
        <v>21</v>
      </c>
      <c r="D119" s="116" t="s">
        <v>127</v>
      </c>
      <c r="E119" s="117" t="s">
        <v>217</v>
      </c>
      <c r="F119" s="118" t="s">
        <v>218</v>
      </c>
      <c r="G119" s="119" t="s">
        <v>219</v>
      </c>
      <c r="H119" s="120">
        <v>63.5</v>
      </c>
      <c r="I119" s="121"/>
      <c r="J119" s="122">
        <f>ROUND($I$119*$H$119,2)</f>
        <v>0</v>
      </c>
      <c r="K119" s="118" t="s">
        <v>131</v>
      </c>
      <c r="L119" s="22"/>
      <c r="M119" s="123"/>
      <c r="N119" s="124" t="s">
        <v>43</v>
      </c>
      <c r="P119" s="125">
        <f>$O$119*$H$119</f>
        <v>0</v>
      </c>
      <c r="Q119" s="125">
        <v>0</v>
      </c>
      <c r="R119" s="125">
        <f>$Q$119*$H$119</f>
        <v>0</v>
      </c>
      <c r="S119" s="125">
        <v>0.181</v>
      </c>
      <c r="T119" s="126">
        <f>$S$119*$H$119</f>
        <v>11.4935</v>
      </c>
      <c r="AR119" s="75" t="s">
        <v>142</v>
      </c>
      <c r="AT119" s="75" t="s">
        <v>127</v>
      </c>
      <c r="AU119" s="75" t="s">
        <v>80</v>
      </c>
      <c r="AY119" s="6" t="s">
        <v>124</v>
      </c>
      <c r="BE119" s="127">
        <f>IF($N$119="základní",$J$119,0)</f>
        <v>0</v>
      </c>
      <c r="BF119" s="127">
        <f>IF($N$119="snížená",$J$119,0)</f>
        <v>0</v>
      </c>
      <c r="BG119" s="127">
        <f>IF($N$119="zákl. přenesená",$J$119,0)</f>
        <v>0</v>
      </c>
      <c r="BH119" s="127">
        <f>IF($N$119="sníž. přenesená",$J$119,0)</f>
        <v>0</v>
      </c>
      <c r="BI119" s="127">
        <f>IF($N$119="nulová",$J$119,0)</f>
        <v>0</v>
      </c>
      <c r="BJ119" s="75" t="s">
        <v>21</v>
      </c>
      <c r="BK119" s="127">
        <f>ROUND($I$119*$H$119,2)</f>
        <v>0</v>
      </c>
      <c r="BL119" s="75" t="s">
        <v>142</v>
      </c>
      <c r="BM119" s="75" t="s">
        <v>220</v>
      </c>
    </row>
    <row r="120" spans="2:65" s="6" customFormat="1" ht="15.75" customHeight="1">
      <c r="B120" s="22"/>
      <c r="C120" s="119" t="s">
        <v>80</v>
      </c>
      <c r="D120" s="119" t="s">
        <v>127</v>
      </c>
      <c r="E120" s="117" t="s">
        <v>221</v>
      </c>
      <c r="F120" s="118" t="s">
        <v>222</v>
      </c>
      <c r="G120" s="119" t="s">
        <v>223</v>
      </c>
      <c r="H120" s="120">
        <v>11.203</v>
      </c>
      <c r="I120" s="121"/>
      <c r="J120" s="122">
        <f>ROUND($I$120*$H$120,2)</f>
        <v>0</v>
      </c>
      <c r="K120" s="118" t="s">
        <v>224</v>
      </c>
      <c r="L120" s="22"/>
      <c r="M120" s="123"/>
      <c r="N120" s="124" t="s">
        <v>43</v>
      </c>
      <c r="P120" s="125">
        <f>$O$120*$H$120</f>
        <v>0</v>
      </c>
      <c r="Q120" s="125">
        <v>0</v>
      </c>
      <c r="R120" s="125">
        <f>$Q$120*$H$120</f>
        <v>0</v>
      </c>
      <c r="S120" s="125">
        <v>0</v>
      </c>
      <c r="T120" s="126">
        <f>$S$120*$H$120</f>
        <v>0</v>
      </c>
      <c r="AR120" s="75" t="s">
        <v>142</v>
      </c>
      <c r="AT120" s="75" t="s">
        <v>127</v>
      </c>
      <c r="AU120" s="75" t="s">
        <v>80</v>
      </c>
      <c r="AY120" s="75" t="s">
        <v>124</v>
      </c>
      <c r="BE120" s="127">
        <f>IF($N$120="základní",$J$120,0)</f>
        <v>0</v>
      </c>
      <c r="BF120" s="127">
        <f>IF($N$120="snížená",$J$120,0)</f>
        <v>0</v>
      </c>
      <c r="BG120" s="127">
        <f>IF($N$120="zákl. přenesená",$J$120,0)</f>
        <v>0</v>
      </c>
      <c r="BH120" s="127">
        <f>IF($N$120="sníž. přenesená",$J$120,0)</f>
        <v>0</v>
      </c>
      <c r="BI120" s="127">
        <f>IF($N$120="nulová",$J$120,0)</f>
        <v>0</v>
      </c>
      <c r="BJ120" s="75" t="s">
        <v>21</v>
      </c>
      <c r="BK120" s="127">
        <f>ROUND($I$120*$H$120,2)</f>
        <v>0</v>
      </c>
      <c r="BL120" s="75" t="s">
        <v>142</v>
      </c>
      <c r="BM120" s="75" t="s">
        <v>225</v>
      </c>
    </row>
    <row r="121" spans="2:51" s="6" customFormat="1" ht="15.75" customHeight="1">
      <c r="B121" s="132"/>
      <c r="D121" s="133" t="s">
        <v>226</v>
      </c>
      <c r="E121" s="134"/>
      <c r="F121" s="134" t="s">
        <v>227</v>
      </c>
      <c r="H121" s="135">
        <v>11.203</v>
      </c>
      <c r="L121" s="132"/>
      <c r="M121" s="136"/>
      <c r="T121" s="137"/>
      <c r="AT121" s="138" t="s">
        <v>226</v>
      </c>
      <c r="AU121" s="138" t="s">
        <v>80</v>
      </c>
      <c r="AV121" s="138" t="s">
        <v>80</v>
      </c>
      <c r="AW121" s="138" t="s">
        <v>100</v>
      </c>
      <c r="AX121" s="138" t="s">
        <v>72</v>
      </c>
      <c r="AY121" s="138" t="s">
        <v>124</v>
      </c>
    </row>
    <row r="122" spans="2:65" s="6" customFormat="1" ht="15.75" customHeight="1">
      <c r="B122" s="22"/>
      <c r="C122" s="116" t="s">
        <v>139</v>
      </c>
      <c r="D122" s="116" t="s">
        <v>127</v>
      </c>
      <c r="E122" s="117" t="s">
        <v>228</v>
      </c>
      <c r="F122" s="118" t="s">
        <v>229</v>
      </c>
      <c r="G122" s="119" t="s">
        <v>223</v>
      </c>
      <c r="H122" s="120">
        <v>15.382</v>
      </c>
      <c r="I122" s="121"/>
      <c r="J122" s="122">
        <f>ROUND($I$122*$H$122,2)</f>
        <v>0</v>
      </c>
      <c r="K122" s="118" t="s">
        <v>224</v>
      </c>
      <c r="L122" s="22"/>
      <c r="M122" s="123"/>
      <c r="N122" s="124" t="s">
        <v>43</v>
      </c>
      <c r="P122" s="125">
        <f>$O$122*$H$122</f>
        <v>0</v>
      </c>
      <c r="Q122" s="125">
        <v>0</v>
      </c>
      <c r="R122" s="125">
        <f>$Q$122*$H$122</f>
        <v>0</v>
      </c>
      <c r="S122" s="125">
        <v>0</v>
      </c>
      <c r="T122" s="126">
        <f>$S$122*$H$122</f>
        <v>0</v>
      </c>
      <c r="AR122" s="75" t="s">
        <v>142</v>
      </c>
      <c r="AT122" s="75" t="s">
        <v>127</v>
      </c>
      <c r="AU122" s="75" t="s">
        <v>80</v>
      </c>
      <c r="AY122" s="6" t="s">
        <v>124</v>
      </c>
      <c r="BE122" s="127">
        <f>IF($N$122="základní",$J$122,0)</f>
        <v>0</v>
      </c>
      <c r="BF122" s="127">
        <f>IF($N$122="snížená",$J$122,0)</f>
        <v>0</v>
      </c>
      <c r="BG122" s="127">
        <f>IF($N$122="zákl. přenesená",$J$122,0)</f>
        <v>0</v>
      </c>
      <c r="BH122" s="127">
        <f>IF($N$122="sníž. přenesená",$J$122,0)</f>
        <v>0</v>
      </c>
      <c r="BI122" s="127">
        <f>IF($N$122="nulová",$J$122,0)</f>
        <v>0</v>
      </c>
      <c r="BJ122" s="75" t="s">
        <v>21</v>
      </c>
      <c r="BK122" s="127">
        <f>ROUND($I$122*$H$122,2)</f>
        <v>0</v>
      </c>
      <c r="BL122" s="75" t="s">
        <v>142</v>
      </c>
      <c r="BM122" s="75" t="s">
        <v>230</v>
      </c>
    </row>
    <row r="123" spans="2:51" s="6" customFormat="1" ht="15.75" customHeight="1">
      <c r="B123" s="132"/>
      <c r="D123" s="133" t="s">
        <v>226</v>
      </c>
      <c r="E123" s="134"/>
      <c r="F123" s="134" t="s">
        <v>231</v>
      </c>
      <c r="H123" s="135">
        <v>11.875</v>
      </c>
      <c r="L123" s="132"/>
      <c r="M123" s="136"/>
      <c r="T123" s="137"/>
      <c r="AT123" s="138" t="s">
        <v>226</v>
      </c>
      <c r="AU123" s="138" t="s">
        <v>80</v>
      </c>
      <c r="AV123" s="138" t="s">
        <v>80</v>
      </c>
      <c r="AW123" s="138" t="s">
        <v>100</v>
      </c>
      <c r="AX123" s="138" t="s">
        <v>72</v>
      </c>
      <c r="AY123" s="138" t="s">
        <v>124</v>
      </c>
    </row>
    <row r="124" spans="2:51" s="6" customFormat="1" ht="15.75" customHeight="1">
      <c r="B124" s="132"/>
      <c r="D124" s="139" t="s">
        <v>226</v>
      </c>
      <c r="E124" s="138"/>
      <c r="F124" s="134" t="s">
        <v>232</v>
      </c>
      <c r="H124" s="135">
        <v>2.953</v>
      </c>
      <c r="L124" s="132"/>
      <c r="M124" s="136"/>
      <c r="T124" s="137"/>
      <c r="AT124" s="138" t="s">
        <v>226</v>
      </c>
      <c r="AU124" s="138" t="s">
        <v>80</v>
      </c>
      <c r="AV124" s="138" t="s">
        <v>80</v>
      </c>
      <c r="AW124" s="138" t="s">
        <v>100</v>
      </c>
      <c r="AX124" s="138" t="s">
        <v>72</v>
      </c>
      <c r="AY124" s="138" t="s">
        <v>124</v>
      </c>
    </row>
    <row r="125" spans="2:51" s="6" customFormat="1" ht="15.75" customHeight="1">
      <c r="B125" s="132"/>
      <c r="D125" s="139" t="s">
        <v>226</v>
      </c>
      <c r="E125" s="138"/>
      <c r="F125" s="134" t="s">
        <v>233</v>
      </c>
      <c r="H125" s="135">
        <v>0.554</v>
      </c>
      <c r="L125" s="132"/>
      <c r="M125" s="136"/>
      <c r="T125" s="137"/>
      <c r="AT125" s="138" t="s">
        <v>226</v>
      </c>
      <c r="AU125" s="138" t="s">
        <v>80</v>
      </c>
      <c r="AV125" s="138" t="s">
        <v>80</v>
      </c>
      <c r="AW125" s="138" t="s">
        <v>100</v>
      </c>
      <c r="AX125" s="138" t="s">
        <v>72</v>
      </c>
      <c r="AY125" s="138" t="s">
        <v>124</v>
      </c>
    </row>
    <row r="126" spans="2:65" s="6" customFormat="1" ht="15.75" customHeight="1">
      <c r="B126" s="22"/>
      <c r="C126" s="116" t="s">
        <v>142</v>
      </c>
      <c r="D126" s="116" t="s">
        <v>127</v>
      </c>
      <c r="E126" s="117" t="s">
        <v>228</v>
      </c>
      <c r="F126" s="118" t="s">
        <v>229</v>
      </c>
      <c r="G126" s="119" t="s">
        <v>223</v>
      </c>
      <c r="H126" s="120">
        <v>24.48</v>
      </c>
      <c r="I126" s="121"/>
      <c r="J126" s="122">
        <f>ROUND($I$126*$H$126,2)</f>
        <v>0</v>
      </c>
      <c r="K126" s="118" t="s">
        <v>224</v>
      </c>
      <c r="L126" s="22"/>
      <c r="M126" s="123"/>
      <c r="N126" s="124" t="s">
        <v>43</v>
      </c>
      <c r="P126" s="125">
        <f>$O$126*$H$126</f>
        <v>0</v>
      </c>
      <c r="Q126" s="125">
        <v>0</v>
      </c>
      <c r="R126" s="125">
        <f>$Q$126*$H$126</f>
        <v>0</v>
      </c>
      <c r="S126" s="125">
        <v>0</v>
      </c>
      <c r="T126" s="126">
        <f>$S$126*$H$126</f>
        <v>0</v>
      </c>
      <c r="AR126" s="75" t="s">
        <v>142</v>
      </c>
      <c r="AT126" s="75" t="s">
        <v>127</v>
      </c>
      <c r="AU126" s="75" t="s">
        <v>80</v>
      </c>
      <c r="AY126" s="6" t="s">
        <v>124</v>
      </c>
      <c r="BE126" s="127">
        <f>IF($N$126="základní",$J$126,0)</f>
        <v>0</v>
      </c>
      <c r="BF126" s="127">
        <f>IF($N$126="snížená",$J$126,0)</f>
        <v>0</v>
      </c>
      <c r="BG126" s="127">
        <f>IF($N$126="zákl. přenesená",$J$126,0)</f>
        <v>0</v>
      </c>
      <c r="BH126" s="127">
        <f>IF($N$126="sníž. přenesená",$J$126,0)</f>
        <v>0</v>
      </c>
      <c r="BI126" s="127">
        <f>IF($N$126="nulová",$J$126,0)</f>
        <v>0</v>
      </c>
      <c r="BJ126" s="75" t="s">
        <v>21</v>
      </c>
      <c r="BK126" s="127">
        <f>ROUND($I$126*$H$126,2)</f>
        <v>0</v>
      </c>
      <c r="BL126" s="75" t="s">
        <v>142</v>
      </c>
      <c r="BM126" s="75" t="s">
        <v>234</v>
      </c>
    </row>
    <row r="127" spans="2:51" s="6" customFormat="1" ht="15.75" customHeight="1">
      <c r="B127" s="132"/>
      <c r="D127" s="133" t="s">
        <v>226</v>
      </c>
      <c r="E127" s="134"/>
      <c r="F127" s="134" t="s">
        <v>235</v>
      </c>
      <c r="H127" s="135">
        <v>24.48</v>
      </c>
      <c r="L127" s="132"/>
      <c r="M127" s="136"/>
      <c r="T127" s="137"/>
      <c r="AT127" s="138" t="s">
        <v>226</v>
      </c>
      <c r="AU127" s="138" t="s">
        <v>80</v>
      </c>
      <c r="AV127" s="138" t="s">
        <v>80</v>
      </c>
      <c r="AW127" s="138" t="s">
        <v>100</v>
      </c>
      <c r="AX127" s="138" t="s">
        <v>21</v>
      </c>
      <c r="AY127" s="138" t="s">
        <v>124</v>
      </c>
    </row>
    <row r="128" spans="2:65" s="6" customFormat="1" ht="15.75" customHeight="1">
      <c r="B128" s="22"/>
      <c r="C128" s="116" t="s">
        <v>123</v>
      </c>
      <c r="D128" s="116" t="s">
        <v>127</v>
      </c>
      <c r="E128" s="117" t="s">
        <v>236</v>
      </c>
      <c r="F128" s="118" t="s">
        <v>237</v>
      </c>
      <c r="G128" s="119" t="s">
        <v>223</v>
      </c>
      <c r="H128" s="120">
        <v>51.065</v>
      </c>
      <c r="I128" s="121"/>
      <c r="J128" s="122">
        <f>ROUND($I$128*$H$128,2)</f>
        <v>0</v>
      </c>
      <c r="K128" s="118" t="s">
        <v>224</v>
      </c>
      <c r="L128" s="22"/>
      <c r="M128" s="123"/>
      <c r="N128" s="124" t="s">
        <v>43</v>
      </c>
      <c r="P128" s="125">
        <f>$O$128*$H$128</f>
        <v>0</v>
      </c>
      <c r="Q128" s="125">
        <v>0</v>
      </c>
      <c r="R128" s="125">
        <f>$Q$128*$H$128</f>
        <v>0</v>
      </c>
      <c r="S128" s="125">
        <v>0</v>
      </c>
      <c r="T128" s="126">
        <f>$S$128*$H$128</f>
        <v>0</v>
      </c>
      <c r="AR128" s="75" t="s">
        <v>142</v>
      </c>
      <c r="AT128" s="75" t="s">
        <v>127</v>
      </c>
      <c r="AU128" s="75" t="s">
        <v>80</v>
      </c>
      <c r="AY128" s="6" t="s">
        <v>124</v>
      </c>
      <c r="BE128" s="127">
        <f>IF($N$128="základní",$J$128,0)</f>
        <v>0</v>
      </c>
      <c r="BF128" s="127">
        <f>IF($N$128="snížená",$J$128,0)</f>
        <v>0</v>
      </c>
      <c r="BG128" s="127">
        <f>IF($N$128="zákl. přenesená",$J$128,0)</f>
        <v>0</v>
      </c>
      <c r="BH128" s="127">
        <f>IF($N$128="sníž. přenesená",$J$128,0)</f>
        <v>0</v>
      </c>
      <c r="BI128" s="127">
        <f>IF($N$128="nulová",$J$128,0)</f>
        <v>0</v>
      </c>
      <c r="BJ128" s="75" t="s">
        <v>21</v>
      </c>
      <c r="BK128" s="127">
        <f>ROUND($I$128*$H$128,2)</f>
        <v>0</v>
      </c>
      <c r="BL128" s="75" t="s">
        <v>142</v>
      </c>
      <c r="BM128" s="75" t="s">
        <v>238</v>
      </c>
    </row>
    <row r="129" spans="2:51" s="6" customFormat="1" ht="15.75" customHeight="1">
      <c r="B129" s="132"/>
      <c r="D129" s="133" t="s">
        <v>226</v>
      </c>
      <c r="E129" s="134"/>
      <c r="F129" s="134" t="s">
        <v>239</v>
      </c>
      <c r="H129" s="135">
        <v>51.065</v>
      </c>
      <c r="L129" s="132"/>
      <c r="M129" s="136"/>
      <c r="T129" s="137"/>
      <c r="AT129" s="138" t="s">
        <v>226</v>
      </c>
      <c r="AU129" s="138" t="s">
        <v>80</v>
      </c>
      <c r="AV129" s="138" t="s">
        <v>80</v>
      </c>
      <c r="AW129" s="138" t="s">
        <v>100</v>
      </c>
      <c r="AX129" s="138" t="s">
        <v>72</v>
      </c>
      <c r="AY129" s="138" t="s">
        <v>124</v>
      </c>
    </row>
    <row r="130" spans="2:65" s="6" customFormat="1" ht="15.75" customHeight="1">
      <c r="B130" s="22"/>
      <c r="C130" s="116" t="s">
        <v>149</v>
      </c>
      <c r="D130" s="116" t="s">
        <v>127</v>
      </c>
      <c r="E130" s="117" t="s">
        <v>240</v>
      </c>
      <c r="F130" s="118" t="s">
        <v>241</v>
      </c>
      <c r="G130" s="119" t="s">
        <v>223</v>
      </c>
      <c r="H130" s="120">
        <v>51.065</v>
      </c>
      <c r="I130" s="121"/>
      <c r="J130" s="122">
        <f>ROUND($I$130*$H$130,2)</f>
        <v>0</v>
      </c>
      <c r="K130" s="118" t="s">
        <v>224</v>
      </c>
      <c r="L130" s="22"/>
      <c r="M130" s="123"/>
      <c r="N130" s="124" t="s">
        <v>43</v>
      </c>
      <c r="P130" s="125">
        <f>$O$130*$H$130</f>
        <v>0</v>
      </c>
      <c r="Q130" s="125">
        <v>0</v>
      </c>
      <c r="R130" s="125">
        <f>$Q$130*$H$130</f>
        <v>0</v>
      </c>
      <c r="S130" s="125">
        <v>0</v>
      </c>
      <c r="T130" s="126">
        <f>$S$130*$H$130</f>
        <v>0</v>
      </c>
      <c r="AR130" s="75" t="s">
        <v>142</v>
      </c>
      <c r="AT130" s="75" t="s">
        <v>127</v>
      </c>
      <c r="AU130" s="75" t="s">
        <v>80</v>
      </c>
      <c r="AY130" s="6" t="s">
        <v>124</v>
      </c>
      <c r="BE130" s="127">
        <f>IF($N$130="základní",$J$130,0)</f>
        <v>0</v>
      </c>
      <c r="BF130" s="127">
        <f>IF($N$130="snížená",$J$130,0)</f>
        <v>0</v>
      </c>
      <c r="BG130" s="127">
        <f>IF($N$130="zákl. přenesená",$J$130,0)</f>
        <v>0</v>
      </c>
      <c r="BH130" s="127">
        <f>IF($N$130="sníž. přenesená",$J$130,0)</f>
        <v>0</v>
      </c>
      <c r="BI130" s="127">
        <f>IF($N$130="nulová",$J$130,0)</f>
        <v>0</v>
      </c>
      <c r="BJ130" s="75" t="s">
        <v>21</v>
      </c>
      <c r="BK130" s="127">
        <f>ROUND($I$130*$H$130,2)</f>
        <v>0</v>
      </c>
      <c r="BL130" s="75" t="s">
        <v>142</v>
      </c>
      <c r="BM130" s="75" t="s">
        <v>242</v>
      </c>
    </row>
    <row r="131" spans="2:65" s="6" customFormat="1" ht="15.75" customHeight="1">
      <c r="B131" s="22"/>
      <c r="C131" s="119" t="s">
        <v>154</v>
      </c>
      <c r="D131" s="119" t="s">
        <v>127</v>
      </c>
      <c r="E131" s="117" t="s">
        <v>243</v>
      </c>
      <c r="F131" s="118" t="s">
        <v>244</v>
      </c>
      <c r="G131" s="119" t="s">
        <v>223</v>
      </c>
      <c r="H131" s="120">
        <v>1123.43</v>
      </c>
      <c r="I131" s="121"/>
      <c r="J131" s="122">
        <f>ROUND($I$131*$H$131,2)</f>
        <v>0</v>
      </c>
      <c r="K131" s="118" t="s">
        <v>224</v>
      </c>
      <c r="L131" s="22"/>
      <c r="M131" s="123"/>
      <c r="N131" s="124" t="s">
        <v>43</v>
      </c>
      <c r="P131" s="125">
        <f>$O$131*$H$131</f>
        <v>0</v>
      </c>
      <c r="Q131" s="125">
        <v>0</v>
      </c>
      <c r="R131" s="125">
        <f>$Q$131*$H$131</f>
        <v>0</v>
      </c>
      <c r="S131" s="125">
        <v>0</v>
      </c>
      <c r="T131" s="126">
        <f>$S$131*$H$131</f>
        <v>0</v>
      </c>
      <c r="AR131" s="75" t="s">
        <v>142</v>
      </c>
      <c r="AT131" s="75" t="s">
        <v>127</v>
      </c>
      <c r="AU131" s="75" t="s">
        <v>80</v>
      </c>
      <c r="AY131" s="75" t="s">
        <v>124</v>
      </c>
      <c r="BE131" s="127">
        <f>IF($N$131="základní",$J$131,0)</f>
        <v>0</v>
      </c>
      <c r="BF131" s="127">
        <f>IF($N$131="snížená",$J$131,0)</f>
        <v>0</v>
      </c>
      <c r="BG131" s="127">
        <f>IF($N$131="zákl. přenesená",$J$131,0)</f>
        <v>0</v>
      </c>
      <c r="BH131" s="127">
        <f>IF($N$131="sníž. přenesená",$J$131,0)</f>
        <v>0</v>
      </c>
      <c r="BI131" s="127">
        <f>IF($N$131="nulová",$J$131,0)</f>
        <v>0</v>
      </c>
      <c r="BJ131" s="75" t="s">
        <v>21</v>
      </c>
      <c r="BK131" s="127">
        <f>ROUND($I$131*$H$131,2)</f>
        <v>0</v>
      </c>
      <c r="BL131" s="75" t="s">
        <v>142</v>
      </c>
      <c r="BM131" s="75" t="s">
        <v>245</v>
      </c>
    </row>
    <row r="132" spans="2:51" s="6" customFormat="1" ht="15.75" customHeight="1">
      <c r="B132" s="132"/>
      <c r="D132" s="139" t="s">
        <v>226</v>
      </c>
      <c r="F132" s="134" t="s">
        <v>246</v>
      </c>
      <c r="H132" s="135">
        <v>1123.43</v>
      </c>
      <c r="L132" s="132"/>
      <c r="M132" s="136"/>
      <c r="T132" s="137"/>
      <c r="AT132" s="138" t="s">
        <v>226</v>
      </c>
      <c r="AU132" s="138" t="s">
        <v>80</v>
      </c>
      <c r="AV132" s="138" t="s">
        <v>80</v>
      </c>
      <c r="AW132" s="138" t="s">
        <v>72</v>
      </c>
      <c r="AX132" s="138" t="s">
        <v>21</v>
      </c>
      <c r="AY132" s="138" t="s">
        <v>124</v>
      </c>
    </row>
    <row r="133" spans="2:65" s="6" customFormat="1" ht="15.75" customHeight="1">
      <c r="B133" s="22"/>
      <c r="C133" s="116" t="s">
        <v>160</v>
      </c>
      <c r="D133" s="116" t="s">
        <v>127</v>
      </c>
      <c r="E133" s="117" t="s">
        <v>247</v>
      </c>
      <c r="F133" s="118" t="s">
        <v>248</v>
      </c>
      <c r="G133" s="119" t="s">
        <v>223</v>
      </c>
      <c r="H133" s="120">
        <v>51.065</v>
      </c>
      <c r="I133" s="121"/>
      <c r="J133" s="122">
        <f>ROUND($I$133*$H$133,2)</f>
        <v>0</v>
      </c>
      <c r="K133" s="118" t="s">
        <v>224</v>
      </c>
      <c r="L133" s="22"/>
      <c r="M133" s="123"/>
      <c r="N133" s="124" t="s">
        <v>43</v>
      </c>
      <c r="P133" s="125">
        <f>$O$133*$H$133</f>
        <v>0</v>
      </c>
      <c r="Q133" s="125">
        <v>0</v>
      </c>
      <c r="R133" s="125">
        <f>$Q$133*$H$133</f>
        <v>0</v>
      </c>
      <c r="S133" s="125">
        <v>0</v>
      </c>
      <c r="T133" s="126">
        <f>$S$133*$H$133</f>
        <v>0</v>
      </c>
      <c r="AR133" s="75" t="s">
        <v>142</v>
      </c>
      <c r="AT133" s="75" t="s">
        <v>127</v>
      </c>
      <c r="AU133" s="75" t="s">
        <v>80</v>
      </c>
      <c r="AY133" s="6" t="s">
        <v>124</v>
      </c>
      <c r="BE133" s="127">
        <f>IF($N$133="základní",$J$133,0)</f>
        <v>0</v>
      </c>
      <c r="BF133" s="127">
        <f>IF($N$133="snížená",$J$133,0)</f>
        <v>0</v>
      </c>
      <c r="BG133" s="127">
        <f>IF($N$133="zákl. přenesená",$J$133,0)</f>
        <v>0</v>
      </c>
      <c r="BH133" s="127">
        <f>IF($N$133="sníž. přenesená",$J$133,0)</f>
        <v>0</v>
      </c>
      <c r="BI133" s="127">
        <f>IF($N$133="nulová",$J$133,0)</f>
        <v>0</v>
      </c>
      <c r="BJ133" s="75" t="s">
        <v>21</v>
      </c>
      <c r="BK133" s="127">
        <f>ROUND($I$133*$H$133,2)</f>
        <v>0</v>
      </c>
      <c r="BL133" s="75" t="s">
        <v>142</v>
      </c>
      <c r="BM133" s="75" t="s">
        <v>249</v>
      </c>
    </row>
    <row r="134" spans="2:65" s="6" customFormat="1" ht="15.75" customHeight="1">
      <c r="B134" s="22"/>
      <c r="C134" s="119" t="s">
        <v>164</v>
      </c>
      <c r="D134" s="119" t="s">
        <v>127</v>
      </c>
      <c r="E134" s="117" t="s">
        <v>250</v>
      </c>
      <c r="F134" s="118" t="s">
        <v>251</v>
      </c>
      <c r="G134" s="119" t="s">
        <v>252</v>
      </c>
      <c r="H134" s="120">
        <v>102.13</v>
      </c>
      <c r="I134" s="121"/>
      <c r="J134" s="122">
        <f>ROUND($I$134*$H$134,2)</f>
        <v>0</v>
      </c>
      <c r="K134" s="118" t="s">
        <v>224</v>
      </c>
      <c r="L134" s="22"/>
      <c r="M134" s="123"/>
      <c r="N134" s="124" t="s">
        <v>43</v>
      </c>
      <c r="P134" s="125">
        <f>$O$134*$H$134</f>
        <v>0</v>
      </c>
      <c r="Q134" s="125">
        <v>0</v>
      </c>
      <c r="R134" s="125">
        <f>$Q$134*$H$134</f>
        <v>0</v>
      </c>
      <c r="S134" s="125">
        <v>0</v>
      </c>
      <c r="T134" s="126">
        <f>$S$134*$H$134</f>
        <v>0</v>
      </c>
      <c r="AR134" s="75" t="s">
        <v>142</v>
      </c>
      <c r="AT134" s="75" t="s">
        <v>127</v>
      </c>
      <c r="AU134" s="75" t="s">
        <v>80</v>
      </c>
      <c r="AY134" s="75" t="s">
        <v>124</v>
      </c>
      <c r="BE134" s="127">
        <f>IF($N$134="základní",$J$134,0)</f>
        <v>0</v>
      </c>
      <c r="BF134" s="127">
        <f>IF($N$134="snížená",$J$134,0)</f>
        <v>0</v>
      </c>
      <c r="BG134" s="127">
        <f>IF($N$134="zákl. přenesená",$J$134,0)</f>
        <v>0</v>
      </c>
      <c r="BH134" s="127">
        <f>IF($N$134="sníž. přenesená",$J$134,0)</f>
        <v>0</v>
      </c>
      <c r="BI134" s="127">
        <f>IF($N$134="nulová",$J$134,0)</f>
        <v>0</v>
      </c>
      <c r="BJ134" s="75" t="s">
        <v>21</v>
      </c>
      <c r="BK134" s="127">
        <f>ROUND($I$134*$H$134,2)</f>
        <v>0</v>
      </c>
      <c r="BL134" s="75" t="s">
        <v>142</v>
      </c>
      <c r="BM134" s="75" t="s">
        <v>253</v>
      </c>
    </row>
    <row r="135" spans="2:51" s="6" customFormat="1" ht="15.75" customHeight="1">
      <c r="B135" s="132"/>
      <c r="D135" s="139" t="s">
        <v>226</v>
      </c>
      <c r="F135" s="134" t="s">
        <v>254</v>
      </c>
      <c r="H135" s="135">
        <v>102.13</v>
      </c>
      <c r="L135" s="132"/>
      <c r="M135" s="136"/>
      <c r="T135" s="137"/>
      <c r="AT135" s="138" t="s">
        <v>226</v>
      </c>
      <c r="AU135" s="138" t="s">
        <v>80</v>
      </c>
      <c r="AV135" s="138" t="s">
        <v>80</v>
      </c>
      <c r="AW135" s="138" t="s">
        <v>72</v>
      </c>
      <c r="AX135" s="138" t="s">
        <v>21</v>
      </c>
      <c r="AY135" s="138" t="s">
        <v>124</v>
      </c>
    </row>
    <row r="136" spans="2:65" s="6" customFormat="1" ht="15.75" customHeight="1">
      <c r="B136" s="22"/>
      <c r="C136" s="116" t="s">
        <v>26</v>
      </c>
      <c r="D136" s="116" t="s">
        <v>127</v>
      </c>
      <c r="E136" s="117" t="s">
        <v>255</v>
      </c>
      <c r="F136" s="118" t="s">
        <v>256</v>
      </c>
      <c r="G136" s="119" t="s">
        <v>223</v>
      </c>
      <c r="H136" s="120">
        <v>21.353</v>
      </c>
      <c r="I136" s="121"/>
      <c r="J136" s="122">
        <f>ROUND($I$136*$H$136,2)</f>
        <v>0</v>
      </c>
      <c r="K136" s="118" t="s">
        <v>224</v>
      </c>
      <c r="L136" s="22"/>
      <c r="M136" s="123"/>
      <c r="N136" s="124" t="s">
        <v>43</v>
      </c>
      <c r="P136" s="125">
        <f>$O$136*$H$136</f>
        <v>0</v>
      </c>
      <c r="Q136" s="125">
        <v>0</v>
      </c>
      <c r="R136" s="125">
        <f>$Q$136*$H$136</f>
        <v>0</v>
      </c>
      <c r="S136" s="125">
        <v>0</v>
      </c>
      <c r="T136" s="126">
        <f>$S$136*$H$136</f>
        <v>0</v>
      </c>
      <c r="AR136" s="75" t="s">
        <v>142</v>
      </c>
      <c r="AT136" s="75" t="s">
        <v>127</v>
      </c>
      <c r="AU136" s="75" t="s">
        <v>80</v>
      </c>
      <c r="AY136" s="6" t="s">
        <v>124</v>
      </c>
      <c r="BE136" s="127">
        <f>IF($N$136="základní",$J$136,0)</f>
        <v>0</v>
      </c>
      <c r="BF136" s="127">
        <f>IF($N$136="snížená",$J$136,0)</f>
        <v>0</v>
      </c>
      <c r="BG136" s="127">
        <f>IF($N$136="zákl. přenesená",$J$136,0)</f>
        <v>0</v>
      </c>
      <c r="BH136" s="127">
        <f>IF($N$136="sníž. přenesená",$J$136,0)</f>
        <v>0</v>
      </c>
      <c r="BI136" s="127">
        <f>IF($N$136="nulová",$J$136,0)</f>
        <v>0</v>
      </c>
      <c r="BJ136" s="75" t="s">
        <v>21</v>
      </c>
      <c r="BK136" s="127">
        <f>ROUND($I$136*$H$136,2)</f>
        <v>0</v>
      </c>
      <c r="BL136" s="75" t="s">
        <v>142</v>
      </c>
      <c r="BM136" s="75" t="s">
        <v>257</v>
      </c>
    </row>
    <row r="137" spans="2:51" s="6" customFormat="1" ht="15.75" customHeight="1">
      <c r="B137" s="132"/>
      <c r="D137" s="133" t="s">
        <v>226</v>
      </c>
      <c r="E137" s="134"/>
      <c r="F137" s="134" t="s">
        <v>258</v>
      </c>
      <c r="H137" s="135">
        <v>7.073</v>
      </c>
      <c r="L137" s="132"/>
      <c r="M137" s="136"/>
      <c r="T137" s="137"/>
      <c r="AT137" s="138" t="s">
        <v>226</v>
      </c>
      <c r="AU137" s="138" t="s">
        <v>80</v>
      </c>
      <c r="AV137" s="138" t="s">
        <v>80</v>
      </c>
      <c r="AW137" s="138" t="s">
        <v>100</v>
      </c>
      <c r="AX137" s="138" t="s">
        <v>72</v>
      </c>
      <c r="AY137" s="138" t="s">
        <v>124</v>
      </c>
    </row>
    <row r="138" spans="2:51" s="6" customFormat="1" ht="15.75" customHeight="1">
      <c r="B138" s="132"/>
      <c r="D138" s="139" t="s">
        <v>226</v>
      </c>
      <c r="E138" s="138"/>
      <c r="F138" s="134" t="s">
        <v>259</v>
      </c>
      <c r="H138" s="135">
        <v>14.28</v>
      </c>
      <c r="L138" s="132"/>
      <c r="M138" s="136"/>
      <c r="T138" s="137"/>
      <c r="AT138" s="138" t="s">
        <v>226</v>
      </c>
      <c r="AU138" s="138" t="s">
        <v>80</v>
      </c>
      <c r="AV138" s="138" t="s">
        <v>80</v>
      </c>
      <c r="AW138" s="138" t="s">
        <v>100</v>
      </c>
      <c r="AX138" s="138" t="s">
        <v>72</v>
      </c>
      <c r="AY138" s="138" t="s">
        <v>124</v>
      </c>
    </row>
    <row r="139" spans="2:65" s="6" customFormat="1" ht="15.75" customHeight="1">
      <c r="B139" s="22"/>
      <c r="C139" s="140" t="s">
        <v>260</v>
      </c>
      <c r="D139" s="140" t="s">
        <v>261</v>
      </c>
      <c r="E139" s="141" t="s">
        <v>262</v>
      </c>
      <c r="F139" s="142" t="s">
        <v>263</v>
      </c>
      <c r="G139" s="143" t="s">
        <v>252</v>
      </c>
      <c r="H139" s="144">
        <v>42.706</v>
      </c>
      <c r="I139" s="145"/>
      <c r="J139" s="146">
        <f>ROUND($I$139*$H$139,2)</f>
        <v>0</v>
      </c>
      <c r="K139" s="142" t="s">
        <v>224</v>
      </c>
      <c r="L139" s="147"/>
      <c r="M139" s="148"/>
      <c r="N139" s="149" t="s">
        <v>43</v>
      </c>
      <c r="P139" s="125">
        <f>$O$139*$H$139</f>
        <v>0</v>
      </c>
      <c r="Q139" s="125">
        <v>1</v>
      </c>
      <c r="R139" s="125">
        <f>$Q$139*$H$139</f>
        <v>42.706</v>
      </c>
      <c r="S139" s="125">
        <v>0</v>
      </c>
      <c r="T139" s="126">
        <f>$S$139*$H$139</f>
        <v>0</v>
      </c>
      <c r="AR139" s="75" t="s">
        <v>160</v>
      </c>
      <c r="AT139" s="75" t="s">
        <v>261</v>
      </c>
      <c r="AU139" s="75" t="s">
        <v>80</v>
      </c>
      <c r="AY139" s="6" t="s">
        <v>124</v>
      </c>
      <c r="BE139" s="127">
        <f>IF($N$139="základní",$J$139,0)</f>
        <v>0</v>
      </c>
      <c r="BF139" s="127">
        <f>IF($N$139="snížená",$J$139,0)</f>
        <v>0</v>
      </c>
      <c r="BG139" s="127">
        <f>IF($N$139="zákl. přenesená",$J$139,0)</f>
        <v>0</v>
      </c>
      <c r="BH139" s="127">
        <f>IF($N$139="sníž. přenesená",$J$139,0)</f>
        <v>0</v>
      </c>
      <c r="BI139" s="127">
        <f>IF($N$139="nulová",$J$139,0)</f>
        <v>0</v>
      </c>
      <c r="BJ139" s="75" t="s">
        <v>21</v>
      </c>
      <c r="BK139" s="127">
        <f>ROUND($I$139*$H$139,2)</f>
        <v>0</v>
      </c>
      <c r="BL139" s="75" t="s">
        <v>142</v>
      </c>
      <c r="BM139" s="75" t="s">
        <v>264</v>
      </c>
    </row>
    <row r="140" spans="2:51" s="6" customFormat="1" ht="15.75" customHeight="1">
      <c r="B140" s="132"/>
      <c r="D140" s="139" t="s">
        <v>226</v>
      </c>
      <c r="F140" s="134" t="s">
        <v>265</v>
      </c>
      <c r="H140" s="135">
        <v>42.706</v>
      </c>
      <c r="L140" s="132"/>
      <c r="M140" s="136"/>
      <c r="T140" s="137"/>
      <c r="AT140" s="138" t="s">
        <v>226</v>
      </c>
      <c r="AU140" s="138" t="s">
        <v>80</v>
      </c>
      <c r="AV140" s="138" t="s">
        <v>80</v>
      </c>
      <c r="AW140" s="138" t="s">
        <v>72</v>
      </c>
      <c r="AX140" s="138" t="s">
        <v>21</v>
      </c>
      <c r="AY140" s="138" t="s">
        <v>124</v>
      </c>
    </row>
    <row r="141" spans="2:65" s="6" customFormat="1" ht="15.75" customHeight="1">
      <c r="B141" s="22"/>
      <c r="C141" s="116" t="s">
        <v>266</v>
      </c>
      <c r="D141" s="116" t="s">
        <v>127</v>
      </c>
      <c r="E141" s="117" t="s">
        <v>267</v>
      </c>
      <c r="F141" s="118" t="s">
        <v>268</v>
      </c>
      <c r="G141" s="119" t="s">
        <v>219</v>
      </c>
      <c r="H141" s="120">
        <v>63.5</v>
      </c>
      <c r="I141" s="121"/>
      <c r="J141" s="122">
        <f>ROUND($I$141*$H$141,2)</f>
        <v>0</v>
      </c>
      <c r="K141" s="118" t="s">
        <v>224</v>
      </c>
      <c r="L141" s="22"/>
      <c r="M141" s="123"/>
      <c r="N141" s="124" t="s">
        <v>43</v>
      </c>
      <c r="P141" s="125">
        <f>$O$141*$H$141</f>
        <v>0</v>
      </c>
      <c r="Q141" s="125">
        <v>0</v>
      </c>
      <c r="R141" s="125">
        <f>$Q$141*$H$141</f>
        <v>0</v>
      </c>
      <c r="S141" s="125">
        <v>0</v>
      </c>
      <c r="T141" s="126">
        <f>$S$141*$H$141</f>
        <v>0</v>
      </c>
      <c r="AR141" s="75" t="s">
        <v>142</v>
      </c>
      <c r="AT141" s="75" t="s">
        <v>127</v>
      </c>
      <c r="AU141" s="75" t="s">
        <v>80</v>
      </c>
      <c r="AY141" s="6" t="s">
        <v>124</v>
      </c>
      <c r="BE141" s="127">
        <f>IF($N$141="základní",$J$141,0)</f>
        <v>0</v>
      </c>
      <c r="BF141" s="127">
        <f>IF($N$141="snížená",$J$141,0)</f>
        <v>0</v>
      </c>
      <c r="BG141" s="127">
        <f>IF($N$141="zákl. přenesená",$J$141,0)</f>
        <v>0</v>
      </c>
      <c r="BH141" s="127">
        <f>IF($N$141="sníž. přenesená",$J$141,0)</f>
        <v>0</v>
      </c>
      <c r="BI141" s="127">
        <f>IF($N$141="nulová",$J$141,0)</f>
        <v>0</v>
      </c>
      <c r="BJ141" s="75" t="s">
        <v>21</v>
      </c>
      <c r="BK141" s="127">
        <f>ROUND($I$141*$H$141,2)</f>
        <v>0</v>
      </c>
      <c r="BL141" s="75" t="s">
        <v>142</v>
      </c>
      <c r="BM141" s="75" t="s">
        <v>269</v>
      </c>
    </row>
    <row r="142" spans="2:63" s="105" customFormat="1" ht="30.75" customHeight="1">
      <c r="B142" s="106"/>
      <c r="D142" s="107" t="s">
        <v>71</v>
      </c>
      <c r="E142" s="114" t="s">
        <v>80</v>
      </c>
      <c r="F142" s="114" t="s">
        <v>270</v>
      </c>
      <c r="J142" s="115">
        <f>$BK$142</f>
        <v>0</v>
      </c>
      <c r="L142" s="106"/>
      <c r="M142" s="110"/>
      <c r="P142" s="111">
        <f>SUM($P$143:$P$161)</f>
        <v>0</v>
      </c>
      <c r="R142" s="111">
        <f>SUM($R$143:$R$161)</f>
        <v>41.50596937</v>
      </c>
      <c r="T142" s="112">
        <f>SUM($T$143:$T$161)</f>
        <v>0</v>
      </c>
      <c r="AR142" s="107" t="s">
        <v>21</v>
      </c>
      <c r="AT142" s="107" t="s">
        <v>71</v>
      </c>
      <c r="AU142" s="107" t="s">
        <v>21</v>
      </c>
      <c r="AY142" s="107" t="s">
        <v>124</v>
      </c>
      <c r="BK142" s="113">
        <f>SUM($BK$143:$BK$161)</f>
        <v>0</v>
      </c>
    </row>
    <row r="143" spans="2:65" s="6" customFormat="1" ht="15.75" customHeight="1">
      <c r="B143" s="22"/>
      <c r="C143" s="119" t="s">
        <v>271</v>
      </c>
      <c r="D143" s="119" t="s">
        <v>127</v>
      </c>
      <c r="E143" s="117" t="s">
        <v>272</v>
      </c>
      <c r="F143" s="118" t="s">
        <v>273</v>
      </c>
      <c r="G143" s="119" t="s">
        <v>223</v>
      </c>
      <c r="H143" s="120">
        <v>7.65</v>
      </c>
      <c r="I143" s="121"/>
      <c r="J143" s="122">
        <f>ROUND($I$143*$H$143,2)</f>
        <v>0</v>
      </c>
      <c r="K143" s="118" t="s">
        <v>224</v>
      </c>
      <c r="L143" s="22"/>
      <c r="M143" s="123"/>
      <c r="N143" s="124" t="s">
        <v>43</v>
      </c>
      <c r="P143" s="125">
        <f>$O$143*$H$143</f>
        <v>0</v>
      </c>
      <c r="Q143" s="125">
        <v>0</v>
      </c>
      <c r="R143" s="125">
        <f>$Q$143*$H$143</f>
        <v>0</v>
      </c>
      <c r="S143" s="125">
        <v>0</v>
      </c>
      <c r="T143" s="126">
        <f>$S$143*$H$143</f>
        <v>0</v>
      </c>
      <c r="AR143" s="75" t="s">
        <v>142</v>
      </c>
      <c r="AT143" s="75" t="s">
        <v>127</v>
      </c>
      <c r="AU143" s="75" t="s">
        <v>80</v>
      </c>
      <c r="AY143" s="75" t="s">
        <v>124</v>
      </c>
      <c r="BE143" s="127">
        <f>IF($N$143="základní",$J$143,0)</f>
        <v>0</v>
      </c>
      <c r="BF143" s="127">
        <f>IF($N$143="snížená",$J$143,0)</f>
        <v>0</v>
      </c>
      <c r="BG143" s="127">
        <f>IF($N$143="zákl. přenesená",$J$143,0)</f>
        <v>0</v>
      </c>
      <c r="BH143" s="127">
        <f>IF($N$143="sníž. přenesená",$J$143,0)</f>
        <v>0</v>
      </c>
      <c r="BI143" s="127">
        <f>IF($N$143="nulová",$J$143,0)</f>
        <v>0</v>
      </c>
      <c r="BJ143" s="75" t="s">
        <v>21</v>
      </c>
      <c r="BK143" s="127">
        <f>ROUND($I$143*$H$143,2)</f>
        <v>0</v>
      </c>
      <c r="BL143" s="75" t="s">
        <v>142</v>
      </c>
      <c r="BM143" s="75" t="s">
        <v>274</v>
      </c>
    </row>
    <row r="144" spans="2:51" s="6" customFormat="1" ht="15.75" customHeight="1">
      <c r="B144" s="132"/>
      <c r="D144" s="133" t="s">
        <v>226</v>
      </c>
      <c r="E144" s="134"/>
      <c r="F144" s="134" t="s">
        <v>275</v>
      </c>
      <c r="H144" s="135">
        <v>7.65</v>
      </c>
      <c r="L144" s="132"/>
      <c r="M144" s="136"/>
      <c r="T144" s="137"/>
      <c r="AT144" s="138" t="s">
        <v>226</v>
      </c>
      <c r="AU144" s="138" t="s">
        <v>80</v>
      </c>
      <c r="AV144" s="138" t="s">
        <v>80</v>
      </c>
      <c r="AW144" s="138" t="s">
        <v>100</v>
      </c>
      <c r="AX144" s="138" t="s">
        <v>21</v>
      </c>
      <c r="AY144" s="138" t="s">
        <v>124</v>
      </c>
    </row>
    <row r="145" spans="2:65" s="6" customFormat="1" ht="15.75" customHeight="1">
      <c r="B145" s="22"/>
      <c r="C145" s="116" t="s">
        <v>276</v>
      </c>
      <c r="D145" s="116" t="s">
        <v>127</v>
      </c>
      <c r="E145" s="117" t="s">
        <v>277</v>
      </c>
      <c r="F145" s="118" t="s">
        <v>278</v>
      </c>
      <c r="G145" s="119" t="s">
        <v>219</v>
      </c>
      <c r="H145" s="120">
        <v>25.5</v>
      </c>
      <c r="I145" s="121"/>
      <c r="J145" s="122">
        <f>ROUND($I$145*$H$145,2)</f>
        <v>0</v>
      </c>
      <c r="K145" s="118" t="s">
        <v>131</v>
      </c>
      <c r="L145" s="22"/>
      <c r="M145" s="123"/>
      <c r="N145" s="124" t="s">
        <v>43</v>
      </c>
      <c r="P145" s="125">
        <f>$O$145*$H$145</f>
        <v>0</v>
      </c>
      <c r="Q145" s="125">
        <v>0.00017</v>
      </c>
      <c r="R145" s="125">
        <f>$Q$145*$H$145</f>
        <v>0.004335</v>
      </c>
      <c r="S145" s="125">
        <v>0</v>
      </c>
      <c r="T145" s="126">
        <f>$S$145*$H$145</f>
        <v>0</v>
      </c>
      <c r="AR145" s="75" t="s">
        <v>142</v>
      </c>
      <c r="AT145" s="75" t="s">
        <v>127</v>
      </c>
      <c r="AU145" s="75" t="s">
        <v>80</v>
      </c>
      <c r="AY145" s="6" t="s">
        <v>124</v>
      </c>
      <c r="BE145" s="127">
        <f>IF($N$145="základní",$J$145,0)</f>
        <v>0</v>
      </c>
      <c r="BF145" s="127">
        <f>IF($N$145="snížená",$J$145,0)</f>
        <v>0</v>
      </c>
      <c r="BG145" s="127">
        <f>IF($N$145="zákl. přenesená",$J$145,0)</f>
        <v>0</v>
      </c>
      <c r="BH145" s="127">
        <f>IF($N$145="sníž. přenesená",$J$145,0)</f>
        <v>0</v>
      </c>
      <c r="BI145" s="127">
        <f>IF($N$145="nulová",$J$145,0)</f>
        <v>0</v>
      </c>
      <c r="BJ145" s="75" t="s">
        <v>21</v>
      </c>
      <c r="BK145" s="127">
        <f>ROUND($I$145*$H$145,2)</f>
        <v>0</v>
      </c>
      <c r="BL145" s="75" t="s">
        <v>142</v>
      </c>
      <c r="BM145" s="75" t="s">
        <v>279</v>
      </c>
    </row>
    <row r="146" spans="2:51" s="6" customFormat="1" ht="15.75" customHeight="1">
      <c r="B146" s="132"/>
      <c r="D146" s="133" t="s">
        <v>226</v>
      </c>
      <c r="E146" s="134"/>
      <c r="F146" s="134" t="s">
        <v>280</v>
      </c>
      <c r="H146" s="135">
        <v>25.5</v>
      </c>
      <c r="L146" s="132"/>
      <c r="M146" s="136"/>
      <c r="T146" s="137"/>
      <c r="AT146" s="138" t="s">
        <v>226</v>
      </c>
      <c r="AU146" s="138" t="s">
        <v>80</v>
      </c>
      <c r="AV146" s="138" t="s">
        <v>80</v>
      </c>
      <c r="AW146" s="138" t="s">
        <v>100</v>
      </c>
      <c r="AX146" s="138" t="s">
        <v>21</v>
      </c>
      <c r="AY146" s="138" t="s">
        <v>124</v>
      </c>
    </row>
    <row r="147" spans="2:65" s="6" customFormat="1" ht="15.75" customHeight="1">
      <c r="B147" s="22"/>
      <c r="C147" s="140" t="s">
        <v>8</v>
      </c>
      <c r="D147" s="140" t="s">
        <v>261</v>
      </c>
      <c r="E147" s="141" t="s">
        <v>281</v>
      </c>
      <c r="F147" s="142" t="s">
        <v>282</v>
      </c>
      <c r="G147" s="143" t="s">
        <v>219</v>
      </c>
      <c r="H147" s="144">
        <v>28.05</v>
      </c>
      <c r="I147" s="145"/>
      <c r="J147" s="146">
        <f>ROUND($I$147*$H$147,2)</f>
        <v>0</v>
      </c>
      <c r="K147" s="142" t="s">
        <v>224</v>
      </c>
      <c r="L147" s="147"/>
      <c r="M147" s="148"/>
      <c r="N147" s="149" t="s">
        <v>43</v>
      </c>
      <c r="P147" s="125">
        <f>$O$147*$H$147</f>
        <v>0</v>
      </c>
      <c r="Q147" s="125">
        <v>0.0003</v>
      </c>
      <c r="R147" s="125">
        <f>$Q$147*$H$147</f>
        <v>0.008414999999999999</v>
      </c>
      <c r="S147" s="125">
        <v>0</v>
      </c>
      <c r="T147" s="126">
        <f>$S$147*$H$147</f>
        <v>0</v>
      </c>
      <c r="AR147" s="75" t="s">
        <v>160</v>
      </c>
      <c r="AT147" s="75" t="s">
        <v>261</v>
      </c>
      <c r="AU147" s="75" t="s">
        <v>80</v>
      </c>
      <c r="AY147" s="6" t="s">
        <v>124</v>
      </c>
      <c r="BE147" s="127">
        <f>IF($N$147="základní",$J$147,0)</f>
        <v>0</v>
      </c>
      <c r="BF147" s="127">
        <f>IF($N$147="snížená",$J$147,0)</f>
        <v>0</v>
      </c>
      <c r="BG147" s="127">
        <f>IF($N$147="zákl. přenesená",$J$147,0)</f>
        <v>0</v>
      </c>
      <c r="BH147" s="127">
        <f>IF($N$147="sníž. přenesená",$J$147,0)</f>
        <v>0</v>
      </c>
      <c r="BI147" s="127">
        <f>IF($N$147="nulová",$J$147,0)</f>
        <v>0</v>
      </c>
      <c r="BJ147" s="75" t="s">
        <v>21</v>
      </c>
      <c r="BK147" s="127">
        <f>ROUND($I$147*$H$147,2)</f>
        <v>0</v>
      </c>
      <c r="BL147" s="75" t="s">
        <v>142</v>
      </c>
      <c r="BM147" s="75" t="s">
        <v>283</v>
      </c>
    </row>
    <row r="148" spans="2:51" s="6" customFormat="1" ht="15.75" customHeight="1">
      <c r="B148" s="132"/>
      <c r="D148" s="139" t="s">
        <v>226</v>
      </c>
      <c r="F148" s="134" t="s">
        <v>284</v>
      </c>
      <c r="H148" s="135">
        <v>28.05</v>
      </c>
      <c r="L148" s="132"/>
      <c r="M148" s="136"/>
      <c r="T148" s="137"/>
      <c r="AT148" s="138" t="s">
        <v>226</v>
      </c>
      <c r="AU148" s="138" t="s">
        <v>80</v>
      </c>
      <c r="AV148" s="138" t="s">
        <v>80</v>
      </c>
      <c r="AW148" s="138" t="s">
        <v>72</v>
      </c>
      <c r="AX148" s="138" t="s">
        <v>21</v>
      </c>
      <c r="AY148" s="138" t="s">
        <v>124</v>
      </c>
    </row>
    <row r="149" spans="2:65" s="6" customFormat="1" ht="15.75" customHeight="1">
      <c r="B149" s="22"/>
      <c r="C149" s="116" t="s">
        <v>285</v>
      </c>
      <c r="D149" s="116" t="s">
        <v>127</v>
      </c>
      <c r="E149" s="117" t="s">
        <v>286</v>
      </c>
      <c r="F149" s="118" t="s">
        <v>287</v>
      </c>
      <c r="G149" s="119" t="s">
        <v>152</v>
      </c>
      <c r="H149" s="120">
        <v>25.5</v>
      </c>
      <c r="I149" s="121"/>
      <c r="J149" s="122">
        <f>ROUND($I$149*$H$149,2)</f>
        <v>0</v>
      </c>
      <c r="K149" s="118" t="s">
        <v>224</v>
      </c>
      <c r="L149" s="22"/>
      <c r="M149" s="123"/>
      <c r="N149" s="124" t="s">
        <v>43</v>
      </c>
      <c r="P149" s="125">
        <f>$O$149*$H$149</f>
        <v>0</v>
      </c>
      <c r="Q149" s="125">
        <v>0.22657</v>
      </c>
      <c r="R149" s="125">
        <f>$Q$149*$H$149</f>
        <v>5.777534999999999</v>
      </c>
      <c r="S149" s="125">
        <v>0</v>
      </c>
      <c r="T149" s="126">
        <f>$S$149*$H$149</f>
        <v>0</v>
      </c>
      <c r="AR149" s="75" t="s">
        <v>142</v>
      </c>
      <c r="AT149" s="75" t="s">
        <v>127</v>
      </c>
      <c r="AU149" s="75" t="s">
        <v>80</v>
      </c>
      <c r="AY149" s="6" t="s">
        <v>124</v>
      </c>
      <c r="BE149" s="127">
        <f>IF($N$149="základní",$J$149,0)</f>
        <v>0</v>
      </c>
      <c r="BF149" s="127">
        <f>IF($N$149="snížená",$J$149,0)</f>
        <v>0</v>
      </c>
      <c r="BG149" s="127">
        <f>IF($N$149="zákl. přenesená",$J$149,0)</f>
        <v>0</v>
      </c>
      <c r="BH149" s="127">
        <f>IF($N$149="sníž. přenesená",$J$149,0)</f>
        <v>0</v>
      </c>
      <c r="BI149" s="127">
        <f>IF($N$149="nulová",$J$149,0)</f>
        <v>0</v>
      </c>
      <c r="BJ149" s="75" t="s">
        <v>21</v>
      </c>
      <c r="BK149" s="127">
        <f>ROUND($I$149*$H$149,2)</f>
        <v>0</v>
      </c>
      <c r="BL149" s="75" t="s">
        <v>142</v>
      </c>
      <c r="BM149" s="75" t="s">
        <v>288</v>
      </c>
    </row>
    <row r="150" spans="2:65" s="6" customFormat="1" ht="15.75" customHeight="1">
      <c r="B150" s="22"/>
      <c r="C150" s="119" t="s">
        <v>289</v>
      </c>
      <c r="D150" s="119" t="s">
        <v>127</v>
      </c>
      <c r="E150" s="117" t="s">
        <v>290</v>
      </c>
      <c r="F150" s="118" t="s">
        <v>291</v>
      </c>
      <c r="G150" s="119" t="s">
        <v>223</v>
      </c>
      <c r="H150" s="120">
        <v>0.304</v>
      </c>
      <c r="I150" s="121"/>
      <c r="J150" s="122">
        <f>ROUND($I$150*$H$150,2)</f>
        <v>0</v>
      </c>
      <c r="K150" s="118" t="s">
        <v>224</v>
      </c>
      <c r="L150" s="22"/>
      <c r="M150" s="123"/>
      <c r="N150" s="124" t="s">
        <v>43</v>
      </c>
      <c r="P150" s="125">
        <f>$O$150*$H$150</f>
        <v>0</v>
      </c>
      <c r="Q150" s="125">
        <v>2.45329</v>
      </c>
      <c r="R150" s="125">
        <f>$Q$150*$H$150</f>
        <v>0.7458001599999999</v>
      </c>
      <c r="S150" s="125">
        <v>0</v>
      </c>
      <c r="T150" s="126">
        <f>$S$150*$H$150</f>
        <v>0</v>
      </c>
      <c r="AR150" s="75" t="s">
        <v>142</v>
      </c>
      <c r="AT150" s="75" t="s">
        <v>127</v>
      </c>
      <c r="AU150" s="75" t="s">
        <v>80</v>
      </c>
      <c r="AY150" s="75" t="s">
        <v>124</v>
      </c>
      <c r="BE150" s="127">
        <f>IF($N$150="základní",$J$150,0)</f>
        <v>0</v>
      </c>
      <c r="BF150" s="127">
        <f>IF($N$150="snížená",$J$150,0)</f>
        <v>0</v>
      </c>
      <c r="BG150" s="127">
        <f>IF($N$150="zákl. přenesená",$J$150,0)</f>
        <v>0</v>
      </c>
      <c r="BH150" s="127">
        <f>IF($N$150="sníž. přenesená",$J$150,0)</f>
        <v>0</v>
      </c>
      <c r="BI150" s="127">
        <f>IF($N$150="nulová",$J$150,0)</f>
        <v>0</v>
      </c>
      <c r="BJ150" s="75" t="s">
        <v>21</v>
      </c>
      <c r="BK150" s="127">
        <f>ROUND($I$150*$H$150,2)</f>
        <v>0</v>
      </c>
      <c r="BL150" s="75" t="s">
        <v>142</v>
      </c>
      <c r="BM150" s="75" t="s">
        <v>292</v>
      </c>
    </row>
    <row r="151" spans="2:51" s="6" customFormat="1" ht="15.75" customHeight="1">
      <c r="B151" s="132"/>
      <c r="D151" s="133" t="s">
        <v>226</v>
      </c>
      <c r="E151" s="134"/>
      <c r="F151" s="134" t="s">
        <v>293</v>
      </c>
      <c r="H151" s="135">
        <v>0.304</v>
      </c>
      <c r="L151" s="132"/>
      <c r="M151" s="136"/>
      <c r="T151" s="137"/>
      <c r="AT151" s="138" t="s">
        <v>226</v>
      </c>
      <c r="AU151" s="138" t="s">
        <v>80</v>
      </c>
      <c r="AV151" s="138" t="s">
        <v>80</v>
      </c>
      <c r="AW151" s="138" t="s">
        <v>100</v>
      </c>
      <c r="AX151" s="138" t="s">
        <v>72</v>
      </c>
      <c r="AY151" s="138" t="s">
        <v>124</v>
      </c>
    </row>
    <row r="152" spans="2:65" s="6" customFormat="1" ht="15.75" customHeight="1">
      <c r="B152" s="22"/>
      <c r="C152" s="116" t="s">
        <v>294</v>
      </c>
      <c r="D152" s="116" t="s">
        <v>127</v>
      </c>
      <c r="E152" s="117" t="s">
        <v>295</v>
      </c>
      <c r="F152" s="118" t="s">
        <v>296</v>
      </c>
      <c r="G152" s="119" t="s">
        <v>219</v>
      </c>
      <c r="H152" s="120">
        <v>0.89</v>
      </c>
      <c r="I152" s="121"/>
      <c r="J152" s="122">
        <f>ROUND($I$152*$H$152,2)</f>
        <v>0</v>
      </c>
      <c r="K152" s="118" t="s">
        <v>224</v>
      </c>
      <c r="L152" s="22"/>
      <c r="M152" s="123"/>
      <c r="N152" s="124" t="s">
        <v>43</v>
      </c>
      <c r="P152" s="125">
        <f>$O$152*$H$152</f>
        <v>0</v>
      </c>
      <c r="Q152" s="125">
        <v>0.00103</v>
      </c>
      <c r="R152" s="125">
        <f>$Q$152*$H$152</f>
        <v>0.0009167000000000001</v>
      </c>
      <c r="S152" s="125">
        <v>0</v>
      </c>
      <c r="T152" s="126">
        <f>$S$152*$H$152</f>
        <v>0</v>
      </c>
      <c r="AR152" s="75" t="s">
        <v>142</v>
      </c>
      <c r="AT152" s="75" t="s">
        <v>127</v>
      </c>
      <c r="AU152" s="75" t="s">
        <v>80</v>
      </c>
      <c r="AY152" s="6" t="s">
        <v>124</v>
      </c>
      <c r="BE152" s="127">
        <f>IF($N$152="základní",$J$152,0)</f>
        <v>0</v>
      </c>
      <c r="BF152" s="127">
        <f>IF($N$152="snížená",$J$152,0)</f>
        <v>0</v>
      </c>
      <c r="BG152" s="127">
        <f>IF($N$152="zákl. přenesená",$J$152,0)</f>
        <v>0</v>
      </c>
      <c r="BH152" s="127">
        <f>IF($N$152="sníž. přenesená",$J$152,0)</f>
        <v>0</v>
      </c>
      <c r="BI152" s="127">
        <f>IF($N$152="nulová",$J$152,0)</f>
        <v>0</v>
      </c>
      <c r="BJ152" s="75" t="s">
        <v>21</v>
      </c>
      <c r="BK152" s="127">
        <f>ROUND($I$152*$H$152,2)</f>
        <v>0</v>
      </c>
      <c r="BL152" s="75" t="s">
        <v>142</v>
      </c>
      <c r="BM152" s="75" t="s">
        <v>297</v>
      </c>
    </row>
    <row r="153" spans="2:51" s="6" customFormat="1" ht="15.75" customHeight="1">
      <c r="B153" s="132"/>
      <c r="D153" s="133" t="s">
        <v>226</v>
      </c>
      <c r="E153" s="134"/>
      <c r="F153" s="134" t="s">
        <v>298</v>
      </c>
      <c r="H153" s="135">
        <v>0.89</v>
      </c>
      <c r="L153" s="132"/>
      <c r="M153" s="136"/>
      <c r="T153" s="137"/>
      <c r="AT153" s="138" t="s">
        <v>226</v>
      </c>
      <c r="AU153" s="138" t="s">
        <v>80</v>
      </c>
      <c r="AV153" s="138" t="s">
        <v>80</v>
      </c>
      <c r="AW153" s="138" t="s">
        <v>100</v>
      </c>
      <c r="AX153" s="138" t="s">
        <v>72</v>
      </c>
      <c r="AY153" s="138" t="s">
        <v>124</v>
      </c>
    </row>
    <row r="154" spans="2:65" s="6" customFormat="1" ht="15.75" customHeight="1">
      <c r="B154" s="22"/>
      <c r="C154" s="116" t="s">
        <v>299</v>
      </c>
      <c r="D154" s="116" t="s">
        <v>127</v>
      </c>
      <c r="E154" s="117" t="s">
        <v>300</v>
      </c>
      <c r="F154" s="118" t="s">
        <v>301</v>
      </c>
      <c r="G154" s="119" t="s">
        <v>219</v>
      </c>
      <c r="H154" s="120">
        <v>0.89</v>
      </c>
      <c r="I154" s="121"/>
      <c r="J154" s="122">
        <f>ROUND($I$154*$H$154,2)</f>
        <v>0</v>
      </c>
      <c r="K154" s="118" t="s">
        <v>224</v>
      </c>
      <c r="L154" s="22"/>
      <c r="M154" s="123"/>
      <c r="N154" s="124" t="s">
        <v>43</v>
      </c>
      <c r="P154" s="125">
        <f>$O$154*$H$154</f>
        <v>0</v>
      </c>
      <c r="Q154" s="125">
        <v>0</v>
      </c>
      <c r="R154" s="125">
        <f>$Q$154*$H$154</f>
        <v>0</v>
      </c>
      <c r="S154" s="125">
        <v>0</v>
      </c>
      <c r="T154" s="126">
        <f>$S$154*$H$154</f>
        <v>0</v>
      </c>
      <c r="AR154" s="75" t="s">
        <v>142</v>
      </c>
      <c r="AT154" s="75" t="s">
        <v>127</v>
      </c>
      <c r="AU154" s="75" t="s">
        <v>80</v>
      </c>
      <c r="AY154" s="6" t="s">
        <v>124</v>
      </c>
      <c r="BE154" s="127">
        <f>IF($N$154="základní",$J$154,0)</f>
        <v>0</v>
      </c>
      <c r="BF154" s="127">
        <f>IF($N$154="snížená",$J$154,0)</f>
        <v>0</v>
      </c>
      <c r="BG154" s="127">
        <f>IF($N$154="zákl. přenesená",$J$154,0)</f>
        <v>0</v>
      </c>
      <c r="BH154" s="127">
        <f>IF($N$154="sníž. přenesená",$J$154,0)</f>
        <v>0</v>
      </c>
      <c r="BI154" s="127">
        <f>IF($N$154="nulová",$J$154,0)</f>
        <v>0</v>
      </c>
      <c r="BJ154" s="75" t="s">
        <v>21</v>
      </c>
      <c r="BK154" s="127">
        <f>ROUND($I$154*$H$154,2)</f>
        <v>0</v>
      </c>
      <c r="BL154" s="75" t="s">
        <v>142</v>
      </c>
      <c r="BM154" s="75" t="s">
        <v>302</v>
      </c>
    </row>
    <row r="155" spans="2:65" s="6" customFormat="1" ht="15.75" customHeight="1">
      <c r="B155" s="22"/>
      <c r="C155" s="119" t="s">
        <v>83</v>
      </c>
      <c r="D155" s="119" t="s">
        <v>127</v>
      </c>
      <c r="E155" s="117" t="s">
        <v>303</v>
      </c>
      <c r="F155" s="118" t="s">
        <v>304</v>
      </c>
      <c r="G155" s="119" t="s">
        <v>219</v>
      </c>
      <c r="H155" s="120">
        <v>7.77</v>
      </c>
      <c r="I155" s="121"/>
      <c r="J155" s="122">
        <f>ROUND($I$155*$H$155,2)</f>
        <v>0</v>
      </c>
      <c r="K155" s="118" t="s">
        <v>131</v>
      </c>
      <c r="L155" s="22"/>
      <c r="M155" s="123"/>
      <c r="N155" s="124" t="s">
        <v>43</v>
      </c>
      <c r="P155" s="125">
        <f>$O$155*$H$155</f>
        <v>0</v>
      </c>
      <c r="Q155" s="125">
        <v>0.67489</v>
      </c>
      <c r="R155" s="125">
        <f>$Q$155*$H$155</f>
        <v>5.243895299999999</v>
      </c>
      <c r="S155" s="125">
        <v>0</v>
      </c>
      <c r="T155" s="126">
        <f>$S$155*$H$155</f>
        <v>0</v>
      </c>
      <c r="AR155" s="75" t="s">
        <v>142</v>
      </c>
      <c r="AT155" s="75" t="s">
        <v>127</v>
      </c>
      <c r="AU155" s="75" t="s">
        <v>80</v>
      </c>
      <c r="AY155" s="75" t="s">
        <v>124</v>
      </c>
      <c r="BE155" s="127">
        <f>IF($N$155="základní",$J$155,0)</f>
        <v>0</v>
      </c>
      <c r="BF155" s="127">
        <f>IF($N$155="snížená",$J$155,0)</f>
        <v>0</v>
      </c>
      <c r="BG155" s="127">
        <f>IF($N$155="zákl. přenesená",$J$155,0)</f>
        <v>0</v>
      </c>
      <c r="BH155" s="127">
        <f>IF($N$155="sníž. přenesená",$J$155,0)</f>
        <v>0</v>
      </c>
      <c r="BI155" s="127">
        <f>IF($N$155="nulová",$J$155,0)</f>
        <v>0</v>
      </c>
      <c r="BJ155" s="75" t="s">
        <v>21</v>
      </c>
      <c r="BK155" s="127">
        <f>ROUND($I$155*$H$155,2)</f>
        <v>0</v>
      </c>
      <c r="BL155" s="75" t="s">
        <v>142</v>
      </c>
      <c r="BM155" s="75" t="s">
        <v>305</v>
      </c>
    </row>
    <row r="156" spans="2:51" s="6" customFormat="1" ht="15.75" customHeight="1">
      <c r="B156" s="132"/>
      <c r="D156" s="133" t="s">
        <v>226</v>
      </c>
      <c r="E156" s="134"/>
      <c r="F156" s="134" t="s">
        <v>306</v>
      </c>
      <c r="H156" s="135">
        <v>7.77</v>
      </c>
      <c r="L156" s="132"/>
      <c r="M156" s="136"/>
      <c r="T156" s="137"/>
      <c r="AT156" s="138" t="s">
        <v>226</v>
      </c>
      <c r="AU156" s="138" t="s">
        <v>80</v>
      </c>
      <c r="AV156" s="138" t="s">
        <v>80</v>
      </c>
      <c r="AW156" s="138" t="s">
        <v>100</v>
      </c>
      <c r="AX156" s="138" t="s">
        <v>21</v>
      </c>
      <c r="AY156" s="138" t="s">
        <v>124</v>
      </c>
    </row>
    <row r="157" spans="2:65" s="6" customFormat="1" ht="15.75" customHeight="1">
      <c r="B157" s="22"/>
      <c r="C157" s="116" t="s">
        <v>7</v>
      </c>
      <c r="D157" s="116" t="s">
        <v>127</v>
      </c>
      <c r="E157" s="117" t="s">
        <v>307</v>
      </c>
      <c r="F157" s="118" t="s">
        <v>308</v>
      </c>
      <c r="G157" s="119" t="s">
        <v>219</v>
      </c>
      <c r="H157" s="120">
        <v>25.815</v>
      </c>
      <c r="I157" s="121"/>
      <c r="J157" s="122">
        <f>ROUND($I$157*$H$157,2)</f>
        <v>0</v>
      </c>
      <c r="K157" s="118" t="s">
        <v>131</v>
      </c>
      <c r="L157" s="22"/>
      <c r="M157" s="123"/>
      <c r="N157" s="124" t="s">
        <v>43</v>
      </c>
      <c r="P157" s="125">
        <f>$O$157*$H$157</f>
        <v>0</v>
      </c>
      <c r="Q157" s="125">
        <v>1.13666</v>
      </c>
      <c r="R157" s="125">
        <f>$Q$157*$H$157</f>
        <v>29.3428779</v>
      </c>
      <c r="S157" s="125">
        <v>0</v>
      </c>
      <c r="T157" s="126">
        <f>$S$157*$H$157</f>
        <v>0</v>
      </c>
      <c r="AR157" s="75" t="s">
        <v>142</v>
      </c>
      <c r="AT157" s="75" t="s">
        <v>127</v>
      </c>
      <c r="AU157" s="75" t="s">
        <v>80</v>
      </c>
      <c r="AY157" s="6" t="s">
        <v>124</v>
      </c>
      <c r="BE157" s="127">
        <f>IF($N$157="základní",$J$157,0)</f>
        <v>0</v>
      </c>
      <c r="BF157" s="127">
        <f>IF($N$157="snížená",$J$157,0)</f>
        <v>0</v>
      </c>
      <c r="BG157" s="127">
        <f>IF($N$157="zákl. přenesená",$J$157,0)</f>
        <v>0</v>
      </c>
      <c r="BH157" s="127">
        <f>IF($N$157="sníž. přenesená",$J$157,0)</f>
        <v>0</v>
      </c>
      <c r="BI157" s="127">
        <f>IF($N$157="nulová",$J$157,0)</f>
        <v>0</v>
      </c>
      <c r="BJ157" s="75" t="s">
        <v>21</v>
      </c>
      <c r="BK157" s="127">
        <f>ROUND($I$157*$H$157,2)</f>
        <v>0</v>
      </c>
      <c r="BL157" s="75" t="s">
        <v>142</v>
      </c>
      <c r="BM157" s="75" t="s">
        <v>309</v>
      </c>
    </row>
    <row r="158" spans="2:51" s="6" customFormat="1" ht="15.75" customHeight="1">
      <c r="B158" s="132"/>
      <c r="D158" s="133" t="s">
        <v>226</v>
      </c>
      <c r="E158" s="134"/>
      <c r="F158" s="134" t="s">
        <v>310</v>
      </c>
      <c r="H158" s="135">
        <v>25.815</v>
      </c>
      <c r="L158" s="132"/>
      <c r="M158" s="136"/>
      <c r="T158" s="137"/>
      <c r="AT158" s="138" t="s">
        <v>226</v>
      </c>
      <c r="AU158" s="138" t="s">
        <v>80</v>
      </c>
      <c r="AV158" s="138" t="s">
        <v>80</v>
      </c>
      <c r="AW158" s="138" t="s">
        <v>100</v>
      </c>
      <c r="AX158" s="138" t="s">
        <v>21</v>
      </c>
      <c r="AY158" s="138" t="s">
        <v>124</v>
      </c>
    </row>
    <row r="159" spans="2:65" s="6" customFormat="1" ht="15.75" customHeight="1">
      <c r="B159" s="22"/>
      <c r="C159" s="116" t="s">
        <v>311</v>
      </c>
      <c r="D159" s="116" t="s">
        <v>127</v>
      </c>
      <c r="E159" s="117" t="s">
        <v>312</v>
      </c>
      <c r="F159" s="118" t="s">
        <v>313</v>
      </c>
      <c r="G159" s="119" t="s">
        <v>252</v>
      </c>
      <c r="H159" s="120">
        <v>0.361</v>
      </c>
      <c r="I159" s="121"/>
      <c r="J159" s="122">
        <f>ROUND($I$159*$H$159,2)</f>
        <v>0</v>
      </c>
      <c r="K159" s="118" t="s">
        <v>131</v>
      </c>
      <c r="L159" s="22"/>
      <c r="M159" s="123"/>
      <c r="N159" s="124" t="s">
        <v>43</v>
      </c>
      <c r="P159" s="125">
        <f>$O$159*$H$159</f>
        <v>0</v>
      </c>
      <c r="Q159" s="125">
        <v>1.05871</v>
      </c>
      <c r="R159" s="125">
        <f>$Q$159*$H$159</f>
        <v>0.38219431</v>
      </c>
      <c r="S159" s="125">
        <v>0</v>
      </c>
      <c r="T159" s="126">
        <f>$S$159*$H$159</f>
        <v>0</v>
      </c>
      <c r="AR159" s="75" t="s">
        <v>142</v>
      </c>
      <c r="AT159" s="75" t="s">
        <v>127</v>
      </c>
      <c r="AU159" s="75" t="s">
        <v>80</v>
      </c>
      <c r="AY159" s="6" t="s">
        <v>124</v>
      </c>
      <c r="BE159" s="127">
        <f>IF($N$159="základní",$J$159,0)</f>
        <v>0</v>
      </c>
      <c r="BF159" s="127">
        <f>IF($N$159="snížená",$J$159,0)</f>
        <v>0</v>
      </c>
      <c r="BG159" s="127">
        <f>IF($N$159="zákl. přenesená",$J$159,0)</f>
        <v>0</v>
      </c>
      <c r="BH159" s="127">
        <f>IF($N$159="sníž. přenesená",$J$159,0)</f>
        <v>0</v>
      </c>
      <c r="BI159" s="127">
        <f>IF($N$159="nulová",$J$159,0)</f>
        <v>0</v>
      </c>
      <c r="BJ159" s="75" t="s">
        <v>21</v>
      </c>
      <c r="BK159" s="127">
        <f>ROUND($I$159*$H$159,2)</f>
        <v>0</v>
      </c>
      <c r="BL159" s="75" t="s">
        <v>142</v>
      </c>
      <c r="BM159" s="75" t="s">
        <v>314</v>
      </c>
    </row>
    <row r="160" spans="2:51" s="6" customFormat="1" ht="15.75" customHeight="1">
      <c r="B160" s="132"/>
      <c r="D160" s="133" t="s">
        <v>226</v>
      </c>
      <c r="E160" s="134"/>
      <c r="F160" s="134" t="s">
        <v>315</v>
      </c>
      <c r="H160" s="135">
        <v>0.049</v>
      </c>
      <c r="L160" s="132"/>
      <c r="M160" s="136"/>
      <c r="T160" s="137"/>
      <c r="AT160" s="138" t="s">
        <v>226</v>
      </c>
      <c r="AU160" s="138" t="s">
        <v>80</v>
      </c>
      <c r="AV160" s="138" t="s">
        <v>80</v>
      </c>
      <c r="AW160" s="138" t="s">
        <v>100</v>
      </c>
      <c r="AX160" s="138" t="s">
        <v>72</v>
      </c>
      <c r="AY160" s="138" t="s">
        <v>124</v>
      </c>
    </row>
    <row r="161" spans="2:51" s="6" customFormat="1" ht="15.75" customHeight="1">
      <c r="B161" s="132"/>
      <c r="D161" s="139" t="s">
        <v>226</v>
      </c>
      <c r="E161" s="138"/>
      <c r="F161" s="134" t="s">
        <v>316</v>
      </c>
      <c r="H161" s="135">
        <v>0.312</v>
      </c>
      <c r="L161" s="132"/>
      <c r="M161" s="136"/>
      <c r="T161" s="137"/>
      <c r="AT161" s="138" t="s">
        <v>226</v>
      </c>
      <c r="AU161" s="138" t="s">
        <v>80</v>
      </c>
      <c r="AV161" s="138" t="s">
        <v>80</v>
      </c>
      <c r="AW161" s="138" t="s">
        <v>100</v>
      </c>
      <c r="AX161" s="138" t="s">
        <v>72</v>
      </c>
      <c r="AY161" s="138" t="s">
        <v>124</v>
      </c>
    </row>
    <row r="162" spans="2:63" s="105" customFormat="1" ht="30.75" customHeight="1">
      <c r="B162" s="106"/>
      <c r="D162" s="107" t="s">
        <v>71</v>
      </c>
      <c r="E162" s="114" t="s">
        <v>139</v>
      </c>
      <c r="F162" s="114" t="s">
        <v>317</v>
      </c>
      <c r="J162" s="115">
        <f>$BK$162</f>
        <v>0</v>
      </c>
      <c r="L162" s="106"/>
      <c r="M162" s="110"/>
      <c r="P162" s="111">
        <f>SUM($P$163:$P$186)</f>
        <v>0</v>
      </c>
      <c r="R162" s="111">
        <f>SUM($R$163:$R$186)</f>
        <v>13.19055093</v>
      </c>
      <c r="T162" s="112">
        <f>SUM($T$163:$T$186)</f>
        <v>0</v>
      </c>
      <c r="AR162" s="107" t="s">
        <v>21</v>
      </c>
      <c r="AT162" s="107" t="s">
        <v>71</v>
      </c>
      <c r="AU162" s="107" t="s">
        <v>21</v>
      </c>
      <c r="AY162" s="107" t="s">
        <v>124</v>
      </c>
      <c r="BK162" s="113">
        <f>SUM($BK$163:$BK$186)</f>
        <v>0</v>
      </c>
    </row>
    <row r="163" spans="2:65" s="6" customFormat="1" ht="15.75" customHeight="1">
      <c r="B163" s="22"/>
      <c r="C163" s="116" t="s">
        <v>318</v>
      </c>
      <c r="D163" s="116" t="s">
        <v>127</v>
      </c>
      <c r="E163" s="117" t="s">
        <v>319</v>
      </c>
      <c r="F163" s="118" t="s">
        <v>320</v>
      </c>
      <c r="G163" s="119" t="s">
        <v>219</v>
      </c>
      <c r="H163" s="120">
        <v>36.183</v>
      </c>
      <c r="I163" s="121"/>
      <c r="J163" s="122">
        <f>ROUND($I$163*$H$163,2)</f>
        <v>0</v>
      </c>
      <c r="K163" s="118" t="s">
        <v>224</v>
      </c>
      <c r="L163" s="22"/>
      <c r="M163" s="123"/>
      <c r="N163" s="124" t="s">
        <v>43</v>
      </c>
      <c r="P163" s="125">
        <f>$O$163*$H$163</f>
        <v>0</v>
      </c>
      <c r="Q163" s="125">
        <v>0.2209</v>
      </c>
      <c r="R163" s="125">
        <f>$Q$163*$H$163</f>
        <v>7.992824700000001</v>
      </c>
      <c r="S163" s="125">
        <v>0</v>
      </c>
      <c r="T163" s="126">
        <f>$S$163*$H$163</f>
        <v>0</v>
      </c>
      <c r="AR163" s="75" t="s">
        <v>142</v>
      </c>
      <c r="AT163" s="75" t="s">
        <v>127</v>
      </c>
      <c r="AU163" s="75" t="s">
        <v>80</v>
      </c>
      <c r="AY163" s="6" t="s">
        <v>124</v>
      </c>
      <c r="BE163" s="127">
        <f>IF($N$163="základní",$J$163,0)</f>
        <v>0</v>
      </c>
      <c r="BF163" s="127">
        <f>IF($N$163="snížená",$J$163,0)</f>
        <v>0</v>
      </c>
      <c r="BG163" s="127">
        <f>IF($N$163="zákl. přenesená",$J$163,0)</f>
        <v>0</v>
      </c>
      <c r="BH163" s="127">
        <f>IF($N$163="sníž. přenesená",$J$163,0)</f>
        <v>0</v>
      </c>
      <c r="BI163" s="127">
        <f>IF($N$163="nulová",$J$163,0)</f>
        <v>0</v>
      </c>
      <c r="BJ163" s="75" t="s">
        <v>21</v>
      </c>
      <c r="BK163" s="127">
        <f>ROUND($I$163*$H$163,2)</f>
        <v>0</v>
      </c>
      <c r="BL163" s="75" t="s">
        <v>142</v>
      </c>
      <c r="BM163" s="75" t="s">
        <v>321</v>
      </c>
    </row>
    <row r="164" spans="2:51" s="6" customFormat="1" ht="15.75" customHeight="1">
      <c r="B164" s="132"/>
      <c r="D164" s="133" t="s">
        <v>226</v>
      </c>
      <c r="E164" s="134"/>
      <c r="F164" s="134" t="s">
        <v>322</v>
      </c>
      <c r="H164" s="135">
        <v>49.65</v>
      </c>
      <c r="L164" s="132"/>
      <c r="M164" s="136"/>
      <c r="T164" s="137"/>
      <c r="AT164" s="138" t="s">
        <v>226</v>
      </c>
      <c r="AU164" s="138" t="s">
        <v>80</v>
      </c>
      <c r="AV164" s="138" t="s">
        <v>80</v>
      </c>
      <c r="AW164" s="138" t="s">
        <v>100</v>
      </c>
      <c r="AX164" s="138" t="s">
        <v>72</v>
      </c>
      <c r="AY164" s="138" t="s">
        <v>124</v>
      </c>
    </row>
    <row r="165" spans="2:51" s="6" customFormat="1" ht="15.75" customHeight="1">
      <c r="B165" s="132"/>
      <c r="D165" s="139" t="s">
        <v>226</v>
      </c>
      <c r="E165" s="138"/>
      <c r="F165" s="134" t="s">
        <v>323</v>
      </c>
      <c r="H165" s="135">
        <v>-13.467</v>
      </c>
      <c r="L165" s="132"/>
      <c r="M165" s="136"/>
      <c r="T165" s="137"/>
      <c r="AT165" s="138" t="s">
        <v>226</v>
      </c>
      <c r="AU165" s="138" t="s">
        <v>80</v>
      </c>
      <c r="AV165" s="138" t="s">
        <v>80</v>
      </c>
      <c r="AW165" s="138" t="s">
        <v>100</v>
      </c>
      <c r="AX165" s="138" t="s">
        <v>72</v>
      </c>
      <c r="AY165" s="138" t="s">
        <v>124</v>
      </c>
    </row>
    <row r="166" spans="2:65" s="6" customFormat="1" ht="15.75" customHeight="1">
      <c r="B166" s="22"/>
      <c r="C166" s="116" t="s">
        <v>324</v>
      </c>
      <c r="D166" s="116" t="s">
        <v>127</v>
      </c>
      <c r="E166" s="117" t="s">
        <v>325</v>
      </c>
      <c r="F166" s="118" t="s">
        <v>326</v>
      </c>
      <c r="G166" s="119" t="s">
        <v>327</v>
      </c>
      <c r="H166" s="120">
        <v>4</v>
      </c>
      <c r="I166" s="121"/>
      <c r="J166" s="122">
        <f>ROUND($I$166*$H$166,2)</f>
        <v>0</v>
      </c>
      <c r="K166" s="118" t="s">
        <v>131</v>
      </c>
      <c r="L166" s="22"/>
      <c r="M166" s="123"/>
      <c r="N166" s="124" t="s">
        <v>43</v>
      </c>
      <c r="P166" s="125">
        <f>$O$166*$H$166</f>
        <v>0</v>
      </c>
      <c r="Q166" s="125">
        <v>0.04026</v>
      </c>
      <c r="R166" s="125">
        <f>$Q$166*$H$166</f>
        <v>0.16104</v>
      </c>
      <c r="S166" s="125">
        <v>0</v>
      </c>
      <c r="T166" s="126">
        <f>$S$166*$H$166</f>
        <v>0</v>
      </c>
      <c r="AR166" s="75" t="s">
        <v>142</v>
      </c>
      <c r="AT166" s="75" t="s">
        <v>127</v>
      </c>
      <c r="AU166" s="75" t="s">
        <v>80</v>
      </c>
      <c r="AY166" s="6" t="s">
        <v>124</v>
      </c>
      <c r="BE166" s="127">
        <f>IF($N$166="základní",$J$166,0)</f>
        <v>0</v>
      </c>
      <c r="BF166" s="127">
        <f>IF($N$166="snížená",$J$166,0)</f>
        <v>0</v>
      </c>
      <c r="BG166" s="127">
        <f>IF($N$166="zákl. přenesená",$J$166,0)</f>
        <v>0</v>
      </c>
      <c r="BH166" s="127">
        <f>IF($N$166="sníž. přenesená",$J$166,0)</f>
        <v>0</v>
      </c>
      <c r="BI166" s="127">
        <f>IF($N$166="nulová",$J$166,0)</f>
        <v>0</v>
      </c>
      <c r="BJ166" s="75" t="s">
        <v>21</v>
      </c>
      <c r="BK166" s="127">
        <f>ROUND($I$166*$H$166,2)</f>
        <v>0</v>
      </c>
      <c r="BL166" s="75" t="s">
        <v>142</v>
      </c>
      <c r="BM166" s="75" t="s">
        <v>328</v>
      </c>
    </row>
    <row r="167" spans="2:65" s="6" customFormat="1" ht="15.75" customHeight="1">
      <c r="B167" s="22"/>
      <c r="C167" s="119" t="s">
        <v>329</v>
      </c>
      <c r="D167" s="119" t="s">
        <v>127</v>
      </c>
      <c r="E167" s="117" t="s">
        <v>330</v>
      </c>
      <c r="F167" s="118" t="s">
        <v>331</v>
      </c>
      <c r="G167" s="119" t="s">
        <v>327</v>
      </c>
      <c r="H167" s="120">
        <v>12</v>
      </c>
      <c r="I167" s="121"/>
      <c r="J167" s="122">
        <f>ROUND($I$167*$H$167,2)</f>
        <v>0</v>
      </c>
      <c r="K167" s="118" t="s">
        <v>224</v>
      </c>
      <c r="L167" s="22"/>
      <c r="M167" s="123"/>
      <c r="N167" s="124" t="s">
        <v>43</v>
      </c>
      <c r="P167" s="125">
        <f>$O$167*$H$167</f>
        <v>0</v>
      </c>
      <c r="Q167" s="125">
        <v>0.05563</v>
      </c>
      <c r="R167" s="125">
        <f>$Q$167*$H$167</f>
        <v>0.6675599999999999</v>
      </c>
      <c r="S167" s="125">
        <v>0</v>
      </c>
      <c r="T167" s="126">
        <f>$S$167*$H$167</f>
        <v>0</v>
      </c>
      <c r="AR167" s="75" t="s">
        <v>142</v>
      </c>
      <c r="AT167" s="75" t="s">
        <v>127</v>
      </c>
      <c r="AU167" s="75" t="s">
        <v>80</v>
      </c>
      <c r="AY167" s="75" t="s">
        <v>124</v>
      </c>
      <c r="BE167" s="127">
        <f>IF($N$167="základní",$J$167,0)</f>
        <v>0</v>
      </c>
      <c r="BF167" s="127">
        <f>IF($N$167="snížená",$J$167,0)</f>
        <v>0</v>
      </c>
      <c r="BG167" s="127">
        <f>IF($N$167="zákl. přenesená",$J$167,0)</f>
        <v>0</v>
      </c>
      <c r="BH167" s="127">
        <f>IF($N$167="sníž. přenesená",$J$167,0)</f>
        <v>0</v>
      </c>
      <c r="BI167" s="127">
        <f>IF($N$167="nulová",$J$167,0)</f>
        <v>0</v>
      </c>
      <c r="BJ167" s="75" t="s">
        <v>21</v>
      </c>
      <c r="BK167" s="127">
        <f>ROUND($I$167*$H$167,2)</f>
        <v>0</v>
      </c>
      <c r="BL167" s="75" t="s">
        <v>142</v>
      </c>
      <c r="BM167" s="75" t="s">
        <v>332</v>
      </c>
    </row>
    <row r="168" spans="2:51" s="6" customFormat="1" ht="15.75" customHeight="1">
      <c r="B168" s="132"/>
      <c r="D168" s="133" t="s">
        <v>226</v>
      </c>
      <c r="E168" s="134"/>
      <c r="F168" s="134" t="s">
        <v>333</v>
      </c>
      <c r="H168" s="135">
        <v>12</v>
      </c>
      <c r="L168" s="132"/>
      <c r="M168" s="136"/>
      <c r="T168" s="137"/>
      <c r="AT168" s="138" t="s">
        <v>226</v>
      </c>
      <c r="AU168" s="138" t="s">
        <v>80</v>
      </c>
      <c r="AV168" s="138" t="s">
        <v>80</v>
      </c>
      <c r="AW168" s="138" t="s">
        <v>100</v>
      </c>
      <c r="AX168" s="138" t="s">
        <v>21</v>
      </c>
      <c r="AY168" s="138" t="s">
        <v>124</v>
      </c>
    </row>
    <row r="169" spans="2:65" s="6" customFormat="1" ht="15.75" customHeight="1">
      <c r="B169" s="22"/>
      <c r="C169" s="116" t="s">
        <v>334</v>
      </c>
      <c r="D169" s="116" t="s">
        <v>127</v>
      </c>
      <c r="E169" s="117" t="s">
        <v>335</v>
      </c>
      <c r="F169" s="118" t="s">
        <v>336</v>
      </c>
      <c r="G169" s="119" t="s">
        <v>327</v>
      </c>
      <c r="H169" s="120">
        <v>3</v>
      </c>
      <c r="I169" s="121"/>
      <c r="J169" s="122">
        <f>ROUND($I$169*$H$169,2)</f>
        <v>0</v>
      </c>
      <c r="K169" s="118" t="s">
        <v>224</v>
      </c>
      <c r="L169" s="22"/>
      <c r="M169" s="123"/>
      <c r="N169" s="124" t="s">
        <v>43</v>
      </c>
      <c r="P169" s="125">
        <f>$O$169*$H$169</f>
        <v>0</v>
      </c>
      <c r="Q169" s="125">
        <v>0.09285</v>
      </c>
      <c r="R169" s="125">
        <f>$Q$169*$H$169</f>
        <v>0.27855</v>
      </c>
      <c r="S169" s="125">
        <v>0</v>
      </c>
      <c r="T169" s="126">
        <f>$S$169*$H$169</f>
        <v>0</v>
      </c>
      <c r="AR169" s="75" t="s">
        <v>142</v>
      </c>
      <c r="AT169" s="75" t="s">
        <v>127</v>
      </c>
      <c r="AU169" s="75" t="s">
        <v>80</v>
      </c>
      <c r="AY169" s="6" t="s">
        <v>124</v>
      </c>
      <c r="BE169" s="127">
        <f>IF($N$169="základní",$J$169,0)</f>
        <v>0</v>
      </c>
      <c r="BF169" s="127">
        <f>IF($N$169="snížená",$J$169,0)</f>
        <v>0</v>
      </c>
      <c r="BG169" s="127">
        <f>IF($N$169="zákl. přenesená",$J$169,0)</f>
        <v>0</v>
      </c>
      <c r="BH169" s="127">
        <f>IF($N$169="sníž. přenesená",$J$169,0)</f>
        <v>0</v>
      </c>
      <c r="BI169" s="127">
        <f>IF($N$169="nulová",$J$169,0)</f>
        <v>0</v>
      </c>
      <c r="BJ169" s="75" t="s">
        <v>21</v>
      </c>
      <c r="BK169" s="127">
        <f>ROUND($I$169*$H$169,2)</f>
        <v>0</v>
      </c>
      <c r="BL169" s="75" t="s">
        <v>142</v>
      </c>
      <c r="BM169" s="75" t="s">
        <v>337</v>
      </c>
    </row>
    <row r="170" spans="2:65" s="6" customFormat="1" ht="15.75" customHeight="1">
      <c r="B170" s="22"/>
      <c r="C170" s="119" t="s">
        <v>338</v>
      </c>
      <c r="D170" s="119" t="s">
        <v>127</v>
      </c>
      <c r="E170" s="117" t="s">
        <v>339</v>
      </c>
      <c r="F170" s="118" t="s">
        <v>340</v>
      </c>
      <c r="G170" s="119" t="s">
        <v>327</v>
      </c>
      <c r="H170" s="120">
        <v>2</v>
      </c>
      <c r="I170" s="121"/>
      <c r="J170" s="122">
        <f>ROUND($I$170*$H$170,2)</f>
        <v>0</v>
      </c>
      <c r="K170" s="118" t="s">
        <v>131</v>
      </c>
      <c r="L170" s="22"/>
      <c r="M170" s="123"/>
      <c r="N170" s="124" t="s">
        <v>43</v>
      </c>
      <c r="P170" s="125">
        <f>$O$170*$H$170</f>
        <v>0</v>
      </c>
      <c r="Q170" s="125">
        <v>0.12957</v>
      </c>
      <c r="R170" s="125">
        <f>$Q$170*$H$170</f>
        <v>0.25914</v>
      </c>
      <c r="S170" s="125">
        <v>0</v>
      </c>
      <c r="T170" s="126">
        <f>$S$170*$H$170</f>
        <v>0</v>
      </c>
      <c r="AR170" s="75" t="s">
        <v>142</v>
      </c>
      <c r="AT170" s="75" t="s">
        <v>127</v>
      </c>
      <c r="AU170" s="75" t="s">
        <v>80</v>
      </c>
      <c r="AY170" s="75" t="s">
        <v>124</v>
      </c>
      <c r="BE170" s="127">
        <f>IF($N$170="základní",$J$170,0)</f>
        <v>0</v>
      </c>
      <c r="BF170" s="127">
        <f>IF($N$170="snížená",$J$170,0)</f>
        <v>0</v>
      </c>
      <c r="BG170" s="127">
        <f>IF($N$170="zákl. přenesená",$J$170,0)</f>
        <v>0</v>
      </c>
      <c r="BH170" s="127">
        <f>IF($N$170="sníž. přenesená",$J$170,0)</f>
        <v>0</v>
      </c>
      <c r="BI170" s="127">
        <f>IF($N$170="nulová",$J$170,0)</f>
        <v>0</v>
      </c>
      <c r="BJ170" s="75" t="s">
        <v>21</v>
      </c>
      <c r="BK170" s="127">
        <f>ROUND($I$170*$H$170,2)</f>
        <v>0</v>
      </c>
      <c r="BL170" s="75" t="s">
        <v>142</v>
      </c>
      <c r="BM170" s="75" t="s">
        <v>341</v>
      </c>
    </row>
    <row r="171" spans="2:65" s="6" customFormat="1" ht="15.75" customHeight="1">
      <c r="B171" s="22"/>
      <c r="C171" s="119" t="s">
        <v>342</v>
      </c>
      <c r="D171" s="119" t="s">
        <v>127</v>
      </c>
      <c r="E171" s="117" t="s">
        <v>343</v>
      </c>
      <c r="F171" s="118" t="s">
        <v>344</v>
      </c>
      <c r="G171" s="119" t="s">
        <v>252</v>
      </c>
      <c r="H171" s="120">
        <v>0.535</v>
      </c>
      <c r="I171" s="121"/>
      <c r="J171" s="122">
        <f>ROUND($I$171*$H$171,2)</f>
        <v>0</v>
      </c>
      <c r="K171" s="118" t="s">
        <v>131</v>
      </c>
      <c r="L171" s="22"/>
      <c r="M171" s="123"/>
      <c r="N171" s="124" t="s">
        <v>43</v>
      </c>
      <c r="P171" s="125">
        <f>$O$171*$H$171</f>
        <v>0</v>
      </c>
      <c r="Q171" s="125">
        <v>0.01709</v>
      </c>
      <c r="R171" s="125">
        <f>$Q$171*$H$171</f>
        <v>0.009143150000000001</v>
      </c>
      <c r="S171" s="125">
        <v>0</v>
      </c>
      <c r="T171" s="126">
        <f>$S$171*$H$171</f>
        <v>0</v>
      </c>
      <c r="AR171" s="75" t="s">
        <v>142</v>
      </c>
      <c r="AT171" s="75" t="s">
        <v>127</v>
      </c>
      <c r="AU171" s="75" t="s">
        <v>80</v>
      </c>
      <c r="AY171" s="75" t="s">
        <v>124</v>
      </c>
      <c r="BE171" s="127">
        <f>IF($N$171="základní",$J$171,0)</f>
        <v>0</v>
      </c>
      <c r="BF171" s="127">
        <f>IF($N$171="snížená",$J$171,0)</f>
        <v>0</v>
      </c>
      <c r="BG171" s="127">
        <f>IF($N$171="zákl. přenesená",$J$171,0)</f>
        <v>0</v>
      </c>
      <c r="BH171" s="127">
        <f>IF($N$171="sníž. přenesená",$J$171,0)</f>
        <v>0</v>
      </c>
      <c r="BI171" s="127">
        <f>IF($N$171="nulová",$J$171,0)</f>
        <v>0</v>
      </c>
      <c r="BJ171" s="75" t="s">
        <v>21</v>
      </c>
      <c r="BK171" s="127">
        <f>ROUND($I$171*$H$171,2)</f>
        <v>0</v>
      </c>
      <c r="BL171" s="75" t="s">
        <v>142</v>
      </c>
      <c r="BM171" s="75" t="s">
        <v>345</v>
      </c>
    </row>
    <row r="172" spans="2:51" s="6" customFormat="1" ht="15.75" customHeight="1">
      <c r="B172" s="132"/>
      <c r="D172" s="133" t="s">
        <v>226</v>
      </c>
      <c r="E172" s="134"/>
      <c r="F172" s="134" t="s">
        <v>346</v>
      </c>
      <c r="H172" s="135">
        <v>0.535</v>
      </c>
      <c r="L172" s="132"/>
      <c r="M172" s="136"/>
      <c r="T172" s="137"/>
      <c r="AT172" s="138" t="s">
        <v>226</v>
      </c>
      <c r="AU172" s="138" t="s">
        <v>80</v>
      </c>
      <c r="AV172" s="138" t="s">
        <v>80</v>
      </c>
      <c r="AW172" s="138" t="s">
        <v>100</v>
      </c>
      <c r="AX172" s="138" t="s">
        <v>21</v>
      </c>
      <c r="AY172" s="138" t="s">
        <v>124</v>
      </c>
    </row>
    <row r="173" spans="2:65" s="6" customFormat="1" ht="15.75" customHeight="1">
      <c r="B173" s="22"/>
      <c r="C173" s="140" t="s">
        <v>347</v>
      </c>
      <c r="D173" s="140" t="s">
        <v>261</v>
      </c>
      <c r="E173" s="141" t="s">
        <v>348</v>
      </c>
      <c r="F173" s="142" t="s">
        <v>349</v>
      </c>
      <c r="G173" s="143" t="s">
        <v>252</v>
      </c>
      <c r="H173" s="144">
        <v>0.562</v>
      </c>
      <c r="I173" s="145"/>
      <c r="J173" s="146">
        <f>ROUND($I$173*$H$173,2)</f>
        <v>0</v>
      </c>
      <c r="K173" s="142" t="s">
        <v>350</v>
      </c>
      <c r="L173" s="147"/>
      <c r="M173" s="148"/>
      <c r="N173" s="149" t="s">
        <v>43</v>
      </c>
      <c r="P173" s="125">
        <f>$O$173*$H$173</f>
        <v>0</v>
      </c>
      <c r="Q173" s="125">
        <v>1</v>
      </c>
      <c r="R173" s="125">
        <f>$Q$173*$H$173</f>
        <v>0.562</v>
      </c>
      <c r="S173" s="125">
        <v>0</v>
      </c>
      <c r="T173" s="126">
        <f>$S$173*$H$173</f>
        <v>0</v>
      </c>
      <c r="AR173" s="75" t="s">
        <v>160</v>
      </c>
      <c r="AT173" s="75" t="s">
        <v>261</v>
      </c>
      <c r="AU173" s="75" t="s">
        <v>80</v>
      </c>
      <c r="AY173" s="6" t="s">
        <v>124</v>
      </c>
      <c r="BE173" s="127">
        <f>IF($N$173="základní",$J$173,0)</f>
        <v>0</v>
      </c>
      <c r="BF173" s="127">
        <f>IF($N$173="snížená",$J$173,0)</f>
        <v>0</v>
      </c>
      <c r="BG173" s="127">
        <f>IF($N$173="zákl. přenesená",$J$173,0)</f>
        <v>0</v>
      </c>
      <c r="BH173" s="127">
        <f>IF($N$173="sníž. přenesená",$J$173,0)</f>
        <v>0</v>
      </c>
      <c r="BI173" s="127">
        <f>IF($N$173="nulová",$J$173,0)</f>
        <v>0</v>
      </c>
      <c r="BJ173" s="75" t="s">
        <v>21</v>
      </c>
      <c r="BK173" s="127">
        <f>ROUND($I$173*$H$173,2)</f>
        <v>0</v>
      </c>
      <c r="BL173" s="75" t="s">
        <v>142</v>
      </c>
      <c r="BM173" s="75" t="s">
        <v>351</v>
      </c>
    </row>
    <row r="174" spans="2:51" s="6" customFormat="1" ht="15.75" customHeight="1">
      <c r="B174" s="132"/>
      <c r="D174" s="139" t="s">
        <v>226</v>
      </c>
      <c r="F174" s="134" t="s">
        <v>352</v>
      </c>
      <c r="H174" s="135">
        <v>0.562</v>
      </c>
      <c r="L174" s="132"/>
      <c r="M174" s="136"/>
      <c r="T174" s="137"/>
      <c r="AT174" s="138" t="s">
        <v>226</v>
      </c>
      <c r="AU174" s="138" t="s">
        <v>80</v>
      </c>
      <c r="AV174" s="138" t="s">
        <v>80</v>
      </c>
      <c r="AW174" s="138" t="s">
        <v>72</v>
      </c>
      <c r="AX174" s="138" t="s">
        <v>21</v>
      </c>
      <c r="AY174" s="138" t="s">
        <v>124</v>
      </c>
    </row>
    <row r="175" spans="2:65" s="6" customFormat="1" ht="15.75" customHeight="1">
      <c r="B175" s="22"/>
      <c r="C175" s="116" t="s">
        <v>86</v>
      </c>
      <c r="D175" s="116" t="s">
        <v>127</v>
      </c>
      <c r="E175" s="117" t="s">
        <v>353</v>
      </c>
      <c r="F175" s="118" t="s">
        <v>354</v>
      </c>
      <c r="G175" s="119" t="s">
        <v>219</v>
      </c>
      <c r="H175" s="120">
        <v>0.48</v>
      </c>
      <c r="I175" s="121"/>
      <c r="J175" s="122">
        <f>ROUND($I$175*$H$175,2)</f>
        <v>0</v>
      </c>
      <c r="K175" s="118" t="s">
        <v>131</v>
      </c>
      <c r="L175" s="22"/>
      <c r="M175" s="123"/>
      <c r="N175" s="124" t="s">
        <v>43</v>
      </c>
      <c r="P175" s="125">
        <f>$O$175*$H$175</f>
        <v>0</v>
      </c>
      <c r="Q175" s="125">
        <v>0.04017</v>
      </c>
      <c r="R175" s="125">
        <f>$Q$175*$H$175</f>
        <v>0.0192816</v>
      </c>
      <c r="S175" s="125">
        <v>0</v>
      </c>
      <c r="T175" s="126">
        <f>$S$175*$H$175</f>
        <v>0</v>
      </c>
      <c r="AR175" s="75" t="s">
        <v>142</v>
      </c>
      <c r="AT175" s="75" t="s">
        <v>127</v>
      </c>
      <c r="AU175" s="75" t="s">
        <v>80</v>
      </c>
      <c r="AY175" s="6" t="s">
        <v>124</v>
      </c>
      <c r="BE175" s="127">
        <f>IF($N$175="základní",$J$175,0)</f>
        <v>0</v>
      </c>
      <c r="BF175" s="127">
        <f>IF($N$175="snížená",$J$175,0)</f>
        <v>0</v>
      </c>
      <c r="BG175" s="127">
        <f>IF($N$175="zákl. přenesená",$J$175,0)</f>
        <v>0</v>
      </c>
      <c r="BH175" s="127">
        <f>IF($N$175="sníž. přenesená",$J$175,0)</f>
        <v>0</v>
      </c>
      <c r="BI175" s="127">
        <f>IF($N$175="nulová",$J$175,0)</f>
        <v>0</v>
      </c>
      <c r="BJ175" s="75" t="s">
        <v>21</v>
      </c>
      <c r="BK175" s="127">
        <f>ROUND($I$175*$H$175,2)</f>
        <v>0</v>
      </c>
      <c r="BL175" s="75" t="s">
        <v>142</v>
      </c>
      <c r="BM175" s="75" t="s">
        <v>355</v>
      </c>
    </row>
    <row r="176" spans="2:51" s="6" customFormat="1" ht="15.75" customHeight="1">
      <c r="B176" s="132"/>
      <c r="D176" s="133" t="s">
        <v>226</v>
      </c>
      <c r="E176" s="134"/>
      <c r="F176" s="134" t="s">
        <v>356</v>
      </c>
      <c r="H176" s="135">
        <v>0.48</v>
      </c>
      <c r="L176" s="132"/>
      <c r="M176" s="136"/>
      <c r="T176" s="137"/>
      <c r="AT176" s="138" t="s">
        <v>226</v>
      </c>
      <c r="AU176" s="138" t="s">
        <v>80</v>
      </c>
      <c r="AV176" s="138" t="s">
        <v>80</v>
      </c>
      <c r="AW176" s="138" t="s">
        <v>100</v>
      </c>
      <c r="AX176" s="138" t="s">
        <v>21</v>
      </c>
      <c r="AY176" s="138" t="s">
        <v>124</v>
      </c>
    </row>
    <row r="177" spans="2:65" s="6" customFormat="1" ht="15.75" customHeight="1">
      <c r="B177" s="22"/>
      <c r="C177" s="116" t="s">
        <v>357</v>
      </c>
      <c r="D177" s="116" t="s">
        <v>127</v>
      </c>
      <c r="E177" s="117" t="s">
        <v>358</v>
      </c>
      <c r="F177" s="118" t="s">
        <v>359</v>
      </c>
      <c r="G177" s="119" t="s">
        <v>219</v>
      </c>
      <c r="H177" s="120">
        <v>12.528</v>
      </c>
      <c r="I177" s="121"/>
      <c r="J177" s="122">
        <f>ROUND($I$177*$H$177,2)</f>
        <v>0</v>
      </c>
      <c r="K177" s="118" t="s">
        <v>224</v>
      </c>
      <c r="L177" s="22"/>
      <c r="M177" s="123"/>
      <c r="N177" s="124" t="s">
        <v>43</v>
      </c>
      <c r="P177" s="125">
        <f>$O$177*$H$177</f>
        <v>0</v>
      </c>
      <c r="Q177" s="125">
        <v>0.06982</v>
      </c>
      <c r="R177" s="125">
        <f>$Q$177*$H$177</f>
        <v>0.87470496</v>
      </c>
      <c r="S177" s="125">
        <v>0</v>
      </c>
      <c r="T177" s="126">
        <f>$S$177*$H$177</f>
        <v>0</v>
      </c>
      <c r="AR177" s="75" t="s">
        <v>142</v>
      </c>
      <c r="AT177" s="75" t="s">
        <v>127</v>
      </c>
      <c r="AU177" s="75" t="s">
        <v>80</v>
      </c>
      <c r="AY177" s="6" t="s">
        <v>124</v>
      </c>
      <c r="BE177" s="127">
        <f>IF($N$177="základní",$J$177,0)</f>
        <v>0</v>
      </c>
      <c r="BF177" s="127">
        <f>IF($N$177="snížená",$J$177,0)</f>
        <v>0</v>
      </c>
      <c r="BG177" s="127">
        <f>IF($N$177="zákl. přenesená",$J$177,0)</f>
        <v>0</v>
      </c>
      <c r="BH177" s="127">
        <f>IF($N$177="sníž. přenesená",$J$177,0)</f>
        <v>0</v>
      </c>
      <c r="BI177" s="127">
        <f>IF($N$177="nulová",$J$177,0)</f>
        <v>0</v>
      </c>
      <c r="BJ177" s="75" t="s">
        <v>21</v>
      </c>
      <c r="BK177" s="127">
        <f>ROUND($I$177*$H$177,2)</f>
        <v>0</v>
      </c>
      <c r="BL177" s="75" t="s">
        <v>142</v>
      </c>
      <c r="BM177" s="75" t="s">
        <v>360</v>
      </c>
    </row>
    <row r="178" spans="2:51" s="6" customFormat="1" ht="15.75" customHeight="1">
      <c r="B178" s="132"/>
      <c r="D178" s="133" t="s">
        <v>226</v>
      </c>
      <c r="E178" s="134"/>
      <c r="F178" s="134" t="s">
        <v>361</v>
      </c>
      <c r="H178" s="135">
        <v>12.528</v>
      </c>
      <c r="L178" s="132"/>
      <c r="M178" s="136"/>
      <c r="T178" s="137"/>
      <c r="AT178" s="138" t="s">
        <v>226</v>
      </c>
      <c r="AU178" s="138" t="s">
        <v>80</v>
      </c>
      <c r="AV178" s="138" t="s">
        <v>80</v>
      </c>
      <c r="AW178" s="138" t="s">
        <v>100</v>
      </c>
      <c r="AX178" s="138" t="s">
        <v>21</v>
      </c>
      <c r="AY178" s="138" t="s">
        <v>124</v>
      </c>
    </row>
    <row r="179" spans="2:65" s="6" customFormat="1" ht="15.75" customHeight="1">
      <c r="B179" s="22"/>
      <c r="C179" s="116" t="s">
        <v>362</v>
      </c>
      <c r="D179" s="116" t="s">
        <v>127</v>
      </c>
      <c r="E179" s="117" t="s">
        <v>363</v>
      </c>
      <c r="F179" s="118" t="s">
        <v>364</v>
      </c>
      <c r="G179" s="119" t="s">
        <v>219</v>
      </c>
      <c r="H179" s="120">
        <v>21.091</v>
      </c>
      <c r="I179" s="121"/>
      <c r="J179" s="122">
        <f>ROUND($I$179*$H$179,2)</f>
        <v>0</v>
      </c>
      <c r="K179" s="118" t="s">
        <v>131</v>
      </c>
      <c r="L179" s="22"/>
      <c r="M179" s="123"/>
      <c r="N179" s="124" t="s">
        <v>43</v>
      </c>
      <c r="P179" s="125">
        <f>$O$179*$H$179</f>
        <v>0</v>
      </c>
      <c r="Q179" s="125">
        <v>0.10422</v>
      </c>
      <c r="R179" s="125">
        <f>$Q$179*$H$179</f>
        <v>2.19810402</v>
      </c>
      <c r="S179" s="125">
        <v>0</v>
      </c>
      <c r="T179" s="126">
        <f>$S$179*$H$179</f>
        <v>0</v>
      </c>
      <c r="AR179" s="75" t="s">
        <v>142</v>
      </c>
      <c r="AT179" s="75" t="s">
        <v>127</v>
      </c>
      <c r="AU179" s="75" t="s">
        <v>80</v>
      </c>
      <c r="AY179" s="6" t="s">
        <v>124</v>
      </c>
      <c r="BE179" s="127">
        <f>IF($N$179="základní",$J$179,0)</f>
        <v>0</v>
      </c>
      <c r="BF179" s="127">
        <f>IF($N$179="snížená",$J$179,0)</f>
        <v>0</v>
      </c>
      <c r="BG179" s="127">
        <f>IF($N$179="zákl. přenesená",$J$179,0)</f>
        <v>0</v>
      </c>
      <c r="BH179" s="127">
        <f>IF($N$179="sníž. přenesená",$J$179,0)</f>
        <v>0</v>
      </c>
      <c r="BI179" s="127">
        <f>IF($N$179="nulová",$J$179,0)</f>
        <v>0</v>
      </c>
      <c r="BJ179" s="75" t="s">
        <v>21</v>
      </c>
      <c r="BK179" s="127">
        <f>ROUND($I$179*$H$179,2)</f>
        <v>0</v>
      </c>
      <c r="BL179" s="75" t="s">
        <v>142</v>
      </c>
      <c r="BM179" s="75" t="s">
        <v>365</v>
      </c>
    </row>
    <row r="180" spans="2:51" s="6" customFormat="1" ht="15.75" customHeight="1">
      <c r="B180" s="132"/>
      <c r="D180" s="133" t="s">
        <v>226</v>
      </c>
      <c r="E180" s="134"/>
      <c r="F180" s="134" t="s">
        <v>366</v>
      </c>
      <c r="H180" s="135">
        <v>35.61</v>
      </c>
      <c r="L180" s="132"/>
      <c r="M180" s="136"/>
      <c r="T180" s="137"/>
      <c r="AT180" s="138" t="s">
        <v>226</v>
      </c>
      <c r="AU180" s="138" t="s">
        <v>80</v>
      </c>
      <c r="AV180" s="138" t="s">
        <v>80</v>
      </c>
      <c r="AW180" s="138" t="s">
        <v>100</v>
      </c>
      <c r="AX180" s="138" t="s">
        <v>72</v>
      </c>
      <c r="AY180" s="138" t="s">
        <v>124</v>
      </c>
    </row>
    <row r="181" spans="2:51" s="6" customFormat="1" ht="15.75" customHeight="1">
      <c r="B181" s="132"/>
      <c r="D181" s="139" t="s">
        <v>226</v>
      </c>
      <c r="E181" s="138"/>
      <c r="F181" s="134" t="s">
        <v>367</v>
      </c>
      <c r="H181" s="135">
        <v>-7.2</v>
      </c>
      <c r="L181" s="132"/>
      <c r="M181" s="136"/>
      <c r="T181" s="137"/>
      <c r="AT181" s="138" t="s">
        <v>226</v>
      </c>
      <c r="AU181" s="138" t="s">
        <v>80</v>
      </c>
      <c r="AV181" s="138" t="s">
        <v>80</v>
      </c>
      <c r="AW181" s="138" t="s">
        <v>100</v>
      </c>
      <c r="AX181" s="138" t="s">
        <v>72</v>
      </c>
      <c r="AY181" s="138" t="s">
        <v>124</v>
      </c>
    </row>
    <row r="182" spans="2:51" s="6" customFormat="1" ht="15.75" customHeight="1">
      <c r="B182" s="132"/>
      <c r="D182" s="139" t="s">
        <v>226</v>
      </c>
      <c r="E182" s="138"/>
      <c r="F182" s="134" t="s">
        <v>368</v>
      </c>
      <c r="H182" s="135">
        <v>-7.319</v>
      </c>
      <c r="L182" s="132"/>
      <c r="M182" s="136"/>
      <c r="T182" s="137"/>
      <c r="AT182" s="138" t="s">
        <v>226</v>
      </c>
      <c r="AU182" s="138" t="s">
        <v>80</v>
      </c>
      <c r="AV182" s="138" t="s">
        <v>80</v>
      </c>
      <c r="AW182" s="138" t="s">
        <v>100</v>
      </c>
      <c r="AX182" s="138" t="s">
        <v>72</v>
      </c>
      <c r="AY182" s="138" t="s">
        <v>124</v>
      </c>
    </row>
    <row r="183" spans="2:65" s="6" customFormat="1" ht="15.75" customHeight="1">
      <c r="B183" s="22"/>
      <c r="C183" s="116" t="s">
        <v>369</v>
      </c>
      <c r="D183" s="116" t="s">
        <v>127</v>
      </c>
      <c r="E183" s="117" t="s">
        <v>370</v>
      </c>
      <c r="F183" s="118" t="s">
        <v>371</v>
      </c>
      <c r="G183" s="119" t="s">
        <v>152</v>
      </c>
      <c r="H183" s="120">
        <v>12</v>
      </c>
      <c r="I183" s="121"/>
      <c r="J183" s="122">
        <f>ROUND($I$183*$H$183,2)</f>
        <v>0</v>
      </c>
      <c r="K183" s="118" t="s">
        <v>224</v>
      </c>
      <c r="L183" s="22"/>
      <c r="M183" s="123"/>
      <c r="N183" s="124" t="s">
        <v>43</v>
      </c>
      <c r="P183" s="125">
        <f>$O$183*$H$183</f>
        <v>0</v>
      </c>
      <c r="Q183" s="125">
        <v>0.00014</v>
      </c>
      <c r="R183" s="125">
        <f>$Q$183*$H$183</f>
        <v>0.0016799999999999999</v>
      </c>
      <c r="S183" s="125">
        <v>0</v>
      </c>
      <c r="T183" s="126">
        <f>$S$183*$H$183</f>
        <v>0</v>
      </c>
      <c r="AR183" s="75" t="s">
        <v>142</v>
      </c>
      <c r="AT183" s="75" t="s">
        <v>127</v>
      </c>
      <c r="AU183" s="75" t="s">
        <v>80</v>
      </c>
      <c r="AY183" s="6" t="s">
        <v>124</v>
      </c>
      <c r="BE183" s="127">
        <f>IF($N$183="základní",$J$183,0)</f>
        <v>0</v>
      </c>
      <c r="BF183" s="127">
        <f>IF($N$183="snížená",$J$183,0)</f>
        <v>0</v>
      </c>
      <c r="BG183" s="127">
        <f>IF($N$183="zákl. přenesená",$J$183,0)</f>
        <v>0</v>
      </c>
      <c r="BH183" s="127">
        <f>IF($N$183="sníž. přenesená",$J$183,0)</f>
        <v>0</v>
      </c>
      <c r="BI183" s="127">
        <f>IF($N$183="nulová",$J$183,0)</f>
        <v>0</v>
      </c>
      <c r="BJ183" s="75" t="s">
        <v>21</v>
      </c>
      <c r="BK183" s="127">
        <f>ROUND($I$183*$H$183,2)</f>
        <v>0</v>
      </c>
      <c r="BL183" s="75" t="s">
        <v>142</v>
      </c>
      <c r="BM183" s="75" t="s">
        <v>372</v>
      </c>
    </row>
    <row r="184" spans="2:51" s="6" customFormat="1" ht="15.75" customHeight="1">
      <c r="B184" s="132"/>
      <c r="D184" s="133" t="s">
        <v>226</v>
      </c>
      <c r="E184" s="134"/>
      <c r="F184" s="134" t="s">
        <v>373</v>
      </c>
      <c r="H184" s="135">
        <v>12</v>
      </c>
      <c r="L184" s="132"/>
      <c r="M184" s="136"/>
      <c r="T184" s="137"/>
      <c r="AT184" s="138" t="s">
        <v>226</v>
      </c>
      <c r="AU184" s="138" t="s">
        <v>80</v>
      </c>
      <c r="AV184" s="138" t="s">
        <v>80</v>
      </c>
      <c r="AW184" s="138" t="s">
        <v>100</v>
      </c>
      <c r="AX184" s="138" t="s">
        <v>21</v>
      </c>
      <c r="AY184" s="138" t="s">
        <v>124</v>
      </c>
    </row>
    <row r="185" spans="2:65" s="6" customFormat="1" ht="15.75" customHeight="1">
      <c r="B185" s="22"/>
      <c r="C185" s="116" t="s">
        <v>374</v>
      </c>
      <c r="D185" s="116" t="s">
        <v>127</v>
      </c>
      <c r="E185" s="117" t="s">
        <v>375</v>
      </c>
      <c r="F185" s="118" t="s">
        <v>376</v>
      </c>
      <c r="G185" s="119" t="s">
        <v>219</v>
      </c>
      <c r="H185" s="120">
        <v>1.35</v>
      </c>
      <c r="I185" s="121"/>
      <c r="J185" s="122">
        <f>ROUND($I$185*$H$185,2)</f>
        <v>0</v>
      </c>
      <c r="K185" s="118" t="s">
        <v>131</v>
      </c>
      <c r="L185" s="22"/>
      <c r="M185" s="123"/>
      <c r="N185" s="124" t="s">
        <v>43</v>
      </c>
      <c r="P185" s="125">
        <f>$O$185*$H$185</f>
        <v>0</v>
      </c>
      <c r="Q185" s="125">
        <v>0.12335</v>
      </c>
      <c r="R185" s="125">
        <f>$Q$185*$H$185</f>
        <v>0.16652250000000002</v>
      </c>
      <c r="S185" s="125">
        <v>0</v>
      </c>
      <c r="T185" s="126">
        <f>$S$185*$H$185</f>
        <v>0</v>
      </c>
      <c r="AR185" s="75" t="s">
        <v>142</v>
      </c>
      <c r="AT185" s="75" t="s">
        <v>127</v>
      </c>
      <c r="AU185" s="75" t="s">
        <v>80</v>
      </c>
      <c r="AY185" s="6" t="s">
        <v>124</v>
      </c>
      <c r="BE185" s="127">
        <f>IF($N$185="základní",$J$185,0)</f>
        <v>0</v>
      </c>
      <c r="BF185" s="127">
        <f>IF($N$185="snížená",$J$185,0)</f>
        <v>0</v>
      </c>
      <c r="BG185" s="127">
        <f>IF($N$185="zákl. přenesená",$J$185,0)</f>
        <v>0</v>
      </c>
      <c r="BH185" s="127">
        <f>IF($N$185="sníž. přenesená",$J$185,0)</f>
        <v>0</v>
      </c>
      <c r="BI185" s="127">
        <f>IF($N$185="nulová",$J$185,0)</f>
        <v>0</v>
      </c>
      <c r="BJ185" s="75" t="s">
        <v>21</v>
      </c>
      <c r="BK185" s="127">
        <f>ROUND($I$185*$H$185,2)</f>
        <v>0</v>
      </c>
      <c r="BL185" s="75" t="s">
        <v>142</v>
      </c>
      <c r="BM185" s="75" t="s">
        <v>377</v>
      </c>
    </row>
    <row r="186" spans="2:51" s="6" customFormat="1" ht="15.75" customHeight="1">
      <c r="B186" s="132"/>
      <c r="D186" s="133" t="s">
        <v>226</v>
      </c>
      <c r="E186" s="134"/>
      <c r="F186" s="134" t="s">
        <v>378</v>
      </c>
      <c r="H186" s="135">
        <v>1.35</v>
      </c>
      <c r="L186" s="132"/>
      <c r="M186" s="136"/>
      <c r="T186" s="137"/>
      <c r="AT186" s="138" t="s">
        <v>226</v>
      </c>
      <c r="AU186" s="138" t="s">
        <v>80</v>
      </c>
      <c r="AV186" s="138" t="s">
        <v>80</v>
      </c>
      <c r="AW186" s="138" t="s">
        <v>100</v>
      </c>
      <c r="AX186" s="138" t="s">
        <v>21</v>
      </c>
      <c r="AY186" s="138" t="s">
        <v>124</v>
      </c>
    </row>
    <row r="187" spans="2:63" s="105" customFormat="1" ht="30.75" customHeight="1">
      <c r="B187" s="106"/>
      <c r="D187" s="107" t="s">
        <v>71</v>
      </c>
      <c r="E187" s="114" t="s">
        <v>142</v>
      </c>
      <c r="F187" s="114" t="s">
        <v>379</v>
      </c>
      <c r="J187" s="115">
        <f>$BK$187</f>
        <v>0</v>
      </c>
      <c r="L187" s="106"/>
      <c r="M187" s="110"/>
      <c r="P187" s="111">
        <f>SUM($P$188:$P$207)</f>
        <v>0</v>
      </c>
      <c r="R187" s="111">
        <f>SUM($R$188:$R$207)</f>
        <v>5.705967769999999</v>
      </c>
      <c r="T187" s="112">
        <f>SUM($T$188:$T$207)</f>
        <v>0</v>
      </c>
      <c r="AR187" s="107" t="s">
        <v>21</v>
      </c>
      <c r="AT187" s="107" t="s">
        <v>71</v>
      </c>
      <c r="AU187" s="107" t="s">
        <v>21</v>
      </c>
      <c r="AY187" s="107" t="s">
        <v>124</v>
      </c>
      <c r="BK187" s="113">
        <f>SUM($BK$188:$BK$207)</f>
        <v>0</v>
      </c>
    </row>
    <row r="188" spans="2:65" s="6" customFormat="1" ht="15.75" customHeight="1">
      <c r="B188" s="22"/>
      <c r="C188" s="116" t="s">
        <v>380</v>
      </c>
      <c r="D188" s="116" t="s">
        <v>127</v>
      </c>
      <c r="E188" s="117" t="s">
        <v>381</v>
      </c>
      <c r="F188" s="118" t="s">
        <v>382</v>
      </c>
      <c r="G188" s="119" t="s">
        <v>327</v>
      </c>
      <c r="H188" s="120">
        <v>12</v>
      </c>
      <c r="I188" s="121"/>
      <c r="J188" s="122">
        <f>ROUND($I$188*$H$188,2)</f>
        <v>0</v>
      </c>
      <c r="K188" s="118" t="s">
        <v>224</v>
      </c>
      <c r="L188" s="22"/>
      <c r="M188" s="123"/>
      <c r="N188" s="124" t="s">
        <v>43</v>
      </c>
      <c r="P188" s="125">
        <f>$O$188*$H$188</f>
        <v>0</v>
      </c>
      <c r="Q188" s="125">
        <v>0.00459</v>
      </c>
      <c r="R188" s="125">
        <f>$Q$188*$H$188</f>
        <v>0.055080000000000004</v>
      </c>
      <c r="S188" s="125">
        <v>0</v>
      </c>
      <c r="T188" s="126">
        <f>$S$188*$H$188</f>
        <v>0</v>
      </c>
      <c r="AR188" s="75" t="s">
        <v>142</v>
      </c>
      <c r="AT188" s="75" t="s">
        <v>127</v>
      </c>
      <c r="AU188" s="75" t="s">
        <v>80</v>
      </c>
      <c r="AY188" s="6" t="s">
        <v>124</v>
      </c>
      <c r="BE188" s="127">
        <f>IF($N$188="základní",$J$188,0)</f>
        <v>0</v>
      </c>
      <c r="BF188" s="127">
        <f>IF($N$188="snížená",$J$188,0)</f>
        <v>0</v>
      </c>
      <c r="BG188" s="127">
        <f>IF($N$188="zákl. přenesená",$J$188,0)</f>
        <v>0</v>
      </c>
      <c r="BH188" s="127">
        <f>IF($N$188="sníž. přenesená",$J$188,0)</f>
        <v>0</v>
      </c>
      <c r="BI188" s="127">
        <f>IF($N$188="nulová",$J$188,0)</f>
        <v>0</v>
      </c>
      <c r="BJ188" s="75" t="s">
        <v>21</v>
      </c>
      <c r="BK188" s="127">
        <f>ROUND($I$188*$H$188,2)</f>
        <v>0</v>
      </c>
      <c r="BL188" s="75" t="s">
        <v>142</v>
      </c>
      <c r="BM188" s="75" t="s">
        <v>383</v>
      </c>
    </row>
    <row r="189" spans="2:51" s="6" customFormat="1" ht="15.75" customHeight="1">
      <c r="B189" s="132"/>
      <c r="D189" s="133" t="s">
        <v>226</v>
      </c>
      <c r="E189" s="134"/>
      <c r="F189" s="134" t="s">
        <v>384</v>
      </c>
      <c r="H189" s="135">
        <v>12</v>
      </c>
      <c r="L189" s="132"/>
      <c r="M189" s="136"/>
      <c r="T189" s="137"/>
      <c r="AT189" s="138" t="s">
        <v>226</v>
      </c>
      <c r="AU189" s="138" t="s">
        <v>80</v>
      </c>
      <c r="AV189" s="138" t="s">
        <v>80</v>
      </c>
      <c r="AW189" s="138" t="s">
        <v>100</v>
      </c>
      <c r="AX189" s="138" t="s">
        <v>21</v>
      </c>
      <c r="AY189" s="138" t="s">
        <v>124</v>
      </c>
    </row>
    <row r="190" spans="2:65" s="6" customFormat="1" ht="15.75" customHeight="1">
      <c r="B190" s="22"/>
      <c r="C190" s="140" t="s">
        <v>385</v>
      </c>
      <c r="D190" s="140" t="s">
        <v>261</v>
      </c>
      <c r="E190" s="141" t="s">
        <v>386</v>
      </c>
      <c r="F190" s="142" t="s">
        <v>387</v>
      </c>
      <c r="G190" s="143" t="s">
        <v>327</v>
      </c>
      <c r="H190" s="144">
        <v>12</v>
      </c>
      <c r="I190" s="145"/>
      <c r="J190" s="146">
        <f>ROUND($I$190*$H$190,2)</f>
        <v>0</v>
      </c>
      <c r="K190" s="142" t="s">
        <v>224</v>
      </c>
      <c r="L190" s="147"/>
      <c r="M190" s="148"/>
      <c r="N190" s="149" t="s">
        <v>43</v>
      </c>
      <c r="P190" s="125">
        <f>$O$190*$H$190</f>
        <v>0</v>
      </c>
      <c r="Q190" s="125">
        <v>0.075</v>
      </c>
      <c r="R190" s="125">
        <f>$Q$190*$H$190</f>
        <v>0.8999999999999999</v>
      </c>
      <c r="S190" s="125">
        <v>0</v>
      </c>
      <c r="T190" s="126">
        <f>$S$190*$H$190</f>
        <v>0</v>
      </c>
      <c r="AR190" s="75" t="s">
        <v>160</v>
      </c>
      <c r="AT190" s="75" t="s">
        <v>261</v>
      </c>
      <c r="AU190" s="75" t="s">
        <v>80</v>
      </c>
      <c r="AY190" s="6" t="s">
        <v>124</v>
      </c>
      <c r="BE190" s="127">
        <f>IF($N$190="základní",$J$190,0)</f>
        <v>0</v>
      </c>
      <c r="BF190" s="127">
        <f>IF($N$190="snížená",$J$190,0)</f>
        <v>0</v>
      </c>
      <c r="BG190" s="127">
        <f>IF($N$190="zákl. přenesená",$J$190,0)</f>
        <v>0</v>
      </c>
      <c r="BH190" s="127">
        <f>IF($N$190="sníž. přenesená",$J$190,0)</f>
        <v>0</v>
      </c>
      <c r="BI190" s="127">
        <f>IF($N$190="nulová",$J$190,0)</f>
        <v>0</v>
      </c>
      <c r="BJ190" s="75" t="s">
        <v>21</v>
      </c>
      <c r="BK190" s="127">
        <f>ROUND($I$190*$H$190,2)</f>
        <v>0</v>
      </c>
      <c r="BL190" s="75" t="s">
        <v>142</v>
      </c>
      <c r="BM190" s="75" t="s">
        <v>388</v>
      </c>
    </row>
    <row r="191" spans="2:65" s="6" customFormat="1" ht="15.75" customHeight="1">
      <c r="B191" s="22"/>
      <c r="C191" s="119" t="s">
        <v>389</v>
      </c>
      <c r="D191" s="119" t="s">
        <v>127</v>
      </c>
      <c r="E191" s="117" t="s">
        <v>390</v>
      </c>
      <c r="F191" s="118" t="s">
        <v>391</v>
      </c>
      <c r="G191" s="119" t="s">
        <v>327</v>
      </c>
      <c r="H191" s="120">
        <v>2</v>
      </c>
      <c r="I191" s="121"/>
      <c r="J191" s="122">
        <f>ROUND($I$191*$H$191,2)</f>
        <v>0</v>
      </c>
      <c r="K191" s="118" t="s">
        <v>131</v>
      </c>
      <c r="L191" s="22"/>
      <c r="M191" s="123"/>
      <c r="N191" s="124" t="s">
        <v>43</v>
      </c>
      <c r="P191" s="125">
        <f>$O$191*$H$191</f>
        <v>0</v>
      </c>
      <c r="Q191" s="125">
        <v>0.059</v>
      </c>
      <c r="R191" s="125">
        <f>$Q$191*$H$191</f>
        <v>0.118</v>
      </c>
      <c r="S191" s="125">
        <v>0</v>
      </c>
      <c r="T191" s="126">
        <f>$S$191*$H$191</f>
        <v>0</v>
      </c>
      <c r="AR191" s="75" t="s">
        <v>142</v>
      </c>
      <c r="AT191" s="75" t="s">
        <v>127</v>
      </c>
      <c r="AU191" s="75" t="s">
        <v>80</v>
      </c>
      <c r="AY191" s="75" t="s">
        <v>124</v>
      </c>
      <c r="BE191" s="127">
        <f>IF($N$191="základní",$J$191,0)</f>
        <v>0</v>
      </c>
      <c r="BF191" s="127">
        <f>IF($N$191="snížená",$J$191,0)</f>
        <v>0</v>
      </c>
      <c r="BG191" s="127">
        <f>IF($N$191="zákl. přenesená",$J$191,0)</f>
        <v>0</v>
      </c>
      <c r="BH191" s="127">
        <f>IF($N$191="sníž. přenesená",$J$191,0)</f>
        <v>0</v>
      </c>
      <c r="BI191" s="127">
        <f>IF($N$191="nulová",$J$191,0)</f>
        <v>0</v>
      </c>
      <c r="BJ191" s="75" t="s">
        <v>21</v>
      </c>
      <c r="BK191" s="127">
        <f>ROUND($I$191*$H$191,2)</f>
        <v>0</v>
      </c>
      <c r="BL191" s="75" t="s">
        <v>142</v>
      </c>
      <c r="BM191" s="75" t="s">
        <v>392</v>
      </c>
    </row>
    <row r="192" spans="2:65" s="6" customFormat="1" ht="15.75" customHeight="1">
      <c r="B192" s="22"/>
      <c r="C192" s="119" t="s">
        <v>393</v>
      </c>
      <c r="D192" s="119" t="s">
        <v>127</v>
      </c>
      <c r="E192" s="117" t="s">
        <v>394</v>
      </c>
      <c r="F192" s="118" t="s">
        <v>395</v>
      </c>
      <c r="G192" s="119" t="s">
        <v>223</v>
      </c>
      <c r="H192" s="120">
        <v>1.448</v>
      </c>
      <c r="I192" s="121"/>
      <c r="J192" s="122">
        <f>ROUND($I$192*$H$192,2)</f>
        <v>0</v>
      </c>
      <c r="K192" s="118" t="s">
        <v>224</v>
      </c>
      <c r="L192" s="22"/>
      <c r="M192" s="123"/>
      <c r="N192" s="124" t="s">
        <v>43</v>
      </c>
      <c r="P192" s="125">
        <f>$O$192*$H$192</f>
        <v>0</v>
      </c>
      <c r="Q192" s="125">
        <v>2.4534</v>
      </c>
      <c r="R192" s="125">
        <f>$Q$192*$H$192</f>
        <v>3.5525231999999995</v>
      </c>
      <c r="S192" s="125">
        <v>0</v>
      </c>
      <c r="T192" s="126">
        <f>$S$192*$H$192</f>
        <v>0</v>
      </c>
      <c r="AR192" s="75" t="s">
        <v>142</v>
      </c>
      <c r="AT192" s="75" t="s">
        <v>127</v>
      </c>
      <c r="AU192" s="75" t="s">
        <v>80</v>
      </c>
      <c r="AY192" s="75" t="s">
        <v>124</v>
      </c>
      <c r="BE192" s="127">
        <f>IF($N$192="základní",$J$192,0)</f>
        <v>0</v>
      </c>
      <c r="BF192" s="127">
        <f>IF($N$192="snížená",$J$192,0)</f>
        <v>0</v>
      </c>
      <c r="BG192" s="127">
        <f>IF($N$192="zákl. přenesená",$J$192,0)</f>
        <v>0</v>
      </c>
      <c r="BH192" s="127">
        <f>IF($N$192="sníž. přenesená",$J$192,0)</f>
        <v>0</v>
      </c>
      <c r="BI192" s="127">
        <f>IF($N$192="nulová",$J$192,0)</f>
        <v>0</v>
      </c>
      <c r="BJ192" s="75" t="s">
        <v>21</v>
      </c>
      <c r="BK192" s="127">
        <f>ROUND($I$192*$H$192,2)</f>
        <v>0</v>
      </c>
      <c r="BL192" s="75" t="s">
        <v>142</v>
      </c>
      <c r="BM192" s="75" t="s">
        <v>396</v>
      </c>
    </row>
    <row r="193" spans="2:51" s="6" customFormat="1" ht="15.75" customHeight="1">
      <c r="B193" s="132"/>
      <c r="D193" s="133" t="s">
        <v>226</v>
      </c>
      <c r="E193" s="134"/>
      <c r="F193" s="134" t="s">
        <v>397</v>
      </c>
      <c r="H193" s="135">
        <v>1.448</v>
      </c>
      <c r="L193" s="132"/>
      <c r="M193" s="136"/>
      <c r="T193" s="137"/>
      <c r="AT193" s="138" t="s">
        <v>226</v>
      </c>
      <c r="AU193" s="138" t="s">
        <v>80</v>
      </c>
      <c r="AV193" s="138" t="s">
        <v>80</v>
      </c>
      <c r="AW193" s="138" t="s">
        <v>100</v>
      </c>
      <c r="AX193" s="138" t="s">
        <v>72</v>
      </c>
      <c r="AY193" s="138" t="s">
        <v>124</v>
      </c>
    </row>
    <row r="194" spans="2:65" s="6" customFormat="1" ht="15.75" customHeight="1">
      <c r="B194" s="22"/>
      <c r="C194" s="116" t="s">
        <v>398</v>
      </c>
      <c r="D194" s="116" t="s">
        <v>127</v>
      </c>
      <c r="E194" s="117" t="s">
        <v>399</v>
      </c>
      <c r="F194" s="118" t="s">
        <v>400</v>
      </c>
      <c r="G194" s="119" t="s">
        <v>219</v>
      </c>
      <c r="H194" s="120">
        <v>13.295</v>
      </c>
      <c r="I194" s="121"/>
      <c r="J194" s="122">
        <f>ROUND($I$194*$H$194,2)</f>
        <v>0</v>
      </c>
      <c r="K194" s="118" t="s">
        <v>224</v>
      </c>
      <c r="L194" s="22"/>
      <c r="M194" s="123"/>
      <c r="N194" s="124" t="s">
        <v>43</v>
      </c>
      <c r="P194" s="125">
        <f>$O$194*$H$194</f>
        <v>0</v>
      </c>
      <c r="Q194" s="125">
        <v>0.00519</v>
      </c>
      <c r="R194" s="125">
        <f>$Q$194*$H$194</f>
        <v>0.06900105000000001</v>
      </c>
      <c r="S194" s="125">
        <v>0</v>
      </c>
      <c r="T194" s="126">
        <f>$S$194*$H$194</f>
        <v>0</v>
      </c>
      <c r="AR194" s="75" t="s">
        <v>142</v>
      </c>
      <c r="AT194" s="75" t="s">
        <v>127</v>
      </c>
      <c r="AU194" s="75" t="s">
        <v>80</v>
      </c>
      <c r="AY194" s="6" t="s">
        <v>124</v>
      </c>
      <c r="BE194" s="127">
        <f>IF($N$194="základní",$J$194,0)</f>
        <v>0</v>
      </c>
      <c r="BF194" s="127">
        <f>IF($N$194="snížená",$J$194,0)</f>
        <v>0</v>
      </c>
      <c r="BG194" s="127">
        <f>IF($N$194="zákl. přenesená",$J$194,0)</f>
        <v>0</v>
      </c>
      <c r="BH194" s="127">
        <f>IF($N$194="sníž. přenesená",$J$194,0)</f>
        <v>0</v>
      </c>
      <c r="BI194" s="127">
        <f>IF($N$194="nulová",$J$194,0)</f>
        <v>0</v>
      </c>
      <c r="BJ194" s="75" t="s">
        <v>21</v>
      </c>
      <c r="BK194" s="127">
        <f>ROUND($I$194*$H$194,2)</f>
        <v>0</v>
      </c>
      <c r="BL194" s="75" t="s">
        <v>142</v>
      </c>
      <c r="BM194" s="75" t="s">
        <v>401</v>
      </c>
    </row>
    <row r="195" spans="2:51" s="6" customFormat="1" ht="15.75" customHeight="1">
      <c r="B195" s="132"/>
      <c r="D195" s="133" t="s">
        <v>226</v>
      </c>
      <c r="E195" s="134"/>
      <c r="F195" s="134" t="s">
        <v>402</v>
      </c>
      <c r="H195" s="135">
        <v>11.585</v>
      </c>
      <c r="L195" s="132"/>
      <c r="M195" s="136"/>
      <c r="T195" s="137"/>
      <c r="AT195" s="138" t="s">
        <v>226</v>
      </c>
      <c r="AU195" s="138" t="s">
        <v>80</v>
      </c>
      <c r="AV195" s="138" t="s">
        <v>80</v>
      </c>
      <c r="AW195" s="138" t="s">
        <v>100</v>
      </c>
      <c r="AX195" s="138" t="s">
        <v>72</v>
      </c>
      <c r="AY195" s="138" t="s">
        <v>124</v>
      </c>
    </row>
    <row r="196" spans="2:51" s="6" customFormat="1" ht="15.75" customHeight="1">
      <c r="B196" s="132"/>
      <c r="D196" s="139" t="s">
        <v>226</v>
      </c>
      <c r="E196" s="138"/>
      <c r="F196" s="134" t="s">
        <v>403</v>
      </c>
      <c r="H196" s="135">
        <v>1.71</v>
      </c>
      <c r="L196" s="132"/>
      <c r="M196" s="136"/>
      <c r="T196" s="137"/>
      <c r="AT196" s="138" t="s">
        <v>226</v>
      </c>
      <c r="AU196" s="138" t="s">
        <v>80</v>
      </c>
      <c r="AV196" s="138" t="s">
        <v>80</v>
      </c>
      <c r="AW196" s="138" t="s">
        <v>100</v>
      </c>
      <c r="AX196" s="138" t="s">
        <v>72</v>
      </c>
      <c r="AY196" s="138" t="s">
        <v>124</v>
      </c>
    </row>
    <row r="197" spans="2:65" s="6" customFormat="1" ht="15.75" customHeight="1">
      <c r="B197" s="22"/>
      <c r="C197" s="116" t="s">
        <v>89</v>
      </c>
      <c r="D197" s="116" t="s">
        <v>127</v>
      </c>
      <c r="E197" s="117" t="s">
        <v>404</v>
      </c>
      <c r="F197" s="118" t="s">
        <v>405</v>
      </c>
      <c r="G197" s="119" t="s">
        <v>219</v>
      </c>
      <c r="H197" s="120">
        <v>12.633</v>
      </c>
      <c r="I197" s="121"/>
      <c r="J197" s="122">
        <f>ROUND($I$197*$H$197,2)</f>
        <v>0</v>
      </c>
      <c r="K197" s="118" t="s">
        <v>224</v>
      </c>
      <c r="L197" s="22"/>
      <c r="M197" s="123"/>
      <c r="N197" s="124" t="s">
        <v>43</v>
      </c>
      <c r="P197" s="125">
        <f>$O$197*$H$197</f>
        <v>0</v>
      </c>
      <c r="Q197" s="125">
        <v>0</v>
      </c>
      <c r="R197" s="125">
        <f>$Q$197*$H$197</f>
        <v>0</v>
      </c>
      <c r="S197" s="125">
        <v>0</v>
      </c>
      <c r="T197" s="126">
        <f>$S$197*$H$197</f>
        <v>0</v>
      </c>
      <c r="AR197" s="75" t="s">
        <v>142</v>
      </c>
      <c r="AT197" s="75" t="s">
        <v>127</v>
      </c>
      <c r="AU197" s="75" t="s">
        <v>80</v>
      </c>
      <c r="AY197" s="6" t="s">
        <v>124</v>
      </c>
      <c r="BE197" s="127">
        <f>IF($N$197="základní",$J$197,0)</f>
        <v>0</v>
      </c>
      <c r="BF197" s="127">
        <f>IF($N$197="snížená",$J$197,0)</f>
        <v>0</v>
      </c>
      <c r="BG197" s="127">
        <f>IF($N$197="zákl. přenesená",$J$197,0)</f>
        <v>0</v>
      </c>
      <c r="BH197" s="127">
        <f>IF($N$197="sníž. přenesená",$J$197,0)</f>
        <v>0</v>
      </c>
      <c r="BI197" s="127">
        <f>IF($N$197="nulová",$J$197,0)</f>
        <v>0</v>
      </c>
      <c r="BJ197" s="75" t="s">
        <v>21</v>
      </c>
      <c r="BK197" s="127">
        <f>ROUND($I$197*$H$197,2)</f>
        <v>0</v>
      </c>
      <c r="BL197" s="75" t="s">
        <v>142</v>
      </c>
      <c r="BM197" s="75" t="s">
        <v>406</v>
      </c>
    </row>
    <row r="198" spans="2:65" s="6" customFormat="1" ht="15.75" customHeight="1">
      <c r="B198" s="22"/>
      <c r="C198" s="119" t="s">
        <v>407</v>
      </c>
      <c r="D198" s="119" t="s">
        <v>127</v>
      </c>
      <c r="E198" s="117" t="s">
        <v>408</v>
      </c>
      <c r="F198" s="118" t="s">
        <v>409</v>
      </c>
      <c r="G198" s="119" t="s">
        <v>252</v>
      </c>
      <c r="H198" s="120">
        <v>0.2</v>
      </c>
      <c r="I198" s="121"/>
      <c r="J198" s="122">
        <f>ROUND($I$198*$H$198,2)</f>
        <v>0</v>
      </c>
      <c r="K198" s="118" t="s">
        <v>224</v>
      </c>
      <c r="L198" s="22"/>
      <c r="M198" s="123"/>
      <c r="N198" s="124" t="s">
        <v>43</v>
      </c>
      <c r="P198" s="125">
        <f>$O$198*$H$198</f>
        <v>0</v>
      </c>
      <c r="Q198" s="125">
        <v>1.05256</v>
      </c>
      <c r="R198" s="125">
        <f>$Q$198*$H$198</f>
        <v>0.210512</v>
      </c>
      <c r="S198" s="125">
        <v>0</v>
      </c>
      <c r="T198" s="126">
        <f>$S$198*$H$198</f>
        <v>0</v>
      </c>
      <c r="AR198" s="75" t="s">
        <v>142</v>
      </c>
      <c r="AT198" s="75" t="s">
        <v>127</v>
      </c>
      <c r="AU198" s="75" t="s">
        <v>80</v>
      </c>
      <c r="AY198" s="75" t="s">
        <v>124</v>
      </c>
      <c r="BE198" s="127">
        <f>IF($N$198="základní",$J$198,0)</f>
        <v>0</v>
      </c>
      <c r="BF198" s="127">
        <f>IF($N$198="snížená",$J$198,0)</f>
        <v>0</v>
      </c>
      <c r="BG198" s="127">
        <f>IF($N$198="zákl. přenesená",$J$198,0)</f>
        <v>0</v>
      </c>
      <c r="BH198" s="127">
        <f>IF($N$198="sníž. přenesená",$J$198,0)</f>
        <v>0</v>
      </c>
      <c r="BI198" s="127">
        <f>IF($N$198="nulová",$J$198,0)</f>
        <v>0</v>
      </c>
      <c r="BJ198" s="75" t="s">
        <v>21</v>
      </c>
      <c r="BK198" s="127">
        <f>ROUND($I$198*$H$198,2)</f>
        <v>0</v>
      </c>
      <c r="BL198" s="75" t="s">
        <v>142</v>
      </c>
      <c r="BM198" s="75" t="s">
        <v>410</v>
      </c>
    </row>
    <row r="199" spans="2:51" s="6" customFormat="1" ht="15.75" customHeight="1">
      <c r="B199" s="132"/>
      <c r="D199" s="133" t="s">
        <v>226</v>
      </c>
      <c r="E199" s="134"/>
      <c r="F199" s="134" t="s">
        <v>411</v>
      </c>
      <c r="H199" s="135">
        <v>0.038</v>
      </c>
      <c r="L199" s="132"/>
      <c r="M199" s="136"/>
      <c r="T199" s="137"/>
      <c r="AT199" s="138" t="s">
        <v>226</v>
      </c>
      <c r="AU199" s="138" t="s">
        <v>80</v>
      </c>
      <c r="AV199" s="138" t="s">
        <v>80</v>
      </c>
      <c r="AW199" s="138" t="s">
        <v>100</v>
      </c>
      <c r="AX199" s="138" t="s">
        <v>72</v>
      </c>
      <c r="AY199" s="138" t="s">
        <v>124</v>
      </c>
    </row>
    <row r="200" spans="2:51" s="6" customFormat="1" ht="15.75" customHeight="1">
      <c r="B200" s="132"/>
      <c r="D200" s="139" t="s">
        <v>226</v>
      </c>
      <c r="E200" s="138"/>
      <c r="F200" s="134" t="s">
        <v>412</v>
      </c>
      <c r="H200" s="135">
        <v>0.139</v>
      </c>
      <c r="L200" s="132"/>
      <c r="M200" s="136"/>
      <c r="T200" s="137"/>
      <c r="AT200" s="138" t="s">
        <v>226</v>
      </c>
      <c r="AU200" s="138" t="s">
        <v>80</v>
      </c>
      <c r="AV200" s="138" t="s">
        <v>80</v>
      </c>
      <c r="AW200" s="138" t="s">
        <v>100</v>
      </c>
      <c r="AX200" s="138" t="s">
        <v>72</v>
      </c>
      <c r="AY200" s="138" t="s">
        <v>124</v>
      </c>
    </row>
    <row r="201" spans="2:51" s="6" customFormat="1" ht="15.75" customHeight="1">
      <c r="B201" s="132"/>
      <c r="D201" s="139" t="s">
        <v>226</v>
      </c>
      <c r="E201" s="138"/>
      <c r="F201" s="134" t="s">
        <v>413</v>
      </c>
      <c r="H201" s="135">
        <v>0.023</v>
      </c>
      <c r="L201" s="132"/>
      <c r="M201" s="136"/>
      <c r="T201" s="137"/>
      <c r="AT201" s="138" t="s">
        <v>226</v>
      </c>
      <c r="AU201" s="138" t="s">
        <v>80</v>
      </c>
      <c r="AV201" s="138" t="s">
        <v>80</v>
      </c>
      <c r="AW201" s="138" t="s">
        <v>100</v>
      </c>
      <c r="AX201" s="138" t="s">
        <v>72</v>
      </c>
      <c r="AY201" s="138" t="s">
        <v>124</v>
      </c>
    </row>
    <row r="202" spans="2:65" s="6" customFormat="1" ht="15.75" customHeight="1">
      <c r="B202" s="22"/>
      <c r="C202" s="116" t="s">
        <v>414</v>
      </c>
      <c r="D202" s="116" t="s">
        <v>127</v>
      </c>
      <c r="E202" s="117" t="s">
        <v>415</v>
      </c>
      <c r="F202" s="118" t="s">
        <v>416</v>
      </c>
      <c r="G202" s="119" t="s">
        <v>327</v>
      </c>
      <c r="H202" s="120">
        <v>4</v>
      </c>
      <c r="I202" s="121"/>
      <c r="J202" s="122">
        <f>ROUND($I$202*$H$202,2)</f>
        <v>0</v>
      </c>
      <c r="K202" s="118" t="s">
        <v>350</v>
      </c>
      <c r="L202" s="22"/>
      <c r="M202" s="123"/>
      <c r="N202" s="124" t="s">
        <v>43</v>
      </c>
      <c r="P202" s="125">
        <f>$O$202*$H$202</f>
        <v>0</v>
      </c>
      <c r="Q202" s="125">
        <v>0</v>
      </c>
      <c r="R202" s="125">
        <f>$Q$202*$H$202</f>
        <v>0</v>
      </c>
      <c r="S202" s="125">
        <v>0</v>
      </c>
      <c r="T202" s="126">
        <f>$S$202*$H$202</f>
        <v>0</v>
      </c>
      <c r="AR202" s="75" t="s">
        <v>142</v>
      </c>
      <c r="AT202" s="75" t="s">
        <v>127</v>
      </c>
      <c r="AU202" s="75" t="s">
        <v>80</v>
      </c>
      <c r="AY202" s="6" t="s">
        <v>124</v>
      </c>
      <c r="BE202" s="127">
        <f>IF($N$202="základní",$J$202,0)</f>
        <v>0</v>
      </c>
      <c r="BF202" s="127">
        <f>IF($N$202="snížená",$J$202,0)</f>
        <v>0</v>
      </c>
      <c r="BG202" s="127">
        <f>IF($N$202="zákl. přenesená",$J$202,0)</f>
        <v>0</v>
      </c>
      <c r="BH202" s="127">
        <f>IF($N$202="sníž. přenesená",$J$202,0)</f>
        <v>0</v>
      </c>
      <c r="BI202" s="127">
        <f>IF($N$202="nulová",$J$202,0)</f>
        <v>0</v>
      </c>
      <c r="BJ202" s="75" t="s">
        <v>21</v>
      </c>
      <c r="BK202" s="127">
        <f>ROUND($I$202*$H$202,2)</f>
        <v>0</v>
      </c>
      <c r="BL202" s="75" t="s">
        <v>142</v>
      </c>
      <c r="BM202" s="75" t="s">
        <v>417</v>
      </c>
    </row>
    <row r="203" spans="2:65" s="6" customFormat="1" ht="15.75" customHeight="1">
      <c r="B203" s="22"/>
      <c r="C203" s="119" t="s">
        <v>418</v>
      </c>
      <c r="D203" s="119" t="s">
        <v>127</v>
      </c>
      <c r="E203" s="117" t="s">
        <v>419</v>
      </c>
      <c r="F203" s="118" t="s">
        <v>420</v>
      </c>
      <c r="G203" s="119" t="s">
        <v>152</v>
      </c>
      <c r="H203" s="120">
        <v>3.2</v>
      </c>
      <c r="I203" s="121"/>
      <c r="J203" s="122">
        <f>ROUND($I$203*$H$203,2)</f>
        <v>0</v>
      </c>
      <c r="K203" s="118" t="s">
        <v>224</v>
      </c>
      <c r="L203" s="22"/>
      <c r="M203" s="123"/>
      <c r="N203" s="124" t="s">
        <v>43</v>
      </c>
      <c r="P203" s="125">
        <f>$O$203*$H$203</f>
        <v>0</v>
      </c>
      <c r="Q203" s="125">
        <v>0.24997</v>
      </c>
      <c r="R203" s="125">
        <f>$Q$203*$H$203</f>
        <v>0.7999040000000001</v>
      </c>
      <c r="S203" s="125">
        <v>0</v>
      </c>
      <c r="T203" s="126">
        <f>$S$203*$H$203</f>
        <v>0</v>
      </c>
      <c r="AR203" s="75" t="s">
        <v>142</v>
      </c>
      <c r="AT203" s="75" t="s">
        <v>127</v>
      </c>
      <c r="AU203" s="75" t="s">
        <v>80</v>
      </c>
      <c r="AY203" s="75" t="s">
        <v>124</v>
      </c>
      <c r="BE203" s="127">
        <f>IF($N$203="základní",$J$203,0)</f>
        <v>0</v>
      </c>
      <c r="BF203" s="127">
        <f>IF($N$203="snížená",$J$203,0)</f>
        <v>0</v>
      </c>
      <c r="BG203" s="127">
        <f>IF($N$203="zákl. přenesená",$J$203,0)</f>
        <v>0</v>
      </c>
      <c r="BH203" s="127">
        <f>IF($N$203="sníž. přenesená",$J$203,0)</f>
        <v>0</v>
      </c>
      <c r="BI203" s="127">
        <f>IF($N$203="nulová",$J$203,0)</f>
        <v>0</v>
      </c>
      <c r="BJ203" s="75" t="s">
        <v>21</v>
      </c>
      <c r="BK203" s="127">
        <f>ROUND($I$203*$H$203,2)</f>
        <v>0</v>
      </c>
      <c r="BL203" s="75" t="s">
        <v>142</v>
      </c>
      <c r="BM203" s="75" t="s">
        <v>421</v>
      </c>
    </row>
    <row r="204" spans="2:51" s="6" customFormat="1" ht="15.75" customHeight="1">
      <c r="B204" s="132"/>
      <c r="D204" s="133" t="s">
        <v>226</v>
      </c>
      <c r="E204" s="134"/>
      <c r="F204" s="134" t="s">
        <v>422</v>
      </c>
      <c r="H204" s="135">
        <v>3.2</v>
      </c>
      <c r="L204" s="132"/>
      <c r="M204" s="136"/>
      <c r="T204" s="137"/>
      <c r="AT204" s="138" t="s">
        <v>226</v>
      </c>
      <c r="AU204" s="138" t="s">
        <v>80</v>
      </c>
      <c r="AV204" s="138" t="s">
        <v>80</v>
      </c>
      <c r="AW204" s="138" t="s">
        <v>100</v>
      </c>
      <c r="AX204" s="138" t="s">
        <v>21</v>
      </c>
      <c r="AY204" s="138" t="s">
        <v>124</v>
      </c>
    </row>
    <row r="205" spans="2:65" s="6" customFormat="1" ht="15.75" customHeight="1">
      <c r="B205" s="22"/>
      <c r="C205" s="116" t="s">
        <v>423</v>
      </c>
      <c r="D205" s="116" t="s">
        <v>127</v>
      </c>
      <c r="E205" s="117" t="s">
        <v>424</v>
      </c>
      <c r="F205" s="118" t="s">
        <v>425</v>
      </c>
      <c r="G205" s="119" t="s">
        <v>219</v>
      </c>
      <c r="H205" s="120">
        <v>0.144</v>
      </c>
      <c r="I205" s="121"/>
      <c r="J205" s="122">
        <f>ROUND($I$205*$H$205,2)</f>
        <v>0</v>
      </c>
      <c r="K205" s="118" t="s">
        <v>224</v>
      </c>
      <c r="L205" s="22"/>
      <c r="M205" s="123"/>
      <c r="N205" s="124" t="s">
        <v>43</v>
      </c>
      <c r="P205" s="125">
        <f>$O$205*$H$205</f>
        <v>0</v>
      </c>
      <c r="Q205" s="125">
        <v>0.00658</v>
      </c>
      <c r="R205" s="125">
        <f>$Q$205*$H$205</f>
        <v>0.0009475199999999999</v>
      </c>
      <c r="S205" s="125">
        <v>0</v>
      </c>
      <c r="T205" s="126">
        <f>$S$205*$H$205</f>
        <v>0</v>
      </c>
      <c r="AR205" s="75" t="s">
        <v>142</v>
      </c>
      <c r="AT205" s="75" t="s">
        <v>127</v>
      </c>
      <c r="AU205" s="75" t="s">
        <v>80</v>
      </c>
      <c r="AY205" s="6" t="s">
        <v>124</v>
      </c>
      <c r="BE205" s="127">
        <f>IF($N$205="základní",$J$205,0)</f>
        <v>0</v>
      </c>
      <c r="BF205" s="127">
        <f>IF($N$205="snížená",$J$205,0)</f>
        <v>0</v>
      </c>
      <c r="BG205" s="127">
        <f>IF($N$205="zákl. přenesená",$J$205,0)</f>
        <v>0</v>
      </c>
      <c r="BH205" s="127">
        <f>IF($N$205="sníž. přenesená",$J$205,0)</f>
        <v>0</v>
      </c>
      <c r="BI205" s="127">
        <f>IF($N$205="nulová",$J$205,0)</f>
        <v>0</v>
      </c>
      <c r="BJ205" s="75" t="s">
        <v>21</v>
      </c>
      <c r="BK205" s="127">
        <f>ROUND($I$205*$H$205,2)</f>
        <v>0</v>
      </c>
      <c r="BL205" s="75" t="s">
        <v>142</v>
      </c>
      <c r="BM205" s="75" t="s">
        <v>426</v>
      </c>
    </row>
    <row r="206" spans="2:51" s="6" customFormat="1" ht="15.75" customHeight="1">
      <c r="B206" s="132"/>
      <c r="D206" s="133" t="s">
        <v>226</v>
      </c>
      <c r="E206" s="134"/>
      <c r="F206" s="134" t="s">
        <v>427</v>
      </c>
      <c r="H206" s="135">
        <v>0.144</v>
      </c>
      <c r="L206" s="132"/>
      <c r="M206" s="136"/>
      <c r="T206" s="137"/>
      <c r="AT206" s="138" t="s">
        <v>226</v>
      </c>
      <c r="AU206" s="138" t="s">
        <v>80</v>
      </c>
      <c r="AV206" s="138" t="s">
        <v>80</v>
      </c>
      <c r="AW206" s="138" t="s">
        <v>100</v>
      </c>
      <c r="AX206" s="138" t="s">
        <v>21</v>
      </c>
      <c r="AY206" s="138" t="s">
        <v>124</v>
      </c>
    </row>
    <row r="207" spans="2:65" s="6" customFormat="1" ht="15.75" customHeight="1">
      <c r="B207" s="22"/>
      <c r="C207" s="116" t="s">
        <v>428</v>
      </c>
      <c r="D207" s="116" t="s">
        <v>127</v>
      </c>
      <c r="E207" s="117" t="s">
        <v>429</v>
      </c>
      <c r="F207" s="118" t="s">
        <v>430</v>
      </c>
      <c r="G207" s="119" t="s">
        <v>219</v>
      </c>
      <c r="H207" s="120">
        <v>0.144</v>
      </c>
      <c r="I207" s="121"/>
      <c r="J207" s="122">
        <f>ROUND($I$207*$H$207,2)</f>
        <v>0</v>
      </c>
      <c r="K207" s="118" t="s">
        <v>224</v>
      </c>
      <c r="L207" s="22"/>
      <c r="M207" s="123"/>
      <c r="N207" s="124" t="s">
        <v>43</v>
      </c>
      <c r="P207" s="125">
        <f>$O$207*$H$207</f>
        <v>0</v>
      </c>
      <c r="Q207" s="125">
        <v>0</v>
      </c>
      <c r="R207" s="125">
        <f>$Q$207*$H$207</f>
        <v>0</v>
      </c>
      <c r="S207" s="125">
        <v>0</v>
      </c>
      <c r="T207" s="126">
        <f>$S$207*$H$207</f>
        <v>0</v>
      </c>
      <c r="AR207" s="75" t="s">
        <v>142</v>
      </c>
      <c r="AT207" s="75" t="s">
        <v>127</v>
      </c>
      <c r="AU207" s="75" t="s">
        <v>80</v>
      </c>
      <c r="AY207" s="6" t="s">
        <v>124</v>
      </c>
      <c r="BE207" s="127">
        <f>IF($N$207="základní",$J$207,0)</f>
        <v>0</v>
      </c>
      <c r="BF207" s="127">
        <f>IF($N$207="snížená",$J$207,0)</f>
        <v>0</v>
      </c>
      <c r="BG207" s="127">
        <f>IF($N$207="zákl. přenesená",$J$207,0)</f>
        <v>0</v>
      </c>
      <c r="BH207" s="127">
        <f>IF($N$207="sníž. přenesená",$J$207,0)</f>
        <v>0</v>
      </c>
      <c r="BI207" s="127">
        <f>IF($N$207="nulová",$J$207,0)</f>
        <v>0</v>
      </c>
      <c r="BJ207" s="75" t="s">
        <v>21</v>
      </c>
      <c r="BK207" s="127">
        <f>ROUND($I$207*$H$207,2)</f>
        <v>0</v>
      </c>
      <c r="BL207" s="75" t="s">
        <v>142</v>
      </c>
      <c r="BM207" s="75" t="s">
        <v>431</v>
      </c>
    </row>
    <row r="208" spans="2:63" s="105" customFormat="1" ht="30.75" customHeight="1">
      <c r="B208" s="106"/>
      <c r="D208" s="107" t="s">
        <v>71</v>
      </c>
      <c r="E208" s="114" t="s">
        <v>123</v>
      </c>
      <c r="F208" s="114" t="s">
        <v>432</v>
      </c>
      <c r="J208" s="115">
        <f>$BK$208</f>
        <v>0</v>
      </c>
      <c r="L208" s="106"/>
      <c r="M208" s="110"/>
      <c r="P208" s="111">
        <f>SUM($P$209:$P$210)</f>
        <v>0</v>
      </c>
      <c r="R208" s="111">
        <f>SUM($R$209:$R$210)</f>
        <v>0</v>
      </c>
      <c r="T208" s="112">
        <f>SUM($T$209:$T$210)</f>
        <v>0</v>
      </c>
      <c r="AR208" s="107" t="s">
        <v>21</v>
      </c>
      <c r="AT208" s="107" t="s">
        <v>71</v>
      </c>
      <c r="AU208" s="107" t="s">
        <v>21</v>
      </c>
      <c r="AY208" s="107" t="s">
        <v>124</v>
      </c>
      <c r="BK208" s="113">
        <f>SUM($BK$209:$BK$210)</f>
        <v>0</v>
      </c>
    </row>
    <row r="209" spans="2:65" s="6" customFormat="1" ht="15.75" customHeight="1">
      <c r="B209" s="22"/>
      <c r="C209" s="119" t="s">
        <v>433</v>
      </c>
      <c r="D209" s="119" t="s">
        <v>127</v>
      </c>
      <c r="E209" s="117" t="s">
        <v>434</v>
      </c>
      <c r="F209" s="118" t="s">
        <v>435</v>
      </c>
      <c r="G209" s="119" t="s">
        <v>219</v>
      </c>
      <c r="H209" s="120">
        <v>63.5</v>
      </c>
      <c r="I209" s="121"/>
      <c r="J209" s="122">
        <f>ROUND($I$209*$H$209,2)</f>
        <v>0</v>
      </c>
      <c r="K209" s="118" t="s">
        <v>224</v>
      </c>
      <c r="L209" s="22"/>
      <c r="M209" s="123"/>
      <c r="N209" s="124" t="s">
        <v>43</v>
      </c>
      <c r="P209" s="125">
        <f>$O$209*$H$209</f>
        <v>0</v>
      </c>
      <c r="Q209" s="125">
        <v>0</v>
      </c>
      <c r="R209" s="125">
        <f>$Q$209*$H$209</f>
        <v>0</v>
      </c>
      <c r="S209" s="125">
        <v>0</v>
      </c>
      <c r="T209" s="126">
        <f>$S$209*$H$209</f>
        <v>0</v>
      </c>
      <c r="AR209" s="75" t="s">
        <v>142</v>
      </c>
      <c r="AT209" s="75" t="s">
        <v>127</v>
      </c>
      <c r="AU209" s="75" t="s">
        <v>80</v>
      </c>
      <c r="AY209" s="75" t="s">
        <v>124</v>
      </c>
      <c r="BE209" s="127">
        <f>IF($N$209="základní",$J$209,0)</f>
        <v>0</v>
      </c>
      <c r="BF209" s="127">
        <f>IF($N$209="snížená",$J$209,0)</f>
        <v>0</v>
      </c>
      <c r="BG209" s="127">
        <f>IF($N$209="zákl. přenesená",$J$209,0)</f>
        <v>0</v>
      </c>
      <c r="BH209" s="127">
        <f>IF($N$209="sníž. přenesená",$J$209,0)</f>
        <v>0</v>
      </c>
      <c r="BI209" s="127">
        <f>IF($N$209="nulová",$J$209,0)</f>
        <v>0</v>
      </c>
      <c r="BJ209" s="75" t="s">
        <v>21</v>
      </c>
      <c r="BK209" s="127">
        <f>ROUND($I$209*$H$209,2)</f>
        <v>0</v>
      </c>
      <c r="BL209" s="75" t="s">
        <v>142</v>
      </c>
      <c r="BM209" s="75" t="s">
        <v>436</v>
      </c>
    </row>
    <row r="210" spans="2:51" s="6" customFormat="1" ht="15.75" customHeight="1">
      <c r="B210" s="132"/>
      <c r="D210" s="133" t="s">
        <v>226</v>
      </c>
      <c r="E210" s="134"/>
      <c r="F210" s="134" t="s">
        <v>437</v>
      </c>
      <c r="H210" s="135">
        <v>63.5</v>
      </c>
      <c r="L210" s="132"/>
      <c r="M210" s="136"/>
      <c r="T210" s="137"/>
      <c r="AT210" s="138" t="s">
        <v>226</v>
      </c>
      <c r="AU210" s="138" t="s">
        <v>80</v>
      </c>
      <c r="AV210" s="138" t="s">
        <v>80</v>
      </c>
      <c r="AW210" s="138" t="s">
        <v>100</v>
      </c>
      <c r="AX210" s="138" t="s">
        <v>72</v>
      </c>
      <c r="AY210" s="138" t="s">
        <v>124</v>
      </c>
    </row>
    <row r="211" spans="2:63" s="105" customFormat="1" ht="30.75" customHeight="1">
      <c r="B211" s="106"/>
      <c r="D211" s="107" t="s">
        <v>71</v>
      </c>
      <c r="E211" s="114" t="s">
        <v>149</v>
      </c>
      <c r="F211" s="114" t="s">
        <v>438</v>
      </c>
      <c r="J211" s="115">
        <f>$BK$211</f>
        <v>0</v>
      </c>
      <c r="L211" s="106"/>
      <c r="M211" s="110"/>
      <c r="P211" s="111">
        <f>SUM($P$212:$P$286)</f>
        <v>0</v>
      </c>
      <c r="R211" s="111">
        <f>SUM($R$212:$R$286)</f>
        <v>34.55389822</v>
      </c>
      <c r="T211" s="112">
        <f>SUM($T$212:$T$286)</f>
        <v>0</v>
      </c>
      <c r="AR211" s="107" t="s">
        <v>21</v>
      </c>
      <c r="AT211" s="107" t="s">
        <v>71</v>
      </c>
      <c r="AU211" s="107" t="s">
        <v>21</v>
      </c>
      <c r="AY211" s="107" t="s">
        <v>124</v>
      </c>
      <c r="BK211" s="113">
        <f>SUM($BK$212:$BK$286)</f>
        <v>0</v>
      </c>
    </row>
    <row r="212" spans="2:65" s="6" customFormat="1" ht="15.75" customHeight="1">
      <c r="B212" s="22"/>
      <c r="C212" s="116" t="s">
        <v>439</v>
      </c>
      <c r="D212" s="116" t="s">
        <v>127</v>
      </c>
      <c r="E212" s="117" t="s">
        <v>440</v>
      </c>
      <c r="F212" s="118" t="s">
        <v>441</v>
      </c>
      <c r="G212" s="119" t="s">
        <v>219</v>
      </c>
      <c r="H212" s="120">
        <v>112.868</v>
      </c>
      <c r="I212" s="121"/>
      <c r="J212" s="122">
        <f>ROUND($I$212*$H$212,2)</f>
        <v>0</v>
      </c>
      <c r="K212" s="118" t="s">
        <v>224</v>
      </c>
      <c r="L212" s="22"/>
      <c r="M212" s="123"/>
      <c r="N212" s="124" t="s">
        <v>43</v>
      </c>
      <c r="P212" s="125">
        <f>$O$212*$H$212</f>
        <v>0</v>
      </c>
      <c r="Q212" s="125">
        <v>0.00735</v>
      </c>
      <c r="R212" s="125">
        <f>$Q$212*$H$212</f>
        <v>0.8295798</v>
      </c>
      <c r="S212" s="125">
        <v>0</v>
      </c>
      <c r="T212" s="126">
        <f>$S$212*$H$212</f>
        <v>0</v>
      </c>
      <c r="AR212" s="75" t="s">
        <v>142</v>
      </c>
      <c r="AT212" s="75" t="s">
        <v>127</v>
      </c>
      <c r="AU212" s="75" t="s">
        <v>80</v>
      </c>
      <c r="AY212" s="6" t="s">
        <v>124</v>
      </c>
      <c r="BE212" s="127">
        <f>IF($N$212="základní",$J$212,0)</f>
        <v>0</v>
      </c>
      <c r="BF212" s="127">
        <f>IF($N$212="snížená",$J$212,0)</f>
        <v>0</v>
      </c>
      <c r="BG212" s="127">
        <f>IF($N$212="zákl. přenesená",$J$212,0)</f>
        <v>0</v>
      </c>
      <c r="BH212" s="127">
        <f>IF($N$212="sníž. přenesená",$J$212,0)</f>
        <v>0</v>
      </c>
      <c r="BI212" s="127">
        <f>IF($N$212="nulová",$J$212,0)</f>
        <v>0</v>
      </c>
      <c r="BJ212" s="75" t="s">
        <v>21</v>
      </c>
      <c r="BK212" s="127">
        <f>ROUND($I$212*$H$212,2)</f>
        <v>0</v>
      </c>
      <c r="BL212" s="75" t="s">
        <v>142</v>
      </c>
      <c r="BM212" s="75" t="s">
        <v>442</v>
      </c>
    </row>
    <row r="213" spans="2:51" s="6" customFormat="1" ht="15.75" customHeight="1">
      <c r="B213" s="132"/>
      <c r="D213" s="133" t="s">
        <v>226</v>
      </c>
      <c r="E213" s="134"/>
      <c r="F213" s="134" t="s">
        <v>443</v>
      </c>
      <c r="H213" s="135">
        <v>112.868</v>
      </c>
      <c r="L213" s="132"/>
      <c r="M213" s="136"/>
      <c r="T213" s="137"/>
      <c r="AT213" s="138" t="s">
        <v>226</v>
      </c>
      <c r="AU213" s="138" t="s">
        <v>80</v>
      </c>
      <c r="AV213" s="138" t="s">
        <v>80</v>
      </c>
      <c r="AW213" s="138" t="s">
        <v>100</v>
      </c>
      <c r="AX213" s="138" t="s">
        <v>72</v>
      </c>
      <c r="AY213" s="138" t="s">
        <v>124</v>
      </c>
    </row>
    <row r="214" spans="2:51" s="6" customFormat="1" ht="15.75" customHeight="1">
      <c r="B214" s="150"/>
      <c r="D214" s="139" t="s">
        <v>226</v>
      </c>
      <c r="E214" s="151"/>
      <c r="F214" s="152" t="s">
        <v>444</v>
      </c>
      <c r="H214" s="153">
        <v>112.868</v>
      </c>
      <c r="L214" s="150"/>
      <c r="M214" s="154"/>
      <c r="T214" s="155"/>
      <c r="AT214" s="151" t="s">
        <v>226</v>
      </c>
      <c r="AU214" s="151" t="s">
        <v>80</v>
      </c>
      <c r="AV214" s="151" t="s">
        <v>142</v>
      </c>
      <c r="AW214" s="151" t="s">
        <v>100</v>
      </c>
      <c r="AX214" s="151" t="s">
        <v>21</v>
      </c>
      <c r="AY214" s="151" t="s">
        <v>124</v>
      </c>
    </row>
    <row r="215" spans="2:65" s="6" customFormat="1" ht="15.75" customHeight="1">
      <c r="B215" s="22"/>
      <c r="C215" s="116" t="s">
        <v>445</v>
      </c>
      <c r="D215" s="116" t="s">
        <v>127</v>
      </c>
      <c r="E215" s="117" t="s">
        <v>446</v>
      </c>
      <c r="F215" s="118" t="s">
        <v>447</v>
      </c>
      <c r="G215" s="119" t="s">
        <v>219</v>
      </c>
      <c r="H215" s="120">
        <v>135.436</v>
      </c>
      <c r="I215" s="121"/>
      <c r="J215" s="122">
        <f>ROUND($I$215*$H$215,2)</f>
        <v>0</v>
      </c>
      <c r="K215" s="118" t="s">
        <v>224</v>
      </c>
      <c r="L215" s="22"/>
      <c r="M215" s="123"/>
      <c r="N215" s="124" t="s">
        <v>43</v>
      </c>
      <c r="P215" s="125">
        <f>$O$215*$H$215</f>
        <v>0</v>
      </c>
      <c r="Q215" s="125">
        <v>0.00047</v>
      </c>
      <c r="R215" s="125">
        <f>$Q$215*$H$215</f>
        <v>0.06365492</v>
      </c>
      <c r="S215" s="125">
        <v>0</v>
      </c>
      <c r="T215" s="126">
        <f>$S$215*$H$215</f>
        <v>0</v>
      </c>
      <c r="AR215" s="75" t="s">
        <v>142</v>
      </c>
      <c r="AT215" s="75" t="s">
        <v>127</v>
      </c>
      <c r="AU215" s="75" t="s">
        <v>80</v>
      </c>
      <c r="AY215" s="6" t="s">
        <v>124</v>
      </c>
      <c r="BE215" s="127">
        <f>IF($N$215="základní",$J$215,0)</f>
        <v>0</v>
      </c>
      <c r="BF215" s="127">
        <f>IF($N$215="snížená",$J$215,0)</f>
        <v>0</v>
      </c>
      <c r="BG215" s="127">
        <f>IF($N$215="zákl. přenesená",$J$215,0)</f>
        <v>0</v>
      </c>
      <c r="BH215" s="127">
        <f>IF($N$215="sníž. přenesená",$J$215,0)</f>
        <v>0</v>
      </c>
      <c r="BI215" s="127">
        <f>IF($N$215="nulová",$J$215,0)</f>
        <v>0</v>
      </c>
      <c r="BJ215" s="75" t="s">
        <v>21</v>
      </c>
      <c r="BK215" s="127">
        <f>ROUND($I$215*$H$215,2)</f>
        <v>0</v>
      </c>
      <c r="BL215" s="75" t="s">
        <v>142</v>
      </c>
      <c r="BM215" s="75" t="s">
        <v>448</v>
      </c>
    </row>
    <row r="216" spans="2:51" s="6" customFormat="1" ht="15.75" customHeight="1">
      <c r="B216" s="132"/>
      <c r="D216" s="133" t="s">
        <v>226</v>
      </c>
      <c r="E216" s="134"/>
      <c r="F216" s="134" t="s">
        <v>449</v>
      </c>
      <c r="H216" s="135">
        <v>67.718</v>
      </c>
      <c r="L216" s="132"/>
      <c r="M216" s="136"/>
      <c r="T216" s="137"/>
      <c r="AT216" s="138" t="s">
        <v>226</v>
      </c>
      <c r="AU216" s="138" t="s">
        <v>80</v>
      </c>
      <c r="AV216" s="138" t="s">
        <v>80</v>
      </c>
      <c r="AW216" s="138" t="s">
        <v>100</v>
      </c>
      <c r="AX216" s="138" t="s">
        <v>72</v>
      </c>
      <c r="AY216" s="138" t="s">
        <v>124</v>
      </c>
    </row>
    <row r="217" spans="2:51" s="6" customFormat="1" ht="15.75" customHeight="1">
      <c r="B217" s="132"/>
      <c r="D217" s="139" t="s">
        <v>226</v>
      </c>
      <c r="E217" s="138"/>
      <c r="F217" s="134" t="s">
        <v>450</v>
      </c>
      <c r="H217" s="135">
        <v>67.718</v>
      </c>
      <c r="L217" s="132"/>
      <c r="M217" s="136"/>
      <c r="T217" s="137"/>
      <c r="AT217" s="138" t="s">
        <v>226</v>
      </c>
      <c r="AU217" s="138" t="s">
        <v>80</v>
      </c>
      <c r="AV217" s="138" t="s">
        <v>80</v>
      </c>
      <c r="AW217" s="138" t="s">
        <v>100</v>
      </c>
      <c r="AX217" s="138" t="s">
        <v>72</v>
      </c>
      <c r="AY217" s="138" t="s">
        <v>124</v>
      </c>
    </row>
    <row r="218" spans="2:51" s="6" customFormat="1" ht="15.75" customHeight="1">
      <c r="B218" s="150"/>
      <c r="D218" s="139" t="s">
        <v>226</v>
      </c>
      <c r="E218" s="151"/>
      <c r="F218" s="152" t="s">
        <v>444</v>
      </c>
      <c r="H218" s="153">
        <v>135.436</v>
      </c>
      <c r="L218" s="150"/>
      <c r="M218" s="154"/>
      <c r="T218" s="155"/>
      <c r="AT218" s="151" t="s">
        <v>226</v>
      </c>
      <c r="AU218" s="151" t="s">
        <v>80</v>
      </c>
      <c r="AV218" s="151" t="s">
        <v>142</v>
      </c>
      <c r="AW218" s="151" t="s">
        <v>100</v>
      </c>
      <c r="AX218" s="151" t="s">
        <v>21</v>
      </c>
      <c r="AY218" s="151" t="s">
        <v>124</v>
      </c>
    </row>
    <row r="219" spans="2:65" s="6" customFormat="1" ht="15.75" customHeight="1">
      <c r="B219" s="22"/>
      <c r="C219" s="116" t="s">
        <v>451</v>
      </c>
      <c r="D219" s="116" t="s">
        <v>127</v>
      </c>
      <c r="E219" s="117" t="s">
        <v>452</v>
      </c>
      <c r="F219" s="118" t="s">
        <v>453</v>
      </c>
      <c r="G219" s="119" t="s">
        <v>219</v>
      </c>
      <c r="H219" s="120">
        <v>67.718</v>
      </c>
      <c r="I219" s="121"/>
      <c r="J219" s="122">
        <f>ROUND($I$219*$H$219,2)</f>
        <v>0</v>
      </c>
      <c r="K219" s="118" t="s">
        <v>224</v>
      </c>
      <c r="L219" s="22"/>
      <c r="M219" s="123"/>
      <c r="N219" s="124" t="s">
        <v>43</v>
      </c>
      <c r="P219" s="125">
        <f>$O$219*$H$219</f>
        <v>0</v>
      </c>
      <c r="Q219" s="125">
        <v>0.00489</v>
      </c>
      <c r="R219" s="125">
        <f>$Q$219*$H$219</f>
        <v>0.33114102</v>
      </c>
      <c r="S219" s="125">
        <v>0</v>
      </c>
      <c r="T219" s="126">
        <f>$S$219*$H$219</f>
        <v>0</v>
      </c>
      <c r="AR219" s="75" t="s">
        <v>142</v>
      </c>
      <c r="AT219" s="75" t="s">
        <v>127</v>
      </c>
      <c r="AU219" s="75" t="s">
        <v>80</v>
      </c>
      <c r="AY219" s="6" t="s">
        <v>124</v>
      </c>
      <c r="BE219" s="127">
        <f>IF($N$219="základní",$J$219,0)</f>
        <v>0</v>
      </c>
      <c r="BF219" s="127">
        <f>IF($N$219="snížená",$J$219,0)</f>
        <v>0</v>
      </c>
      <c r="BG219" s="127">
        <f>IF($N$219="zákl. přenesená",$J$219,0)</f>
        <v>0</v>
      </c>
      <c r="BH219" s="127">
        <f>IF($N$219="sníž. přenesená",$J$219,0)</f>
        <v>0</v>
      </c>
      <c r="BI219" s="127">
        <f>IF($N$219="nulová",$J$219,0)</f>
        <v>0</v>
      </c>
      <c r="BJ219" s="75" t="s">
        <v>21</v>
      </c>
      <c r="BK219" s="127">
        <f>ROUND($I$219*$H$219,2)</f>
        <v>0</v>
      </c>
      <c r="BL219" s="75" t="s">
        <v>142</v>
      </c>
      <c r="BM219" s="75" t="s">
        <v>454</v>
      </c>
    </row>
    <row r="220" spans="2:51" s="6" customFormat="1" ht="15.75" customHeight="1">
      <c r="B220" s="132"/>
      <c r="D220" s="133" t="s">
        <v>226</v>
      </c>
      <c r="E220" s="134"/>
      <c r="F220" s="134" t="s">
        <v>455</v>
      </c>
      <c r="H220" s="135">
        <v>42.182</v>
      </c>
      <c r="L220" s="132"/>
      <c r="M220" s="136"/>
      <c r="T220" s="137"/>
      <c r="AT220" s="138" t="s">
        <v>226</v>
      </c>
      <c r="AU220" s="138" t="s">
        <v>80</v>
      </c>
      <c r="AV220" s="138" t="s">
        <v>80</v>
      </c>
      <c r="AW220" s="138" t="s">
        <v>100</v>
      </c>
      <c r="AX220" s="138" t="s">
        <v>72</v>
      </c>
      <c r="AY220" s="138" t="s">
        <v>124</v>
      </c>
    </row>
    <row r="221" spans="2:51" s="6" customFormat="1" ht="15.75" customHeight="1">
      <c r="B221" s="132"/>
      <c r="D221" s="139" t="s">
        <v>226</v>
      </c>
      <c r="E221" s="138"/>
      <c r="F221" s="134" t="s">
        <v>456</v>
      </c>
      <c r="H221" s="135">
        <v>25.056</v>
      </c>
      <c r="L221" s="132"/>
      <c r="M221" s="136"/>
      <c r="T221" s="137"/>
      <c r="AT221" s="138" t="s">
        <v>226</v>
      </c>
      <c r="AU221" s="138" t="s">
        <v>80</v>
      </c>
      <c r="AV221" s="138" t="s">
        <v>80</v>
      </c>
      <c r="AW221" s="138" t="s">
        <v>100</v>
      </c>
      <c r="AX221" s="138" t="s">
        <v>72</v>
      </c>
      <c r="AY221" s="138" t="s">
        <v>124</v>
      </c>
    </row>
    <row r="222" spans="2:51" s="6" customFormat="1" ht="15.75" customHeight="1">
      <c r="B222" s="132"/>
      <c r="D222" s="139" t="s">
        <v>226</v>
      </c>
      <c r="E222" s="138"/>
      <c r="F222" s="134" t="s">
        <v>457</v>
      </c>
      <c r="H222" s="135">
        <v>0.48</v>
      </c>
      <c r="L222" s="132"/>
      <c r="M222" s="136"/>
      <c r="T222" s="137"/>
      <c r="AT222" s="138" t="s">
        <v>226</v>
      </c>
      <c r="AU222" s="138" t="s">
        <v>80</v>
      </c>
      <c r="AV222" s="138" t="s">
        <v>80</v>
      </c>
      <c r="AW222" s="138" t="s">
        <v>100</v>
      </c>
      <c r="AX222" s="138" t="s">
        <v>72</v>
      </c>
      <c r="AY222" s="138" t="s">
        <v>124</v>
      </c>
    </row>
    <row r="223" spans="2:65" s="6" customFormat="1" ht="15.75" customHeight="1">
      <c r="B223" s="22"/>
      <c r="C223" s="116" t="s">
        <v>458</v>
      </c>
      <c r="D223" s="116" t="s">
        <v>127</v>
      </c>
      <c r="E223" s="117" t="s">
        <v>459</v>
      </c>
      <c r="F223" s="118" t="s">
        <v>460</v>
      </c>
      <c r="G223" s="119" t="s">
        <v>219</v>
      </c>
      <c r="H223" s="120">
        <v>67.718</v>
      </c>
      <c r="I223" s="121"/>
      <c r="J223" s="122">
        <f>ROUND($I$223*$H$223,2)</f>
        <v>0</v>
      </c>
      <c r="K223" s="118" t="s">
        <v>224</v>
      </c>
      <c r="L223" s="22"/>
      <c r="M223" s="123"/>
      <c r="N223" s="124" t="s">
        <v>43</v>
      </c>
      <c r="P223" s="125">
        <f>$O$223*$H$223</f>
        <v>0</v>
      </c>
      <c r="Q223" s="125">
        <v>0.003</v>
      </c>
      <c r="R223" s="125">
        <f>$Q$223*$H$223</f>
        <v>0.203154</v>
      </c>
      <c r="S223" s="125">
        <v>0</v>
      </c>
      <c r="T223" s="126">
        <f>$S$223*$H$223</f>
        <v>0</v>
      </c>
      <c r="AR223" s="75" t="s">
        <v>142</v>
      </c>
      <c r="AT223" s="75" t="s">
        <v>127</v>
      </c>
      <c r="AU223" s="75" t="s">
        <v>80</v>
      </c>
      <c r="AY223" s="6" t="s">
        <v>124</v>
      </c>
      <c r="BE223" s="127">
        <f>IF($N$223="základní",$J$223,0)</f>
        <v>0</v>
      </c>
      <c r="BF223" s="127">
        <f>IF($N$223="snížená",$J$223,0)</f>
        <v>0</v>
      </c>
      <c r="BG223" s="127">
        <f>IF($N$223="zákl. přenesená",$J$223,0)</f>
        <v>0</v>
      </c>
      <c r="BH223" s="127">
        <f>IF($N$223="sníž. přenesená",$J$223,0)</f>
        <v>0</v>
      </c>
      <c r="BI223" s="127">
        <f>IF($N$223="nulová",$J$223,0)</f>
        <v>0</v>
      </c>
      <c r="BJ223" s="75" t="s">
        <v>21</v>
      </c>
      <c r="BK223" s="127">
        <f>ROUND($I$223*$H$223,2)</f>
        <v>0</v>
      </c>
      <c r="BL223" s="75" t="s">
        <v>142</v>
      </c>
      <c r="BM223" s="75" t="s">
        <v>461</v>
      </c>
    </row>
    <row r="224" spans="2:65" s="6" customFormat="1" ht="15.75" customHeight="1">
      <c r="B224" s="22"/>
      <c r="C224" s="119" t="s">
        <v>462</v>
      </c>
      <c r="D224" s="119" t="s">
        <v>127</v>
      </c>
      <c r="E224" s="117" t="s">
        <v>463</v>
      </c>
      <c r="F224" s="118" t="s">
        <v>464</v>
      </c>
      <c r="G224" s="119" t="s">
        <v>219</v>
      </c>
      <c r="H224" s="120">
        <v>112.868</v>
      </c>
      <c r="I224" s="121"/>
      <c r="J224" s="122">
        <f>ROUND($I$224*$H$224,2)</f>
        <v>0</v>
      </c>
      <c r="K224" s="118" t="s">
        <v>224</v>
      </c>
      <c r="L224" s="22"/>
      <c r="M224" s="123"/>
      <c r="N224" s="124" t="s">
        <v>43</v>
      </c>
      <c r="P224" s="125">
        <f>$O$224*$H$224</f>
        <v>0</v>
      </c>
      <c r="Q224" s="125">
        <v>0.01733</v>
      </c>
      <c r="R224" s="125">
        <f>$Q$224*$H$224</f>
        <v>1.95600244</v>
      </c>
      <c r="S224" s="125">
        <v>0</v>
      </c>
      <c r="T224" s="126">
        <f>$S$224*$H$224</f>
        <v>0</v>
      </c>
      <c r="AR224" s="75" t="s">
        <v>142</v>
      </c>
      <c r="AT224" s="75" t="s">
        <v>127</v>
      </c>
      <c r="AU224" s="75" t="s">
        <v>80</v>
      </c>
      <c r="AY224" s="75" t="s">
        <v>124</v>
      </c>
      <c r="BE224" s="127">
        <f>IF($N$224="základní",$J$224,0)</f>
        <v>0</v>
      </c>
      <c r="BF224" s="127">
        <f>IF($N$224="snížená",$J$224,0)</f>
        <v>0</v>
      </c>
      <c r="BG224" s="127">
        <f>IF($N$224="zákl. přenesená",$J$224,0)</f>
        <v>0</v>
      </c>
      <c r="BH224" s="127">
        <f>IF($N$224="sníž. přenesená",$J$224,0)</f>
        <v>0</v>
      </c>
      <c r="BI224" s="127">
        <f>IF($N$224="nulová",$J$224,0)</f>
        <v>0</v>
      </c>
      <c r="BJ224" s="75" t="s">
        <v>21</v>
      </c>
      <c r="BK224" s="127">
        <f>ROUND($I$224*$H$224,2)</f>
        <v>0</v>
      </c>
      <c r="BL224" s="75" t="s">
        <v>142</v>
      </c>
      <c r="BM224" s="75" t="s">
        <v>465</v>
      </c>
    </row>
    <row r="225" spans="2:51" s="6" customFormat="1" ht="15.75" customHeight="1">
      <c r="B225" s="132"/>
      <c r="D225" s="133" t="s">
        <v>226</v>
      </c>
      <c r="E225" s="134"/>
      <c r="F225" s="134" t="s">
        <v>466</v>
      </c>
      <c r="H225" s="135">
        <v>112.868</v>
      </c>
      <c r="L225" s="132"/>
      <c r="M225" s="136"/>
      <c r="T225" s="137"/>
      <c r="AT225" s="138" t="s">
        <v>226</v>
      </c>
      <c r="AU225" s="138" t="s">
        <v>80</v>
      </c>
      <c r="AV225" s="138" t="s">
        <v>80</v>
      </c>
      <c r="AW225" s="138" t="s">
        <v>100</v>
      </c>
      <c r="AX225" s="138" t="s">
        <v>21</v>
      </c>
      <c r="AY225" s="138" t="s">
        <v>124</v>
      </c>
    </row>
    <row r="226" spans="2:65" s="6" customFormat="1" ht="15.75" customHeight="1">
      <c r="B226" s="22"/>
      <c r="C226" s="116" t="s">
        <v>467</v>
      </c>
      <c r="D226" s="116" t="s">
        <v>127</v>
      </c>
      <c r="E226" s="117" t="s">
        <v>468</v>
      </c>
      <c r="F226" s="118" t="s">
        <v>469</v>
      </c>
      <c r="G226" s="119" t="s">
        <v>327</v>
      </c>
      <c r="H226" s="120">
        <v>8</v>
      </c>
      <c r="I226" s="121"/>
      <c r="J226" s="122">
        <f>ROUND($I$226*$H$226,2)</f>
        <v>0</v>
      </c>
      <c r="K226" s="118" t="s">
        <v>224</v>
      </c>
      <c r="L226" s="22"/>
      <c r="M226" s="123"/>
      <c r="N226" s="124" t="s">
        <v>43</v>
      </c>
      <c r="P226" s="125">
        <f>$O$226*$H$226</f>
        <v>0</v>
      </c>
      <c r="Q226" s="125">
        <v>0.00376</v>
      </c>
      <c r="R226" s="125">
        <f>$Q$226*$H$226</f>
        <v>0.03008</v>
      </c>
      <c r="S226" s="125">
        <v>0</v>
      </c>
      <c r="T226" s="126">
        <f>$S$226*$H$226</f>
        <v>0</v>
      </c>
      <c r="AR226" s="75" t="s">
        <v>142</v>
      </c>
      <c r="AT226" s="75" t="s">
        <v>127</v>
      </c>
      <c r="AU226" s="75" t="s">
        <v>80</v>
      </c>
      <c r="AY226" s="6" t="s">
        <v>124</v>
      </c>
      <c r="BE226" s="127">
        <f>IF($N$226="základní",$J$226,0)</f>
        <v>0</v>
      </c>
      <c r="BF226" s="127">
        <f>IF($N$226="snížená",$J$226,0)</f>
        <v>0</v>
      </c>
      <c r="BG226" s="127">
        <f>IF($N$226="zákl. přenesená",$J$226,0)</f>
        <v>0</v>
      </c>
      <c r="BH226" s="127">
        <f>IF($N$226="sníž. přenesená",$J$226,0)</f>
        <v>0</v>
      </c>
      <c r="BI226" s="127">
        <f>IF($N$226="nulová",$J$226,0)</f>
        <v>0</v>
      </c>
      <c r="BJ226" s="75" t="s">
        <v>21</v>
      </c>
      <c r="BK226" s="127">
        <f>ROUND($I$226*$H$226,2)</f>
        <v>0</v>
      </c>
      <c r="BL226" s="75" t="s">
        <v>142</v>
      </c>
      <c r="BM226" s="75" t="s">
        <v>470</v>
      </c>
    </row>
    <row r="227" spans="2:65" s="6" customFormat="1" ht="15.75" customHeight="1">
      <c r="B227" s="22"/>
      <c r="C227" s="119" t="s">
        <v>471</v>
      </c>
      <c r="D227" s="119" t="s">
        <v>127</v>
      </c>
      <c r="E227" s="117" t="s">
        <v>472</v>
      </c>
      <c r="F227" s="118" t="s">
        <v>473</v>
      </c>
      <c r="G227" s="119" t="s">
        <v>219</v>
      </c>
      <c r="H227" s="120">
        <v>53.955</v>
      </c>
      <c r="I227" s="121"/>
      <c r="J227" s="122">
        <f>ROUND($I$227*$H$227,2)</f>
        <v>0</v>
      </c>
      <c r="K227" s="118" t="s">
        <v>224</v>
      </c>
      <c r="L227" s="22"/>
      <c r="M227" s="123"/>
      <c r="N227" s="124" t="s">
        <v>43</v>
      </c>
      <c r="P227" s="125">
        <f>$O$227*$H$227</f>
        <v>0</v>
      </c>
      <c r="Q227" s="125">
        <v>0.00489</v>
      </c>
      <c r="R227" s="125">
        <f>$Q$227*$H$227</f>
        <v>0.26383995</v>
      </c>
      <c r="S227" s="125">
        <v>0</v>
      </c>
      <c r="T227" s="126">
        <f>$S$227*$H$227</f>
        <v>0</v>
      </c>
      <c r="AR227" s="75" t="s">
        <v>142</v>
      </c>
      <c r="AT227" s="75" t="s">
        <v>127</v>
      </c>
      <c r="AU227" s="75" t="s">
        <v>80</v>
      </c>
      <c r="AY227" s="75" t="s">
        <v>124</v>
      </c>
      <c r="BE227" s="127">
        <f>IF($N$227="základní",$J$227,0)</f>
        <v>0</v>
      </c>
      <c r="BF227" s="127">
        <f>IF($N$227="snížená",$J$227,0)</f>
        <v>0</v>
      </c>
      <c r="BG227" s="127">
        <f>IF($N$227="zákl. přenesená",$J$227,0)</f>
        <v>0</v>
      </c>
      <c r="BH227" s="127">
        <f>IF($N$227="sníž. přenesená",$J$227,0)</f>
        <v>0</v>
      </c>
      <c r="BI227" s="127">
        <f>IF($N$227="nulová",$J$227,0)</f>
        <v>0</v>
      </c>
      <c r="BJ227" s="75" t="s">
        <v>21</v>
      </c>
      <c r="BK227" s="127">
        <f>ROUND($I$227*$H$227,2)</f>
        <v>0</v>
      </c>
      <c r="BL227" s="75" t="s">
        <v>142</v>
      </c>
      <c r="BM227" s="75" t="s">
        <v>474</v>
      </c>
    </row>
    <row r="228" spans="2:51" s="6" customFormat="1" ht="15.75" customHeight="1">
      <c r="B228" s="132"/>
      <c r="D228" s="133" t="s">
        <v>226</v>
      </c>
      <c r="E228" s="134"/>
      <c r="F228" s="134" t="s">
        <v>475</v>
      </c>
      <c r="H228" s="135">
        <v>32.518</v>
      </c>
      <c r="L228" s="132"/>
      <c r="M228" s="136"/>
      <c r="T228" s="137"/>
      <c r="AT228" s="138" t="s">
        <v>226</v>
      </c>
      <c r="AU228" s="138" t="s">
        <v>80</v>
      </c>
      <c r="AV228" s="138" t="s">
        <v>80</v>
      </c>
      <c r="AW228" s="138" t="s">
        <v>100</v>
      </c>
      <c r="AX228" s="138" t="s">
        <v>72</v>
      </c>
      <c r="AY228" s="138" t="s">
        <v>124</v>
      </c>
    </row>
    <row r="229" spans="2:51" s="6" customFormat="1" ht="15.75" customHeight="1">
      <c r="B229" s="132"/>
      <c r="D229" s="139" t="s">
        <v>226</v>
      </c>
      <c r="E229" s="138"/>
      <c r="F229" s="134" t="s">
        <v>476</v>
      </c>
      <c r="H229" s="135">
        <v>21.437</v>
      </c>
      <c r="L229" s="132"/>
      <c r="M229" s="136"/>
      <c r="T229" s="137"/>
      <c r="AT229" s="138" t="s">
        <v>226</v>
      </c>
      <c r="AU229" s="138" t="s">
        <v>80</v>
      </c>
      <c r="AV229" s="138" t="s">
        <v>80</v>
      </c>
      <c r="AW229" s="138" t="s">
        <v>100</v>
      </c>
      <c r="AX229" s="138" t="s">
        <v>72</v>
      </c>
      <c r="AY229" s="138" t="s">
        <v>124</v>
      </c>
    </row>
    <row r="230" spans="2:65" s="6" customFormat="1" ht="15.75" customHeight="1">
      <c r="B230" s="22"/>
      <c r="C230" s="116" t="s">
        <v>477</v>
      </c>
      <c r="D230" s="116" t="s">
        <v>127</v>
      </c>
      <c r="E230" s="117" t="s">
        <v>478</v>
      </c>
      <c r="F230" s="118" t="s">
        <v>479</v>
      </c>
      <c r="G230" s="119" t="s">
        <v>219</v>
      </c>
      <c r="H230" s="120">
        <v>53.955</v>
      </c>
      <c r="I230" s="121"/>
      <c r="J230" s="122">
        <f>ROUND($I$230*$H$230,2)</f>
        <v>0</v>
      </c>
      <c r="K230" s="118" t="s">
        <v>224</v>
      </c>
      <c r="L230" s="22"/>
      <c r="M230" s="123"/>
      <c r="N230" s="124" t="s">
        <v>43</v>
      </c>
      <c r="P230" s="125">
        <f>$O$230*$H$230</f>
        <v>0</v>
      </c>
      <c r="Q230" s="125">
        <v>0.00348</v>
      </c>
      <c r="R230" s="125">
        <f>$Q$230*$H$230</f>
        <v>0.1877634</v>
      </c>
      <c r="S230" s="125">
        <v>0</v>
      </c>
      <c r="T230" s="126">
        <f>$S$230*$H$230</f>
        <v>0</v>
      </c>
      <c r="AR230" s="75" t="s">
        <v>142</v>
      </c>
      <c r="AT230" s="75" t="s">
        <v>127</v>
      </c>
      <c r="AU230" s="75" t="s">
        <v>80</v>
      </c>
      <c r="AY230" s="6" t="s">
        <v>124</v>
      </c>
      <c r="BE230" s="127">
        <f>IF($N$230="základní",$J$230,0)</f>
        <v>0</v>
      </c>
      <c r="BF230" s="127">
        <f>IF($N$230="snížená",$J$230,0)</f>
        <v>0</v>
      </c>
      <c r="BG230" s="127">
        <f>IF($N$230="zákl. přenesená",$J$230,0)</f>
        <v>0</v>
      </c>
      <c r="BH230" s="127">
        <f>IF($N$230="sníž. přenesená",$J$230,0)</f>
        <v>0</v>
      </c>
      <c r="BI230" s="127">
        <f>IF($N$230="nulová",$J$230,0)</f>
        <v>0</v>
      </c>
      <c r="BJ230" s="75" t="s">
        <v>21</v>
      </c>
      <c r="BK230" s="127">
        <f>ROUND($I$230*$H$230,2)</f>
        <v>0</v>
      </c>
      <c r="BL230" s="75" t="s">
        <v>142</v>
      </c>
      <c r="BM230" s="75" t="s">
        <v>480</v>
      </c>
    </row>
    <row r="231" spans="2:51" s="6" customFormat="1" ht="15.75" customHeight="1">
      <c r="B231" s="132"/>
      <c r="D231" s="133" t="s">
        <v>226</v>
      </c>
      <c r="E231" s="134"/>
      <c r="F231" s="134" t="s">
        <v>475</v>
      </c>
      <c r="H231" s="135">
        <v>32.518</v>
      </c>
      <c r="L231" s="132"/>
      <c r="M231" s="136"/>
      <c r="T231" s="137"/>
      <c r="AT231" s="138" t="s">
        <v>226</v>
      </c>
      <c r="AU231" s="138" t="s">
        <v>80</v>
      </c>
      <c r="AV231" s="138" t="s">
        <v>80</v>
      </c>
      <c r="AW231" s="138" t="s">
        <v>100</v>
      </c>
      <c r="AX231" s="138" t="s">
        <v>72</v>
      </c>
      <c r="AY231" s="138" t="s">
        <v>124</v>
      </c>
    </row>
    <row r="232" spans="2:51" s="6" customFormat="1" ht="15.75" customHeight="1">
      <c r="B232" s="132"/>
      <c r="D232" s="139" t="s">
        <v>226</v>
      </c>
      <c r="E232" s="138"/>
      <c r="F232" s="134" t="s">
        <v>476</v>
      </c>
      <c r="H232" s="135">
        <v>21.437</v>
      </c>
      <c r="L232" s="132"/>
      <c r="M232" s="136"/>
      <c r="T232" s="137"/>
      <c r="AT232" s="138" t="s">
        <v>226</v>
      </c>
      <c r="AU232" s="138" t="s">
        <v>80</v>
      </c>
      <c r="AV232" s="138" t="s">
        <v>80</v>
      </c>
      <c r="AW232" s="138" t="s">
        <v>100</v>
      </c>
      <c r="AX232" s="138" t="s">
        <v>72</v>
      </c>
      <c r="AY232" s="138" t="s">
        <v>124</v>
      </c>
    </row>
    <row r="233" spans="2:65" s="6" customFormat="1" ht="15.75" customHeight="1">
      <c r="B233" s="22"/>
      <c r="C233" s="116" t="s">
        <v>481</v>
      </c>
      <c r="D233" s="116" t="s">
        <v>127</v>
      </c>
      <c r="E233" s="117" t="s">
        <v>482</v>
      </c>
      <c r="F233" s="118" t="s">
        <v>483</v>
      </c>
      <c r="G233" s="119" t="s">
        <v>219</v>
      </c>
      <c r="H233" s="120">
        <v>39.086</v>
      </c>
      <c r="I233" s="121"/>
      <c r="J233" s="122">
        <f>ROUND($I$233*$H$233,2)</f>
        <v>0</v>
      </c>
      <c r="K233" s="118" t="s">
        <v>224</v>
      </c>
      <c r="L233" s="22"/>
      <c r="M233" s="123"/>
      <c r="N233" s="124" t="s">
        <v>43</v>
      </c>
      <c r="P233" s="125">
        <f>$O$233*$H$233</f>
        <v>0</v>
      </c>
      <c r="Q233" s="125">
        <v>0.00938</v>
      </c>
      <c r="R233" s="125">
        <f>$Q$233*$H$233</f>
        <v>0.36662668</v>
      </c>
      <c r="S233" s="125">
        <v>0</v>
      </c>
      <c r="T233" s="126">
        <f>$S$233*$H$233</f>
        <v>0</v>
      </c>
      <c r="AR233" s="75" t="s">
        <v>142</v>
      </c>
      <c r="AT233" s="75" t="s">
        <v>127</v>
      </c>
      <c r="AU233" s="75" t="s">
        <v>80</v>
      </c>
      <c r="AY233" s="6" t="s">
        <v>124</v>
      </c>
      <c r="BE233" s="127">
        <f>IF($N$233="základní",$J$233,0)</f>
        <v>0</v>
      </c>
      <c r="BF233" s="127">
        <f>IF($N$233="snížená",$J$233,0)</f>
        <v>0</v>
      </c>
      <c r="BG233" s="127">
        <f>IF($N$233="zákl. přenesená",$J$233,0)</f>
        <v>0</v>
      </c>
      <c r="BH233" s="127">
        <f>IF($N$233="sníž. přenesená",$J$233,0)</f>
        <v>0</v>
      </c>
      <c r="BI233" s="127">
        <f>IF($N$233="nulová",$J$233,0)</f>
        <v>0</v>
      </c>
      <c r="BJ233" s="75" t="s">
        <v>21</v>
      </c>
      <c r="BK233" s="127">
        <f>ROUND($I$233*$H$233,2)</f>
        <v>0</v>
      </c>
      <c r="BL233" s="75" t="s">
        <v>142</v>
      </c>
      <c r="BM233" s="75" t="s">
        <v>484</v>
      </c>
    </row>
    <row r="234" spans="2:51" s="6" customFormat="1" ht="15.75" customHeight="1">
      <c r="B234" s="132"/>
      <c r="D234" s="133" t="s">
        <v>226</v>
      </c>
      <c r="E234" s="134"/>
      <c r="F234" s="134" t="s">
        <v>485</v>
      </c>
      <c r="H234" s="135">
        <v>52.553</v>
      </c>
      <c r="L234" s="132"/>
      <c r="M234" s="136"/>
      <c r="T234" s="137"/>
      <c r="AT234" s="138" t="s">
        <v>226</v>
      </c>
      <c r="AU234" s="138" t="s">
        <v>80</v>
      </c>
      <c r="AV234" s="138" t="s">
        <v>80</v>
      </c>
      <c r="AW234" s="138" t="s">
        <v>100</v>
      </c>
      <c r="AX234" s="138" t="s">
        <v>72</v>
      </c>
      <c r="AY234" s="138" t="s">
        <v>124</v>
      </c>
    </row>
    <row r="235" spans="2:51" s="6" customFormat="1" ht="15.75" customHeight="1">
      <c r="B235" s="132"/>
      <c r="D235" s="139" t="s">
        <v>226</v>
      </c>
      <c r="E235" s="138"/>
      <c r="F235" s="134" t="s">
        <v>323</v>
      </c>
      <c r="H235" s="135">
        <v>-13.467</v>
      </c>
      <c r="L235" s="132"/>
      <c r="M235" s="136"/>
      <c r="T235" s="137"/>
      <c r="AT235" s="138" t="s">
        <v>226</v>
      </c>
      <c r="AU235" s="138" t="s">
        <v>80</v>
      </c>
      <c r="AV235" s="138" t="s">
        <v>80</v>
      </c>
      <c r="AW235" s="138" t="s">
        <v>100</v>
      </c>
      <c r="AX235" s="138" t="s">
        <v>72</v>
      </c>
      <c r="AY235" s="138" t="s">
        <v>124</v>
      </c>
    </row>
    <row r="236" spans="2:65" s="6" customFormat="1" ht="15.75" customHeight="1">
      <c r="B236" s="22"/>
      <c r="C236" s="116" t="s">
        <v>486</v>
      </c>
      <c r="D236" s="116" t="s">
        <v>127</v>
      </c>
      <c r="E236" s="117" t="s">
        <v>487</v>
      </c>
      <c r="F236" s="118" t="s">
        <v>488</v>
      </c>
      <c r="G236" s="119" t="s">
        <v>219</v>
      </c>
      <c r="H236" s="120">
        <v>20.253</v>
      </c>
      <c r="I236" s="121"/>
      <c r="J236" s="122">
        <f>ROUND($I$236*$H$236,2)</f>
        <v>0</v>
      </c>
      <c r="K236" s="118" t="s">
        <v>350</v>
      </c>
      <c r="L236" s="22"/>
      <c r="M236" s="123"/>
      <c r="N236" s="124" t="s">
        <v>43</v>
      </c>
      <c r="P236" s="125">
        <f>$O$236*$H$236</f>
        <v>0</v>
      </c>
      <c r="Q236" s="125">
        <v>0</v>
      </c>
      <c r="R236" s="125">
        <f>$Q$236*$H$236</f>
        <v>0</v>
      </c>
      <c r="S236" s="125">
        <v>0</v>
      </c>
      <c r="T236" s="126">
        <f>$S$236*$H$236</f>
        <v>0</v>
      </c>
      <c r="AR236" s="75" t="s">
        <v>142</v>
      </c>
      <c r="AT236" s="75" t="s">
        <v>127</v>
      </c>
      <c r="AU236" s="75" t="s">
        <v>80</v>
      </c>
      <c r="AY236" s="6" t="s">
        <v>124</v>
      </c>
      <c r="BE236" s="127">
        <f>IF($N$236="základní",$J$236,0)</f>
        <v>0</v>
      </c>
      <c r="BF236" s="127">
        <f>IF($N$236="snížená",$J$236,0)</f>
        <v>0</v>
      </c>
      <c r="BG236" s="127">
        <f>IF($N$236="zákl. přenesená",$J$236,0)</f>
        <v>0</v>
      </c>
      <c r="BH236" s="127">
        <f>IF($N$236="sníž. přenesená",$J$236,0)</f>
        <v>0</v>
      </c>
      <c r="BI236" s="127">
        <f>IF($N$236="nulová",$J$236,0)</f>
        <v>0</v>
      </c>
      <c r="BJ236" s="75" t="s">
        <v>21</v>
      </c>
      <c r="BK236" s="127">
        <f>ROUND($I$236*$H$236,2)</f>
        <v>0</v>
      </c>
      <c r="BL236" s="75" t="s">
        <v>142</v>
      </c>
      <c r="BM236" s="75" t="s">
        <v>489</v>
      </c>
    </row>
    <row r="237" spans="2:51" s="6" customFormat="1" ht="15.75" customHeight="1">
      <c r="B237" s="132"/>
      <c r="D237" s="133" t="s">
        <v>226</v>
      </c>
      <c r="E237" s="134"/>
      <c r="F237" s="134" t="s">
        <v>490</v>
      </c>
      <c r="H237" s="135">
        <v>7.478</v>
      </c>
      <c r="L237" s="132"/>
      <c r="M237" s="136"/>
      <c r="T237" s="137"/>
      <c r="AT237" s="138" t="s">
        <v>226</v>
      </c>
      <c r="AU237" s="138" t="s">
        <v>80</v>
      </c>
      <c r="AV237" s="138" t="s">
        <v>80</v>
      </c>
      <c r="AW237" s="138" t="s">
        <v>100</v>
      </c>
      <c r="AX237" s="138" t="s">
        <v>72</v>
      </c>
      <c r="AY237" s="138" t="s">
        <v>124</v>
      </c>
    </row>
    <row r="238" spans="2:51" s="6" customFormat="1" ht="15.75" customHeight="1">
      <c r="B238" s="132"/>
      <c r="D238" s="139" t="s">
        <v>226</v>
      </c>
      <c r="E238" s="138"/>
      <c r="F238" s="134" t="s">
        <v>491</v>
      </c>
      <c r="H238" s="135">
        <v>1.856</v>
      </c>
      <c r="L238" s="132"/>
      <c r="M238" s="136"/>
      <c r="T238" s="137"/>
      <c r="AT238" s="138" t="s">
        <v>226</v>
      </c>
      <c r="AU238" s="138" t="s">
        <v>80</v>
      </c>
      <c r="AV238" s="138" t="s">
        <v>80</v>
      </c>
      <c r="AW238" s="138" t="s">
        <v>100</v>
      </c>
      <c r="AX238" s="138" t="s">
        <v>72</v>
      </c>
      <c r="AY238" s="138" t="s">
        <v>124</v>
      </c>
    </row>
    <row r="239" spans="2:51" s="6" customFormat="1" ht="15.75" customHeight="1">
      <c r="B239" s="132"/>
      <c r="D239" s="139" t="s">
        <v>226</v>
      </c>
      <c r="E239" s="138"/>
      <c r="F239" s="134" t="s">
        <v>492</v>
      </c>
      <c r="H239" s="135">
        <v>10.919</v>
      </c>
      <c r="L239" s="132"/>
      <c r="M239" s="136"/>
      <c r="T239" s="137"/>
      <c r="AT239" s="138" t="s">
        <v>226</v>
      </c>
      <c r="AU239" s="138" t="s">
        <v>80</v>
      </c>
      <c r="AV239" s="138" t="s">
        <v>80</v>
      </c>
      <c r="AW239" s="138" t="s">
        <v>100</v>
      </c>
      <c r="AX239" s="138" t="s">
        <v>72</v>
      </c>
      <c r="AY239" s="138" t="s">
        <v>124</v>
      </c>
    </row>
    <row r="240" spans="2:65" s="6" customFormat="1" ht="15.75" customHeight="1">
      <c r="B240" s="22"/>
      <c r="C240" s="140" t="s">
        <v>493</v>
      </c>
      <c r="D240" s="140" t="s">
        <v>261</v>
      </c>
      <c r="E240" s="141" t="s">
        <v>494</v>
      </c>
      <c r="F240" s="142" t="s">
        <v>495</v>
      </c>
      <c r="G240" s="143" t="s">
        <v>327</v>
      </c>
      <c r="H240" s="144">
        <v>8</v>
      </c>
      <c r="I240" s="145"/>
      <c r="J240" s="146">
        <f>ROUND($I$240*$H$240,2)</f>
        <v>0</v>
      </c>
      <c r="K240" s="142" t="s">
        <v>350</v>
      </c>
      <c r="L240" s="147"/>
      <c r="M240" s="148"/>
      <c r="N240" s="149" t="s">
        <v>43</v>
      </c>
      <c r="P240" s="125">
        <f>$O$240*$H$240</f>
        <v>0</v>
      </c>
      <c r="Q240" s="125">
        <v>0</v>
      </c>
      <c r="R240" s="125">
        <f>$Q$240*$H$240</f>
        <v>0</v>
      </c>
      <c r="S240" s="125">
        <v>0</v>
      </c>
      <c r="T240" s="126">
        <f>$S$240*$H$240</f>
        <v>0</v>
      </c>
      <c r="AR240" s="75" t="s">
        <v>160</v>
      </c>
      <c r="AT240" s="75" t="s">
        <v>261</v>
      </c>
      <c r="AU240" s="75" t="s">
        <v>80</v>
      </c>
      <c r="AY240" s="6" t="s">
        <v>124</v>
      </c>
      <c r="BE240" s="127">
        <f>IF($N$240="základní",$J$240,0)</f>
        <v>0</v>
      </c>
      <c r="BF240" s="127">
        <f>IF($N$240="snížená",$J$240,0)</f>
        <v>0</v>
      </c>
      <c r="BG240" s="127">
        <f>IF($N$240="zákl. přenesená",$J$240,0)</f>
        <v>0</v>
      </c>
      <c r="BH240" s="127">
        <f>IF($N$240="sníž. přenesená",$J$240,0)</f>
        <v>0</v>
      </c>
      <c r="BI240" s="127">
        <f>IF($N$240="nulová",$J$240,0)</f>
        <v>0</v>
      </c>
      <c r="BJ240" s="75" t="s">
        <v>21</v>
      </c>
      <c r="BK240" s="127">
        <f>ROUND($I$240*$H$240,2)</f>
        <v>0</v>
      </c>
      <c r="BL240" s="75" t="s">
        <v>142</v>
      </c>
      <c r="BM240" s="75" t="s">
        <v>496</v>
      </c>
    </row>
    <row r="241" spans="2:65" s="6" customFormat="1" ht="15.75" customHeight="1">
      <c r="B241" s="22"/>
      <c r="C241" s="143" t="s">
        <v>497</v>
      </c>
      <c r="D241" s="143" t="s">
        <v>261</v>
      </c>
      <c r="E241" s="141" t="s">
        <v>498</v>
      </c>
      <c r="F241" s="142" t="s">
        <v>499</v>
      </c>
      <c r="G241" s="143" t="s">
        <v>327</v>
      </c>
      <c r="H241" s="144">
        <v>2</v>
      </c>
      <c r="I241" s="145"/>
      <c r="J241" s="146">
        <f>ROUND($I$241*$H$241,2)</f>
        <v>0</v>
      </c>
      <c r="K241" s="142" t="s">
        <v>350</v>
      </c>
      <c r="L241" s="147"/>
      <c r="M241" s="148"/>
      <c r="N241" s="149" t="s">
        <v>43</v>
      </c>
      <c r="P241" s="125">
        <f>$O$241*$H$241</f>
        <v>0</v>
      </c>
      <c r="Q241" s="125">
        <v>0</v>
      </c>
      <c r="R241" s="125">
        <f>$Q$241*$H$241</f>
        <v>0</v>
      </c>
      <c r="S241" s="125">
        <v>0</v>
      </c>
      <c r="T241" s="126">
        <f>$S$241*$H$241</f>
        <v>0</v>
      </c>
      <c r="AR241" s="75" t="s">
        <v>160</v>
      </c>
      <c r="AT241" s="75" t="s">
        <v>261</v>
      </c>
      <c r="AU241" s="75" t="s">
        <v>80</v>
      </c>
      <c r="AY241" s="75" t="s">
        <v>124</v>
      </c>
      <c r="BE241" s="127">
        <f>IF($N$241="základní",$J$241,0)</f>
        <v>0</v>
      </c>
      <c r="BF241" s="127">
        <f>IF($N$241="snížená",$J$241,0)</f>
        <v>0</v>
      </c>
      <c r="BG241" s="127">
        <f>IF($N$241="zákl. přenesená",$J$241,0)</f>
        <v>0</v>
      </c>
      <c r="BH241" s="127">
        <f>IF($N$241="sníž. přenesená",$J$241,0)</f>
        <v>0</v>
      </c>
      <c r="BI241" s="127">
        <f>IF($N$241="nulová",$J$241,0)</f>
        <v>0</v>
      </c>
      <c r="BJ241" s="75" t="s">
        <v>21</v>
      </c>
      <c r="BK241" s="127">
        <f>ROUND($I$241*$H$241,2)</f>
        <v>0</v>
      </c>
      <c r="BL241" s="75" t="s">
        <v>142</v>
      </c>
      <c r="BM241" s="75" t="s">
        <v>500</v>
      </c>
    </row>
    <row r="242" spans="2:65" s="6" customFormat="1" ht="15.75" customHeight="1">
      <c r="B242" s="22"/>
      <c r="C242" s="143" t="s">
        <v>501</v>
      </c>
      <c r="D242" s="143" t="s">
        <v>261</v>
      </c>
      <c r="E242" s="141" t="s">
        <v>502</v>
      </c>
      <c r="F242" s="142" t="s">
        <v>503</v>
      </c>
      <c r="G242" s="143" t="s">
        <v>327</v>
      </c>
      <c r="H242" s="144">
        <v>1</v>
      </c>
      <c r="I242" s="145"/>
      <c r="J242" s="146">
        <f>ROUND($I$242*$H$242,2)</f>
        <v>0</v>
      </c>
      <c r="K242" s="142" t="s">
        <v>350</v>
      </c>
      <c r="L242" s="147"/>
      <c r="M242" s="148"/>
      <c r="N242" s="149" t="s">
        <v>43</v>
      </c>
      <c r="P242" s="125">
        <f>$O$242*$H$242</f>
        <v>0</v>
      </c>
      <c r="Q242" s="125">
        <v>0</v>
      </c>
      <c r="R242" s="125">
        <f>$Q$242*$H$242</f>
        <v>0</v>
      </c>
      <c r="S242" s="125">
        <v>0</v>
      </c>
      <c r="T242" s="126">
        <f>$S$242*$H$242</f>
        <v>0</v>
      </c>
      <c r="AR242" s="75" t="s">
        <v>160</v>
      </c>
      <c r="AT242" s="75" t="s">
        <v>261</v>
      </c>
      <c r="AU242" s="75" t="s">
        <v>80</v>
      </c>
      <c r="AY242" s="75" t="s">
        <v>124</v>
      </c>
      <c r="BE242" s="127">
        <f>IF($N$242="základní",$J$242,0)</f>
        <v>0</v>
      </c>
      <c r="BF242" s="127">
        <f>IF($N$242="snížená",$J$242,0)</f>
        <v>0</v>
      </c>
      <c r="BG242" s="127">
        <f>IF($N$242="zákl. přenesená",$J$242,0)</f>
        <v>0</v>
      </c>
      <c r="BH242" s="127">
        <f>IF($N$242="sníž. přenesená",$J$242,0)</f>
        <v>0</v>
      </c>
      <c r="BI242" s="127">
        <f>IF($N$242="nulová",$J$242,0)</f>
        <v>0</v>
      </c>
      <c r="BJ242" s="75" t="s">
        <v>21</v>
      </c>
      <c r="BK242" s="127">
        <f>ROUND($I$242*$H$242,2)</f>
        <v>0</v>
      </c>
      <c r="BL242" s="75" t="s">
        <v>142</v>
      </c>
      <c r="BM242" s="75" t="s">
        <v>504</v>
      </c>
    </row>
    <row r="243" spans="2:65" s="6" customFormat="1" ht="15.75" customHeight="1">
      <c r="B243" s="22"/>
      <c r="C243" s="143" t="s">
        <v>505</v>
      </c>
      <c r="D243" s="143" t="s">
        <v>261</v>
      </c>
      <c r="E243" s="141" t="s">
        <v>506</v>
      </c>
      <c r="F243" s="142" t="s">
        <v>507</v>
      </c>
      <c r="G243" s="143" t="s">
        <v>219</v>
      </c>
      <c r="H243" s="144">
        <v>41.04</v>
      </c>
      <c r="I243" s="145"/>
      <c r="J243" s="146">
        <f>ROUND($I$243*$H$243,2)</f>
        <v>0</v>
      </c>
      <c r="K243" s="142" t="s">
        <v>224</v>
      </c>
      <c r="L243" s="147"/>
      <c r="M243" s="148"/>
      <c r="N243" s="149" t="s">
        <v>43</v>
      </c>
      <c r="P243" s="125">
        <f>$O$243*$H$243</f>
        <v>0</v>
      </c>
      <c r="Q243" s="125">
        <v>0.015</v>
      </c>
      <c r="R243" s="125">
        <f>$Q$243*$H$243</f>
        <v>0.6155999999999999</v>
      </c>
      <c r="S243" s="125">
        <v>0</v>
      </c>
      <c r="T243" s="126">
        <f>$S$243*$H$243</f>
        <v>0</v>
      </c>
      <c r="AR243" s="75" t="s">
        <v>160</v>
      </c>
      <c r="AT243" s="75" t="s">
        <v>261</v>
      </c>
      <c r="AU243" s="75" t="s">
        <v>80</v>
      </c>
      <c r="AY243" s="75" t="s">
        <v>124</v>
      </c>
      <c r="BE243" s="127">
        <f>IF($N$243="základní",$J$243,0)</f>
        <v>0</v>
      </c>
      <c r="BF243" s="127">
        <f>IF($N$243="snížená",$J$243,0)</f>
        <v>0</v>
      </c>
      <c r="BG243" s="127">
        <f>IF($N$243="zákl. přenesená",$J$243,0)</f>
        <v>0</v>
      </c>
      <c r="BH243" s="127">
        <f>IF($N$243="sníž. přenesená",$J$243,0)</f>
        <v>0</v>
      </c>
      <c r="BI243" s="127">
        <f>IF($N$243="nulová",$J$243,0)</f>
        <v>0</v>
      </c>
      <c r="BJ243" s="75" t="s">
        <v>21</v>
      </c>
      <c r="BK243" s="127">
        <f>ROUND($I$243*$H$243,2)</f>
        <v>0</v>
      </c>
      <c r="BL243" s="75" t="s">
        <v>142</v>
      </c>
      <c r="BM243" s="75" t="s">
        <v>508</v>
      </c>
    </row>
    <row r="244" spans="2:51" s="6" customFormat="1" ht="15.75" customHeight="1">
      <c r="B244" s="132"/>
      <c r="D244" s="139" t="s">
        <v>226</v>
      </c>
      <c r="F244" s="134" t="s">
        <v>509</v>
      </c>
      <c r="H244" s="135">
        <v>41.04</v>
      </c>
      <c r="L244" s="132"/>
      <c r="M244" s="136"/>
      <c r="T244" s="137"/>
      <c r="AT244" s="138" t="s">
        <v>226</v>
      </c>
      <c r="AU244" s="138" t="s">
        <v>80</v>
      </c>
      <c r="AV244" s="138" t="s">
        <v>80</v>
      </c>
      <c r="AW244" s="138" t="s">
        <v>72</v>
      </c>
      <c r="AX244" s="138" t="s">
        <v>21</v>
      </c>
      <c r="AY244" s="138" t="s">
        <v>124</v>
      </c>
    </row>
    <row r="245" spans="2:65" s="6" customFormat="1" ht="15.75" customHeight="1">
      <c r="B245" s="22"/>
      <c r="C245" s="116" t="s">
        <v>510</v>
      </c>
      <c r="D245" s="116" t="s">
        <v>127</v>
      </c>
      <c r="E245" s="117" t="s">
        <v>511</v>
      </c>
      <c r="F245" s="118" t="s">
        <v>512</v>
      </c>
      <c r="G245" s="119" t="s">
        <v>152</v>
      </c>
      <c r="H245" s="120">
        <v>14.17</v>
      </c>
      <c r="I245" s="121"/>
      <c r="J245" s="122">
        <f>ROUND($I$245*$H$245,2)</f>
        <v>0</v>
      </c>
      <c r="K245" s="118" t="s">
        <v>224</v>
      </c>
      <c r="L245" s="22"/>
      <c r="M245" s="123"/>
      <c r="N245" s="124" t="s">
        <v>43</v>
      </c>
      <c r="P245" s="125">
        <f>$O$245*$H$245</f>
        <v>0</v>
      </c>
      <c r="Q245" s="125">
        <v>6E-05</v>
      </c>
      <c r="R245" s="125">
        <f>$Q$245*$H$245</f>
        <v>0.0008502000000000001</v>
      </c>
      <c r="S245" s="125">
        <v>0</v>
      </c>
      <c r="T245" s="126">
        <f>$S$245*$H$245</f>
        <v>0</v>
      </c>
      <c r="AR245" s="75" t="s">
        <v>142</v>
      </c>
      <c r="AT245" s="75" t="s">
        <v>127</v>
      </c>
      <c r="AU245" s="75" t="s">
        <v>80</v>
      </c>
      <c r="AY245" s="6" t="s">
        <v>124</v>
      </c>
      <c r="BE245" s="127">
        <f>IF($N$245="základní",$J$245,0)</f>
        <v>0</v>
      </c>
      <c r="BF245" s="127">
        <f>IF($N$245="snížená",$J$245,0)</f>
        <v>0</v>
      </c>
      <c r="BG245" s="127">
        <f>IF($N$245="zákl. přenesená",$J$245,0)</f>
        <v>0</v>
      </c>
      <c r="BH245" s="127">
        <f>IF($N$245="sníž. přenesená",$J$245,0)</f>
        <v>0</v>
      </c>
      <c r="BI245" s="127">
        <f>IF($N$245="nulová",$J$245,0)</f>
        <v>0</v>
      </c>
      <c r="BJ245" s="75" t="s">
        <v>21</v>
      </c>
      <c r="BK245" s="127">
        <f>ROUND($I$245*$H$245,2)</f>
        <v>0</v>
      </c>
      <c r="BL245" s="75" t="s">
        <v>142</v>
      </c>
      <c r="BM245" s="75" t="s">
        <v>513</v>
      </c>
    </row>
    <row r="246" spans="2:51" s="6" customFormat="1" ht="15.75" customHeight="1">
      <c r="B246" s="132"/>
      <c r="D246" s="133" t="s">
        <v>226</v>
      </c>
      <c r="E246" s="134"/>
      <c r="F246" s="134" t="s">
        <v>514</v>
      </c>
      <c r="H246" s="135">
        <v>14.17</v>
      </c>
      <c r="L246" s="132"/>
      <c r="M246" s="136"/>
      <c r="T246" s="137"/>
      <c r="AT246" s="138" t="s">
        <v>226</v>
      </c>
      <c r="AU246" s="138" t="s">
        <v>80</v>
      </c>
      <c r="AV246" s="138" t="s">
        <v>80</v>
      </c>
      <c r="AW246" s="138" t="s">
        <v>100</v>
      </c>
      <c r="AX246" s="138" t="s">
        <v>72</v>
      </c>
      <c r="AY246" s="138" t="s">
        <v>124</v>
      </c>
    </row>
    <row r="247" spans="2:65" s="6" customFormat="1" ht="15.75" customHeight="1">
      <c r="B247" s="22"/>
      <c r="C247" s="140" t="s">
        <v>515</v>
      </c>
      <c r="D247" s="140" t="s">
        <v>261</v>
      </c>
      <c r="E247" s="141" t="s">
        <v>516</v>
      </c>
      <c r="F247" s="142" t="s">
        <v>517</v>
      </c>
      <c r="G247" s="143" t="s">
        <v>152</v>
      </c>
      <c r="H247" s="144">
        <v>14.17</v>
      </c>
      <c r="I247" s="145"/>
      <c r="J247" s="146">
        <f>ROUND($I$247*$H$247,2)</f>
        <v>0</v>
      </c>
      <c r="K247" s="142" t="s">
        <v>224</v>
      </c>
      <c r="L247" s="147"/>
      <c r="M247" s="148"/>
      <c r="N247" s="149" t="s">
        <v>43</v>
      </c>
      <c r="P247" s="125">
        <f>$O$247*$H$247</f>
        <v>0</v>
      </c>
      <c r="Q247" s="125">
        <v>0.00046</v>
      </c>
      <c r="R247" s="125">
        <f>$Q$247*$H$247</f>
        <v>0.0065182</v>
      </c>
      <c r="S247" s="125">
        <v>0</v>
      </c>
      <c r="T247" s="126">
        <f>$S$247*$H$247</f>
        <v>0</v>
      </c>
      <c r="AR247" s="75" t="s">
        <v>160</v>
      </c>
      <c r="AT247" s="75" t="s">
        <v>261</v>
      </c>
      <c r="AU247" s="75" t="s">
        <v>80</v>
      </c>
      <c r="AY247" s="6" t="s">
        <v>124</v>
      </c>
      <c r="BE247" s="127">
        <f>IF($N$247="základní",$J$247,0)</f>
        <v>0</v>
      </c>
      <c r="BF247" s="127">
        <f>IF($N$247="snížená",$J$247,0)</f>
        <v>0</v>
      </c>
      <c r="BG247" s="127">
        <f>IF($N$247="zákl. přenesená",$J$247,0)</f>
        <v>0</v>
      </c>
      <c r="BH247" s="127">
        <f>IF($N$247="sníž. přenesená",$J$247,0)</f>
        <v>0</v>
      </c>
      <c r="BI247" s="127">
        <f>IF($N$247="nulová",$J$247,0)</f>
        <v>0</v>
      </c>
      <c r="BJ247" s="75" t="s">
        <v>21</v>
      </c>
      <c r="BK247" s="127">
        <f>ROUND($I$247*$H$247,2)</f>
        <v>0</v>
      </c>
      <c r="BL247" s="75" t="s">
        <v>142</v>
      </c>
      <c r="BM247" s="75" t="s">
        <v>518</v>
      </c>
    </row>
    <row r="248" spans="2:65" s="6" customFormat="1" ht="15.75" customHeight="1">
      <c r="B248" s="22"/>
      <c r="C248" s="119" t="s">
        <v>519</v>
      </c>
      <c r="D248" s="119" t="s">
        <v>127</v>
      </c>
      <c r="E248" s="117" t="s">
        <v>520</v>
      </c>
      <c r="F248" s="118" t="s">
        <v>521</v>
      </c>
      <c r="G248" s="119" t="s">
        <v>152</v>
      </c>
      <c r="H248" s="120">
        <v>63.14</v>
      </c>
      <c r="I248" s="121"/>
      <c r="J248" s="122">
        <f>ROUND($I$248*$H$248,2)</f>
        <v>0</v>
      </c>
      <c r="K248" s="118" t="s">
        <v>224</v>
      </c>
      <c r="L248" s="22"/>
      <c r="M248" s="123"/>
      <c r="N248" s="124" t="s">
        <v>43</v>
      </c>
      <c r="P248" s="125">
        <f>$O$248*$H$248</f>
        <v>0</v>
      </c>
      <c r="Q248" s="125">
        <v>0.00025</v>
      </c>
      <c r="R248" s="125">
        <f>$Q$248*$H$248</f>
        <v>0.015785</v>
      </c>
      <c r="S248" s="125">
        <v>0</v>
      </c>
      <c r="T248" s="126">
        <f>$S$248*$H$248</f>
        <v>0</v>
      </c>
      <c r="AR248" s="75" t="s">
        <v>142</v>
      </c>
      <c r="AT248" s="75" t="s">
        <v>127</v>
      </c>
      <c r="AU248" s="75" t="s">
        <v>80</v>
      </c>
      <c r="AY248" s="75" t="s">
        <v>124</v>
      </c>
      <c r="BE248" s="127">
        <f>IF($N$248="základní",$J$248,0)</f>
        <v>0</v>
      </c>
      <c r="BF248" s="127">
        <f>IF($N$248="snížená",$J$248,0)</f>
        <v>0</v>
      </c>
      <c r="BG248" s="127">
        <f>IF($N$248="zákl. přenesená",$J$248,0)</f>
        <v>0</v>
      </c>
      <c r="BH248" s="127">
        <f>IF($N$248="sníž. přenesená",$J$248,0)</f>
        <v>0</v>
      </c>
      <c r="BI248" s="127">
        <f>IF($N$248="nulová",$J$248,0)</f>
        <v>0</v>
      </c>
      <c r="BJ248" s="75" t="s">
        <v>21</v>
      </c>
      <c r="BK248" s="127">
        <f>ROUND($I$248*$H$248,2)</f>
        <v>0</v>
      </c>
      <c r="BL248" s="75" t="s">
        <v>142</v>
      </c>
      <c r="BM248" s="75" t="s">
        <v>522</v>
      </c>
    </row>
    <row r="249" spans="2:51" s="6" customFormat="1" ht="15.75" customHeight="1">
      <c r="B249" s="132"/>
      <c r="D249" s="133" t="s">
        <v>226</v>
      </c>
      <c r="E249" s="134"/>
      <c r="F249" s="134" t="s">
        <v>523</v>
      </c>
      <c r="H249" s="135">
        <v>63.14</v>
      </c>
      <c r="L249" s="132"/>
      <c r="M249" s="136"/>
      <c r="T249" s="137"/>
      <c r="AT249" s="138" t="s">
        <v>226</v>
      </c>
      <c r="AU249" s="138" t="s">
        <v>80</v>
      </c>
      <c r="AV249" s="138" t="s">
        <v>80</v>
      </c>
      <c r="AW249" s="138" t="s">
        <v>100</v>
      </c>
      <c r="AX249" s="138" t="s">
        <v>72</v>
      </c>
      <c r="AY249" s="138" t="s">
        <v>124</v>
      </c>
    </row>
    <row r="250" spans="2:65" s="6" customFormat="1" ht="15.75" customHeight="1">
      <c r="B250" s="22"/>
      <c r="C250" s="140" t="s">
        <v>524</v>
      </c>
      <c r="D250" s="140" t="s">
        <v>261</v>
      </c>
      <c r="E250" s="141" t="s">
        <v>525</v>
      </c>
      <c r="F250" s="142" t="s">
        <v>526</v>
      </c>
      <c r="G250" s="143" t="s">
        <v>152</v>
      </c>
      <c r="H250" s="144">
        <v>27.195</v>
      </c>
      <c r="I250" s="145"/>
      <c r="J250" s="146">
        <f>ROUND($I$250*$H$250,2)</f>
        <v>0</v>
      </c>
      <c r="K250" s="142" t="s">
        <v>224</v>
      </c>
      <c r="L250" s="147"/>
      <c r="M250" s="148"/>
      <c r="N250" s="149" t="s">
        <v>43</v>
      </c>
      <c r="P250" s="125">
        <f>$O$250*$H$250</f>
        <v>0</v>
      </c>
      <c r="Q250" s="125">
        <v>3E-05</v>
      </c>
      <c r="R250" s="125">
        <f>$Q$250*$H$250</f>
        <v>0.00081585</v>
      </c>
      <c r="S250" s="125">
        <v>0</v>
      </c>
      <c r="T250" s="126">
        <f>$S$250*$H$250</f>
        <v>0</v>
      </c>
      <c r="AR250" s="75" t="s">
        <v>160</v>
      </c>
      <c r="AT250" s="75" t="s">
        <v>261</v>
      </c>
      <c r="AU250" s="75" t="s">
        <v>80</v>
      </c>
      <c r="AY250" s="6" t="s">
        <v>124</v>
      </c>
      <c r="BE250" s="127">
        <f>IF($N$250="základní",$J$250,0)</f>
        <v>0</v>
      </c>
      <c r="BF250" s="127">
        <f>IF($N$250="snížená",$J$250,0)</f>
        <v>0</v>
      </c>
      <c r="BG250" s="127">
        <f>IF($N$250="zákl. přenesená",$J$250,0)</f>
        <v>0</v>
      </c>
      <c r="BH250" s="127">
        <f>IF($N$250="sníž. přenesená",$J$250,0)</f>
        <v>0</v>
      </c>
      <c r="BI250" s="127">
        <f>IF($N$250="nulová",$J$250,0)</f>
        <v>0</v>
      </c>
      <c r="BJ250" s="75" t="s">
        <v>21</v>
      </c>
      <c r="BK250" s="127">
        <f>ROUND($I$250*$H$250,2)</f>
        <v>0</v>
      </c>
      <c r="BL250" s="75" t="s">
        <v>142</v>
      </c>
      <c r="BM250" s="75" t="s">
        <v>527</v>
      </c>
    </row>
    <row r="251" spans="2:51" s="6" customFormat="1" ht="15.75" customHeight="1">
      <c r="B251" s="132"/>
      <c r="D251" s="133" t="s">
        <v>226</v>
      </c>
      <c r="E251" s="134"/>
      <c r="F251" s="134" t="s">
        <v>528</v>
      </c>
      <c r="H251" s="135">
        <v>19</v>
      </c>
      <c r="L251" s="132"/>
      <c r="M251" s="136"/>
      <c r="T251" s="137"/>
      <c r="AT251" s="138" t="s">
        <v>226</v>
      </c>
      <c r="AU251" s="138" t="s">
        <v>80</v>
      </c>
      <c r="AV251" s="138" t="s">
        <v>80</v>
      </c>
      <c r="AW251" s="138" t="s">
        <v>100</v>
      </c>
      <c r="AX251" s="138" t="s">
        <v>72</v>
      </c>
      <c r="AY251" s="138" t="s">
        <v>124</v>
      </c>
    </row>
    <row r="252" spans="2:51" s="6" customFormat="1" ht="15.75" customHeight="1">
      <c r="B252" s="132"/>
      <c r="D252" s="139" t="s">
        <v>226</v>
      </c>
      <c r="E252" s="138"/>
      <c r="F252" s="134" t="s">
        <v>529</v>
      </c>
      <c r="H252" s="135">
        <v>6.9</v>
      </c>
      <c r="L252" s="132"/>
      <c r="M252" s="136"/>
      <c r="T252" s="137"/>
      <c r="AT252" s="138" t="s">
        <v>226</v>
      </c>
      <c r="AU252" s="138" t="s">
        <v>80</v>
      </c>
      <c r="AV252" s="138" t="s">
        <v>80</v>
      </c>
      <c r="AW252" s="138" t="s">
        <v>100</v>
      </c>
      <c r="AX252" s="138" t="s">
        <v>72</v>
      </c>
      <c r="AY252" s="138" t="s">
        <v>124</v>
      </c>
    </row>
    <row r="253" spans="2:51" s="6" customFormat="1" ht="15.75" customHeight="1">
      <c r="B253" s="132"/>
      <c r="D253" s="139" t="s">
        <v>226</v>
      </c>
      <c r="F253" s="134" t="s">
        <v>530</v>
      </c>
      <c r="H253" s="135">
        <v>27.195</v>
      </c>
      <c r="L253" s="132"/>
      <c r="M253" s="136"/>
      <c r="T253" s="137"/>
      <c r="AT253" s="138" t="s">
        <v>226</v>
      </c>
      <c r="AU253" s="138" t="s">
        <v>80</v>
      </c>
      <c r="AV253" s="138" t="s">
        <v>80</v>
      </c>
      <c r="AW253" s="138" t="s">
        <v>72</v>
      </c>
      <c r="AX253" s="138" t="s">
        <v>21</v>
      </c>
      <c r="AY253" s="138" t="s">
        <v>124</v>
      </c>
    </row>
    <row r="254" spans="2:65" s="6" customFormat="1" ht="15.75" customHeight="1">
      <c r="B254" s="22"/>
      <c r="C254" s="140" t="s">
        <v>531</v>
      </c>
      <c r="D254" s="140" t="s">
        <v>261</v>
      </c>
      <c r="E254" s="141" t="s">
        <v>532</v>
      </c>
      <c r="F254" s="142" t="s">
        <v>533</v>
      </c>
      <c r="G254" s="143" t="s">
        <v>152</v>
      </c>
      <c r="H254" s="144">
        <v>26.838</v>
      </c>
      <c r="I254" s="145"/>
      <c r="J254" s="146">
        <f>ROUND($I$254*$H$254,2)</f>
        <v>0</v>
      </c>
      <c r="K254" s="142" t="s">
        <v>224</v>
      </c>
      <c r="L254" s="147"/>
      <c r="M254" s="148"/>
      <c r="N254" s="149" t="s">
        <v>43</v>
      </c>
      <c r="P254" s="125">
        <f>$O$254*$H$254</f>
        <v>0</v>
      </c>
      <c r="Q254" s="125">
        <v>3E-05</v>
      </c>
      <c r="R254" s="125">
        <f>$Q$254*$H$254</f>
        <v>0.0008051400000000001</v>
      </c>
      <c r="S254" s="125">
        <v>0</v>
      </c>
      <c r="T254" s="126">
        <f>$S$254*$H$254</f>
        <v>0</v>
      </c>
      <c r="AR254" s="75" t="s">
        <v>160</v>
      </c>
      <c r="AT254" s="75" t="s">
        <v>261</v>
      </c>
      <c r="AU254" s="75" t="s">
        <v>80</v>
      </c>
      <c r="AY254" s="6" t="s">
        <v>124</v>
      </c>
      <c r="BE254" s="127">
        <f>IF($N$254="základní",$J$254,0)</f>
        <v>0</v>
      </c>
      <c r="BF254" s="127">
        <f>IF($N$254="snížená",$J$254,0)</f>
        <v>0</v>
      </c>
      <c r="BG254" s="127">
        <f>IF($N$254="zákl. přenesená",$J$254,0)</f>
        <v>0</v>
      </c>
      <c r="BH254" s="127">
        <f>IF($N$254="sníž. přenesená",$J$254,0)</f>
        <v>0</v>
      </c>
      <c r="BI254" s="127">
        <f>IF($N$254="nulová",$J$254,0)</f>
        <v>0</v>
      </c>
      <c r="BJ254" s="75" t="s">
        <v>21</v>
      </c>
      <c r="BK254" s="127">
        <f>ROUND($I$254*$H$254,2)</f>
        <v>0</v>
      </c>
      <c r="BL254" s="75" t="s">
        <v>142</v>
      </c>
      <c r="BM254" s="75" t="s">
        <v>534</v>
      </c>
    </row>
    <row r="255" spans="2:51" s="6" customFormat="1" ht="15.75" customHeight="1">
      <c r="B255" s="132"/>
      <c r="D255" s="133" t="s">
        <v>226</v>
      </c>
      <c r="E255" s="134"/>
      <c r="F255" s="134" t="s">
        <v>535</v>
      </c>
      <c r="H255" s="135">
        <v>25.56</v>
      </c>
      <c r="L255" s="132"/>
      <c r="M255" s="136"/>
      <c r="T255" s="137"/>
      <c r="AT255" s="138" t="s">
        <v>226</v>
      </c>
      <c r="AU255" s="138" t="s">
        <v>80</v>
      </c>
      <c r="AV255" s="138" t="s">
        <v>80</v>
      </c>
      <c r="AW255" s="138" t="s">
        <v>100</v>
      </c>
      <c r="AX255" s="138" t="s">
        <v>72</v>
      </c>
      <c r="AY255" s="138" t="s">
        <v>124</v>
      </c>
    </row>
    <row r="256" spans="2:51" s="6" customFormat="1" ht="15.75" customHeight="1">
      <c r="B256" s="132"/>
      <c r="D256" s="139" t="s">
        <v>226</v>
      </c>
      <c r="F256" s="134" t="s">
        <v>536</v>
      </c>
      <c r="H256" s="135">
        <v>26.838</v>
      </c>
      <c r="L256" s="132"/>
      <c r="M256" s="136"/>
      <c r="T256" s="137"/>
      <c r="AT256" s="138" t="s">
        <v>226</v>
      </c>
      <c r="AU256" s="138" t="s">
        <v>80</v>
      </c>
      <c r="AV256" s="138" t="s">
        <v>80</v>
      </c>
      <c r="AW256" s="138" t="s">
        <v>72</v>
      </c>
      <c r="AX256" s="138" t="s">
        <v>21</v>
      </c>
      <c r="AY256" s="138" t="s">
        <v>124</v>
      </c>
    </row>
    <row r="257" spans="2:65" s="6" customFormat="1" ht="15.75" customHeight="1">
      <c r="B257" s="22"/>
      <c r="C257" s="140" t="s">
        <v>537</v>
      </c>
      <c r="D257" s="140" t="s">
        <v>261</v>
      </c>
      <c r="E257" s="141" t="s">
        <v>538</v>
      </c>
      <c r="F257" s="142" t="s">
        <v>539</v>
      </c>
      <c r="G257" s="143" t="s">
        <v>152</v>
      </c>
      <c r="H257" s="144">
        <v>7.182</v>
      </c>
      <c r="I257" s="145"/>
      <c r="J257" s="146">
        <f>ROUND($I$257*$H$257,2)</f>
        <v>0</v>
      </c>
      <c r="K257" s="142" t="s">
        <v>131</v>
      </c>
      <c r="L257" s="147"/>
      <c r="M257" s="148"/>
      <c r="N257" s="149" t="s">
        <v>43</v>
      </c>
      <c r="P257" s="125">
        <f>$O$257*$H$257</f>
        <v>0</v>
      </c>
      <c r="Q257" s="125">
        <v>0.0004</v>
      </c>
      <c r="R257" s="125">
        <f>$Q$257*$H$257</f>
        <v>0.0028728000000000004</v>
      </c>
      <c r="S257" s="125">
        <v>0</v>
      </c>
      <c r="T257" s="126">
        <f>$S$257*$H$257</f>
        <v>0</v>
      </c>
      <c r="AR257" s="75" t="s">
        <v>160</v>
      </c>
      <c r="AT257" s="75" t="s">
        <v>261</v>
      </c>
      <c r="AU257" s="75" t="s">
        <v>80</v>
      </c>
      <c r="AY257" s="6" t="s">
        <v>124</v>
      </c>
      <c r="BE257" s="127">
        <f>IF($N$257="základní",$J$257,0)</f>
        <v>0</v>
      </c>
      <c r="BF257" s="127">
        <f>IF($N$257="snížená",$J$257,0)</f>
        <v>0</v>
      </c>
      <c r="BG257" s="127">
        <f>IF($N$257="zákl. přenesená",$J$257,0)</f>
        <v>0</v>
      </c>
      <c r="BH257" s="127">
        <f>IF($N$257="sníž. přenesená",$J$257,0)</f>
        <v>0</v>
      </c>
      <c r="BI257" s="127">
        <f>IF($N$257="nulová",$J$257,0)</f>
        <v>0</v>
      </c>
      <c r="BJ257" s="75" t="s">
        <v>21</v>
      </c>
      <c r="BK257" s="127">
        <f>ROUND($I$257*$H$257,2)</f>
        <v>0</v>
      </c>
      <c r="BL257" s="75" t="s">
        <v>142</v>
      </c>
      <c r="BM257" s="75" t="s">
        <v>540</v>
      </c>
    </row>
    <row r="258" spans="2:51" s="6" customFormat="1" ht="15.75" customHeight="1">
      <c r="B258" s="132"/>
      <c r="D258" s="133" t="s">
        <v>226</v>
      </c>
      <c r="E258" s="134"/>
      <c r="F258" s="134" t="s">
        <v>541</v>
      </c>
      <c r="H258" s="135">
        <v>6.84</v>
      </c>
      <c r="L258" s="132"/>
      <c r="M258" s="136"/>
      <c r="T258" s="137"/>
      <c r="AT258" s="138" t="s">
        <v>226</v>
      </c>
      <c r="AU258" s="138" t="s">
        <v>80</v>
      </c>
      <c r="AV258" s="138" t="s">
        <v>80</v>
      </c>
      <c r="AW258" s="138" t="s">
        <v>100</v>
      </c>
      <c r="AX258" s="138" t="s">
        <v>72</v>
      </c>
      <c r="AY258" s="138" t="s">
        <v>124</v>
      </c>
    </row>
    <row r="259" spans="2:51" s="6" customFormat="1" ht="15.75" customHeight="1">
      <c r="B259" s="132"/>
      <c r="D259" s="139" t="s">
        <v>226</v>
      </c>
      <c r="F259" s="134" t="s">
        <v>542</v>
      </c>
      <c r="H259" s="135">
        <v>7.182</v>
      </c>
      <c r="L259" s="132"/>
      <c r="M259" s="136"/>
      <c r="T259" s="137"/>
      <c r="AT259" s="138" t="s">
        <v>226</v>
      </c>
      <c r="AU259" s="138" t="s">
        <v>80</v>
      </c>
      <c r="AV259" s="138" t="s">
        <v>80</v>
      </c>
      <c r="AW259" s="138" t="s">
        <v>72</v>
      </c>
      <c r="AX259" s="138" t="s">
        <v>21</v>
      </c>
      <c r="AY259" s="138" t="s">
        <v>124</v>
      </c>
    </row>
    <row r="260" spans="2:65" s="6" customFormat="1" ht="15.75" customHeight="1">
      <c r="B260" s="22"/>
      <c r="C260" s="140" t="s">
        <v>543</v>
      </c>
      <c r="D260" s="140" t="s">
        <v>261</v>
      </c>
      <c r="E260" s="141" t="s">
        <v>544</v>
      </c>
      <c r="F260" s="142" t="s">
        <v>545</v>
      </c>
      <c r="G260" s="143" t="s">
        <v>152</v>
      </c>
      <c r="H260" s="144">
        <v>5.082</v>
      </c>
      <c r="I260" s="145"/>
      <c r="J260" s="146">
        <f>ROUND($I$260*$H$260,2)</f>
        <v>0</v>
      </c>
      <c r="K260" s="142" t="s">
        <v>131</v>
      </c>
      <c r="L260" s="147"/>
      <c r="M260" s="148"/>
      <c r="N260" s="149" t="s">
        <v>43</v>
      </c>
      <c r="P260" s="125">
        <f>$O$260*$H$260</f>
        <v>0</v>
      </c>
      <c r="Q260" s="125">
        <v>0.0004</v>
      </c>
      <c r="R260" s="125">
        <f>$Q$260*$H$260</f>
        <v>0.0020328</v>
      </c>
      <c r="S260" s="125">
        <v>0</v>
      </c>
      <c r="T260" s="126">
        <f>$S$260*$H$260</f>
        <v>0</v>
      </c>
      <c r="AR260" s="75" t="s">
        <v>160</v>
      </c>
      <c r="AT260" s="75" t="s">
        <v>261</v>
      </c>
      <c r="AU260" s="75" t="s">
        <v>80</v>
      </c>
      <c r="AY260" s="6" t="s">
        <v>124</v>
      </c>
      <c r="BE260" s="127">
        <f>IF($N$260="základní",$J$260,0)</f>
        <v>0</v>
      </c>
      <c r="BF260" s="127">
        <f>IF($N$260="snížená",$J$260,0)</f>
        <v>0</v>
      </c>
      <c r="BG260" s="127">
        <f>IF($N$260="zákl. přenesená",$J$260,0)</f>
        <v>0</v>
      </c>
      <c r="BH260" s="127">
        <f>IF($N$260="sníž. přenesená",$J$260,0)</f>
        <v>0</v>
      </c>
      <c r="BI260" s="127">
        <f>IF($N$260="nulová",$J$260,0)</f>
        <v>0</v>
      </c>
      <c r="BJ260" s="75" t="s">
        <v>21</v>
      </c>
      <c r="BK260" s="127">
        <f>ROUND($I$260*$H$260,2)</f>
        <v>0</v>
      </c>
      <c r="BL260" s="75" t="s">
        <v>142</v>
      </c>
      <c r="BM260" s="75" t="s">
        <v>546</v>
      </c>
    </row>
    <row r="261" spans="2:51" s="6" customFormat="1" ht="15.75" customHeight="1">
      <c r="B261" s="132"/>
      <c r="D261" s="133" t="s">
        <v>226</v>
      </c>
      <c r="E261" s="134"/>
      <c r="F261" s="134" t="s">
        <v>547</v>
      </c>
      <c r="H261" s="135">
        <v>4.84</v>
      </c>
      <c r="L261" s="132"/>
      <c r="M261" s="136"/>
      <c r="T261" s="137"/>
      <c r="AT261" s="138" t="s">
        <v>226</v>
      </c>
      <c r="AU261" s="138" t="s">
        <v>80</v>
      </c>
      <c r="AV261" s="138" t="s">
        <v>80</v>
      </c>
      <c r="AW261" s="138" t="s">
        <v>100</v>
      </c>
      <c r="AX261" s="138" t="s">
        <v>72</v>
      </c>
      <c r="AY261" s="138" t="s">
        <v>124</v>
      </c>
    </row>
    <row r="262" spans="2:51" s="6" customFormat="1" ht="15.75" customHeight="1">
      <c r="B262" s="132"/>
      <c r="D262" s="139" t="s">
        <v>226</v>
      </c>
      <c r="F262" s="134" t="s">
        <v>548</v>
      </c>
      <c r="H262" s="135">
        <v>5.082</v>
      </c>
      <c r="L262" s="132"/>
      <c r="M262" s="136"/>
      <c r="T262" s="137"/>
      <c r="AT262" s="138" t="s">
        <v>226</v>
      </c>
      <c r="AU262" s="138" t="s">
        <v>80</v>
      </c>
      <c r="AV262" s="138" t="s">
        <v>80</v>
      </c>
      <c r="AW262" s="138" t="s">
        <v>72</v>
      </c>
      <c r="AX262" s="138" t="s">
        <v>21</v>
      </c>
      <c r="AY262" s="138" t="s">
        <v>124</v>
      </c>
    </row>
    <row r="263" spans="2:65" s="6" customFormat="1" ht="15.75" customHeight="1">
      <c r="B263" s="22"/>
      <c r="C263" s="116" t="s">
        <v>549</v>
      </c>
      <c r="D263" s="116" t="s">
        <v>127</v>
      </c>
      <c r="E263" s="117" t="s">
        <v>550</v>
      </c>
      <c r="F263" s="118" t="s">
        <v>551</v>
      </c>
      <c r="G263" s="119" t="s">
        <v>219</v>
      </c>
      <c r="H263" s="120">
        <v>42.194</v>
      </c>
      <c r="I263" s="121"/>
      <c r="J263" s="122">
        <f>ROUND($I$263*$H$263,2)</f>
        <v>0</v>
      </c>
      <c r="K263" s="118" t="s">
        <v>224</v>
      </c>
      <c r="L263" s="22"/>
      <c r="M263" s="123"/>
      <c r="N263" s="124" t="s">
        <v>43</v>
      </c>
      <c r="P263" s="125">
        <f>$O$263*$H$263</f>
        <v>0</v>
      </c>
      <c r="Q263" s="125">
        <v>0.00348</v>
      </c>
      <c r="R263" s="125">
        <f>$Q$263*$H$263</f>
        <v>0.14683512</v>
      </c>
      <c r="S263" s="125">
        <v>0</v>
      </c>
      <c r="T263" s="126">
        <f>$S$263*$H$263</f>
        <v>0</v>
      </c>
      <c r="AR263" s="75" t="s">
        <v>142</v>
      </c>
      <c r="AT263" s="75" t="s">
        <v>127</v>
      </c>
      <c r="AU263" s="75" t="s">
        <v>80</v>
      </c>
      <c r="AY263" s="6" t="s">
        <v>124</v>
      </c>
      <c r="BE263" s="127">
        <f>IF($N$263="základní",$J$263,0)</f>
        <v>0</v>
      </c>
      <c r="BF263" s="127">
        <f>IF($N$263="snížená",$J$263,0)</f>
        <v>0</v>
      </c>
      <c r="BG263" s="127">
        <f>IF($N$263="zákl. přenesená",$J$263,0)</f>
        <v>0</v>
      </c>
      <c r="BH263" s="127">
        <f>IF($N$263="sníž. přenesená",$J$263,0)</f>
        <v>0</v>
      </c>
      <c r="BI263" s="127">
        <f>IF($N$263="nulová",$J$263,0)</f>
        <v>0</v>
      </c>
      <c r="BJ263" s="75" t="s">
        <v>21</v>
      </c>
      <c r="BK263" s="127">
        <f>ROUND($I$263*$H$263,2)</f>
        <v>0</v>
      </c>
      <c r="BL263" s="75" t="s">
        <v>142</v>
      </c>
      <c r="BM263" s="75" t="s">
        <v>552</v>
      </c>
    </row>
    <row r="264" spans="2:51" s="6" customFormat="1" ht="15.75" customHeight="1">
      <c r="B264" s="132"/>
      <c r="D264" s="133" t="s">
        <v>226</v>
      </c>
      <c r="E264" s="134"/>
      <c r="F264" s="134" t="s">
        <v>485</v>
      </c>
      <c r="H264" s="135">
        <v>52.553</v>
      </c>
      <c r="L264" s="132"/>
      <c r="M264" s="136"/>
      <c r="T264" s="137"/>
      <c r="AT264" s="138" t="s">
        <v>226</v>
      </c>
      <c r="AU264" s="138" t="s">
        <v>80</v>
      </c>
      <c r="AV264" s="138" t="s">
        <v>80</v>
      </c>
      <c r="AW264" s="138" t="s">
        <v>100</v>
      </c>
      <c r="AX264" s="138" t="s">
        <v>72</v>
      </c>
      <c r="AY264" s="138" t="s">
        <v>124</v>
      </c>
    </row>
    <row r="265" spans="2:51" s="6" customFormat="1" ht="15.75" customHeight="1">
      <c r="B265" s="132"/>
      <c r="D265" s="139" t="s">
        <v>226</v>
      </c>
      <c r="E265" s="138"/>
      <c r="F265" s="134" t="s">
        <v>323</v>
      </c>
      <c r="H265" s="135">
        <v>-13.467</v>
      </c>
      <c r="L265" s="132"/>
      <c r="M265" s="136"/>
      <c r="T265" s="137"/>
      <c r="AT265" s="138" t="s">
        <v>226</v>
      </c>
      <c r="AU265" s="138" t="s">
        <v>80</v>
      </c>
      <c r="AV265" s="138" t="s">
        <v>80</v>
      </c>
      <c r="AW265" s="138" t="s">
        <v>100</v>
      </c>
      <c r="AX265" s="138" t="s">
        <v>72</v>
      </c>
      <c r="AY265" s="138" t="s">
        <v>124</v>
      </c>
    </row>
    <row r="266" spans="2:51" s="6" customFormat="1" ht="15.75" customHeight="1">
      <c r="B266" s="132"/>
      <c r="D266" s="139" t="s">
        <v>226</v>
      </c>
      <c r="E266" s="138"/>
      <c r="F266" s="134" t="s">
        <v>553</v>
      </c>
      <c r="H266" s="135">
        <v>3.108</v>
      </c>
      <c r="L266" s="132"/>
      <c r="M266" s="136"/>
      <c r="T266" s="137"/>
      <c r="AT266" s="138" t="s">
        <v>226</v>
      </c>
      <c r="AU266" s="138" t="s">
        <v>80</v>
      </c>
      <c r="AV266" s="138" t="s">
        <v>80</v>
      </c>
      <c r="AW266" s="138" t="s">
        <v>100</v>
      </c>
      <c r="AX266" s="138" t="s">
        <v>72</v>
      </c>
      <c r="AY266" s="138" t="s">
        <v>124</v>
      </c>
    </row>
    <row r="267" spans="2:65" s="6" customFormat="1" ht="15.75" customHeight="1">
      <c r="B267" s="22"/>
      <c r="C267" s="116" t="s">
        <v>554</v>
      </c>
      <c r="D267" s="116" t="s">
        <v>127</v>
      </c>
      <c r="E267" s="117" t="s">
        <v>555</v>
      </c>
      <c r="F267" s="118" t="s">
        <v>556</v>
      </c>
      <c r="G267" s="119" t="s">
        <v>219</v>
      </c>
      <c r="H267" s="120">
        <v>7.54</v>
      </c>
      <c r="I267" s="121"/>
      <c r="J267" s="122">
        <f>ROUND($I$267*$H$267,2)</f>
        <v>0</v>
      </c>
      <c r="K267" s="118" t="s">
        <v>224</v>
      </c>
      <c r="L267" s="22"/>
      <c r="M267" s="123"/>
      <c r="N267" s="124" t="s">
        <v>43</v>
      </c>
      <c r="P267" s="125">
        <f>$O$267*$H$267</f>
        <v>0</v>
      </c>
      <c r="Q267" s="125">
        <v>0.00628</v>
      </c>
      <c r="R267" s="125">
        <f>$Q$267*$H$267</f>
        <v>0.0473512</v>
      </c>
      <c r="S267" s="125">
        <v>0</v>
      </c>
      <c r="T267" s="126">
        <f>$S$267*$H$267</f>
        <v>0</v>
      </c>
      <c r="AR267" s="75" t="s">
        <v>142</v>
      </c>
      <c r="AT267" s="75" t="s">
        <v>127</v>
      </c>
      <c r="AU267" s="75" t="s">
        <v>80</v>
      </c>
      <c r="AY267" s="6" t="s">
        <v>124</v>
      </c>
      <c r="BE267" s="127">
        <f>IF($N$267="základní",$J$267,0)</f>
        <v>0</v>
      </c>
      <c r="BF267" s="127">
        <f>IF($N$267="snížená",$J$267,0)</f>
        <v>0</v>
      </c>
      <c r="BG267" s="127">
        <f>IF($N$267="zákl. přenesená",$J$267,0)</f>
        <v>0</v>
      </c>
      <c r="BH267" s="127">
        <f>IF($N$267="sníž. přenesená",$J$267,0)</f>
        <v>0</v>
      </c>
      <c r="BI267" s="127">
        <f>IF($N$267="nulová",$J$267,0)</f>
        <v>0</v>
      </c>
      <c r="BJ267" s="75" t="s">
        <v>21</v>
      </c>
      <c r="BK267" s="127">
        <f>ROUND($I$267*$H$267,2)</f>
        <v>0</v>
      </c>
      <c r="BL267" s="75" t="s">
        <v>142</v>
      </c>
      <c r="BM267" s="75" t="s">
        <v>557</v>
      </c>
    </row>
    <row r="268" spans="2:51" s="6" customFormat="1" ht="15.75" customHeight="1">
      <c r="B268" s="132"/>
      <c r="D268" s="133" t="s">
        <v>226</v>
      </c>
      <c r="E268" s="134"/>
      <c r="F268" s="134" t="s">
        <v>558</v>
      </c>
      <c r="H268" s="135">
        <v>7.54</v>
      </c>
      <c r="L268" s="132"/>
      <c r="M268" s="136"/>
      <c r="T268" s="137"/>
      <c r="AT268" s="138" t="s">
        <v>226</v>
      </c>
      <c r="AU268" s="138" t="s">
        <v>80</v>
      </c>
      <c r="AV268" s="138" t="s">
        <v>80</v>
      </c>
      <c r="AW268" s="138" t="s">
        <v>100</v>
      </c>
      <c r="AX268" s="138" t="s">
        <v>21</v>
      </c>
      <c r="AY268" s="138" t="s">
        <v>124</v>
      </c>
    </row>
    <row r="269" spans="2:65" s="6" customFormat="1" ht="15.75" customHeight="1">
      <c r="B269" s="22"/>
      <c r="C269" s="116" t="s">
        <v>559</v>
      </c>
      <c r="D269" s="116" t="s">
        <v>127</v>
      </c>
      <c r="E269" s="117" t="s">
        <v>560</v>
      </c>
      <c r="F269" s="118" t="s">
        <v>561</v>
      </c>
      <c r="G269" s="119" t="s">
        <v>223</v>
      </c>
      <c r="H269" s="120">
        <v>4.674</v>
      </c>
      <c r="I269" s="121"/>
      <c r="J269" s="122">
        <f>ROUND($I$269*$H$269,2)</f>
        <v>0</v>
      </c>
      <c r="K269" s="118" t="s">
        <v>224</v>
      </c>
      <c r="L269" s="22"/>
      <c r="M269" s="123"/>
      <c r="N269" s="124" t="s">
        <v>43</v>
      </c>
      <c r="P269" s="125">
        <f>$O$269*$H$269</f>
        <v>0</v>
      </c>
      <c r="Q269" s="125">
        <v>2.45329</v>
      </c>
      <c r="R269" s="125">
        <f>$Q$269*$H$269</f>
        <v>11.466677460000001</v>
      </c>
      <c r="S269" s="125">
        <v>0</v>
      </c>
      <c r="T269" s="126">
        <f>$S$269*$H$269</f>
        <v>0</v>
      </c>
      <c r="AR269" s="75" t="s">
        <v>142</v>
      </c>
      <c r="AT269" s="75" t="s">
        <v>127</v>
      </c>
      <c r="AU269" s="75" t="s">
        <v>80</v>
      </c>
      <c r="AY269" s="6" t="s">
        <v>124</v>
      </c>
      <c r="BE269" s="127">
        <f>IF($N$269="základní",$J$269,0)</f>
        <v>0</v>
      </c>
      <c r="BF269" s="127">
        <f>IF($N$269="snížená",$J$269,0)</f>
        <v>0</v>
      </c>
      <c r="BG269" s="127">
        <f>IF($N$269="zákl. přenesená",$J$269,0)</f>
        <v>0</v>
      </c>
      <c r="BH269" s="127">
        <f>IF($N$269="sníž. přenesená",$J$269,0)</f>
        <v>0</v>
      </c>
      <c r="BI269" s="127">
        <f>IF($N$269="nulová",$J$269,0)</f>
        <v>0</v>
      </c>
      <c r="BJ269" s="75" t="s">
        <v>21</v>
      </c>
      <c r="BK269" s="127">
        <f>ROUND($I$269*$H$269,2)</f>
        <v>0</v>
      </c>
      <c r="BL269" s="75" t="s">
        <v>142</v>
      </c>
      <c r="BM269" s="75" t="s">
        <v>562</v>
      </c>
    </row>
    <row r="270" spans="2:51" s="6" customFormat="1" ht="15.75" customHeight="1">
      <c r="B270" s="132"/>
      <c r="D270" s="133" t="s">
        <v>226</v>
      </c>
      <c r="E270" s="134"/>
      <c r="F270" s="134" t="s">
        <v>563</v>
      </c>
      <c r="H270" s="135">
        <v>0.461</v>
      </c>
      <c r="L270" s="132"/>
      <c r="M270" s="136"/>
      <c r="T270" s="137"/>
      <c r="AT270" s="138" t="s">
        <v>226</v>
      </c>
      <c r="AU270" s="138" t="s">
        <v>80</v>
      </c>
      <c r="AV270" s="138" t="s">
        <v>80</v>
      </c>
      <c r="AW270" s="138" t="s">
        <v>100</v>
      </c>
      <c r="AX270" s="138" t="s">
        <v>72</v>
      </c>
      <c r="AY270" s="138" t="s">
        <v>124</v>
      </c>
    </row>
    <row r="271" spans="2:51" s="6" customFormat="1" ht="15.75" customHeight="1">
      <c r="B271" s="132"/>
      <c r="D271" s="139" t="s">
        <v>226</v>
      </c>
      <c r="E271" s="138"/>
      <c r="F271" s="134" t="s">
        <v>564</v>
      </c>
      <c r="H271" s="135">
        <v>3.563</v>
      </c>
      <c r="L271" s="132"/>
      <c r="M271" s="136"/>
      <c r="T271" s="137"/>
      <c r="AT271" s="138" t="s">
        <v>226</v>
      </c>
      <c r="AU271" s="138" t="s">
        <v>80</v>
      </c>
      <c r="AV271" s="138" t="s">
        <v>80</v>
      </c>
      <c r="AW271" s="138" t="s">
        <v>100</v>
      </c>
      <c r="AX271" s="138" t="s">
        <v>72</v>
      </c>
      <c r="AY271" s="138" t="s">
        <v>124</v>
      </c>
    </row>
    <row r="272" spans="2:51" s="6" customFormat="1" ht="15.75" customHeight="1">
      <c r="B272" s="132"/>
      <c r="D272" s="139" t="s">
        <v>226</v>
      </c>
      <c r="E272" s="138"/>
      <c r="F272" s="134" t="s">
        <v>565</v>
      </c>
      <c r="H272" s="135">
        <v>0.65</v>
      </c>
      <c r="L272" s="132"/>
      <c r="M272" s="136"/>
      <c r="T272" s="137"/>
      <c r="AT272" s="138" t="s">
        <v>226</v>
      </c>
      <c r="AU272" s="138" t="s">
        <v>80</v>
      </c>
      <c r="AV272" s="138" t="s">
        <v>80</v>
      </c>
      <c r="AW272" s="138" t="s">
        <v>100</v>
      </c>
      <c r="AX272" s="138" t="s">
        <v>72</v>
      </c>
      <c r="AY272" s="138" t="s">
        <v>124</v>
      </c>
    </row>
    <row r="273" spans="2:65" s="6" customFormat="1" ht="15.75" customHeight="1">
      <c r="B273" s="22"/>
      <c r="C273" s="116" t="s">
        <v>566</v>
      </c>
      <c r="D273" s="116" t="s">
        <v>127</v>
      </c>
      <c r="E273" s="117" t="s">
        <v>567</v>
      </c>
      <c r="F273" s="118" t="s">
        <v>568</v>
      </c>
      <c r="G273" s="119" t="s">
        <v>223</v>
      </c>
      <c r="H273" s="120">
        <v>6.06</v>
      </c>
      <c r="I273" s="121"/>
      <c r="J273" s="122">
        <f>ROUND($I$273*$H$273,2)</f>
        <v>0</v>
      </c>
      <c r="K273" s="118" t="s">
        <v>224</v>
      </c>
      <c r="L273" s="22"/>
      <c r="M273" s="123"/>
      <c r="N273" s="124" t="s">
        <v>43</v>
      </c>
      <c r="P273" s="125">
        <f>$O$273*$H$273</f>
        <v>0</v>
      </c>
      <c r="Q273" s="125">
        <v>2.45329</v>
      </c>
      <c r="R273" s="125">
        <f>$Q$273*$H$273</f>
        <v>14.8669374</v>
      </c>
      <c r="S273" s="125">
        <v>0</v>
      </c>
      <c r="T273" s="126">
        <f>$S$273*$H$273</f>
        <v>0</v>
      </c>
      <c r="AR273" s="75" t="s">
        <v>142</v>
      </c>
      <c r="AT273" s="75" t="s">
        <v>127</v>
      </c>
      <c r="AU273" s="75" t="s">
        <v>80</v>
      </c>
      <c r="AY273" s="6" t="s">
        <v>124</v>
      </c>
      <c r="BE273" s="127">
        <f>IF($N$273="základní",$J$273,0)</f>
        <v>0</v>
      </c>
      <c r="BF273" s="127">
        <f>IF($N$273="snížená",$J$273,0)</f>
        <v>0</v>
      </c>
      <c r="BG273" s="127">
        <f>IF($N$273="zákl. přenesená",$J$273,0)</f>
        <v>0</v>
      </c>
      <c r="BH273" s="127">
        <f>IF($N$273="sníž. přenesená",$J$273,0)</f>
        <v>0</v>
      </c>
      <c r="BI273" s="127">
        <f>IF($N$273="nulová",$J$273,0)</f>
        <v>0</v>
      </c>
      <c r="BJ273" s="75" t="s">
        <v>21</v>
      </c>
      <c r="BK273" s="127">
        <f>ROUND($I$273*$H$273,2)</f>
        <v>0</v>
      </c>
      <c r="BL273" s="75" t="s">
        <v>142</v>
      </c>
      <c r="BM273" s="75" t="s">
        <v>569</v>
      </c>
    </row>
    <row r="274" spans="2:51" s="6" customFormat="1" ht="15.75" customHeight="1">
      <c r="B274" s="132"/>
      <c r="D274" s="133" t="s">
        <v>226</v>
      </c>
      <c r="E274" s="134"/>
      <c r="F274" s="134" t="s">
        <v>570</v>
      </c>
      <c r="H274" s="135">
        <v>6.06</v>
      </c>
      <c r="L274" s="132"/>
      <c r="M274" s="136"/>
      <c r="T274" s="137"/>
      <c r="AT274" s="138" t="s">
        <v>226</v>
      </c>
      <c r="AU274" s="138" t="s">
        <v>80</v>
      </c>
      <c r="AV274" s="138" t="s">
        <v>80</v>
      </c>
      <c r="AW274" s="138" t="s">
        <v>100</v>
      </c>
      <c r="AX274" s="138" t="s">
        <v>21</v>
      </c>
      <c r="AY274" s="138" t="s">
        <v>124</v>
      </c>
    </row>
    <row r="275" spans="2:65" s="6" customFormat="1" ht="15.75" customHeight="1">
      <c r="B275" s="22"/>
      <c r="C275" s="116" t="s">
        <v>571</v>
      </c>
      <c r="D275" s="116" t="s">
        <v>127</v>
      </c>
      <c r="E275" s="117" t="s">
        <v>572</v>
      </c>
      <c r="F275" s="118" t="s">
        <v>573</v>
      </c>
      <c r="G275" s="119" t="s">
        <v>223</v>
      </c>
      <c r="H275" s="120">
        <v>2.107</v>
      </c>
      <c r="I275" s="121"/>
      <c r="J275" s="122">
        <f>ROUND($I$275*$H$275,2)</f>
        <v>0</v>
      </c>
      <c r="K275" s="118" t="s">
        <v>224</v>
      </c>
      <c r="L275" s="22"/>
      <c r="M275" s="123"/>
      <c r="N275" s="124" t="s">
        <v>43</v>
      </c>
      <c r="P275" s="125">
        <f>$O$275*$H$275</f>
        <v>0</v>
      </c>
      <c r="Q275" s="125">
        <v>0</v>
      </c>
      <c r="R275" s="125">
        <f>$Q$275*$H$275</f>
        <v>0</v>
      </c>
      <c r="S275" s="125">
        <v>0</v>
      </c>
      <c r="T275" s="126">
        <f>$S$275*$H$275</f>
        <v>0</v>
      </c>
      <c r="AR275" s="75" t="s">
        <v>142</v>
      </c>
      <c r="AT275" s="75" t="s">
        <v>127</v>
      </c>
      <c r="AU275" s="75" t="s">
        <v>80</v>
      </c>
      <c r="AY275" s="6" t="s">
        <v>124</v>
      </c>
      <c r="BE275" s="127">
        <f>IF($N$275="základní",$J$275,0)</f>
        <v>0</v>
      </c>
      <c r="BF275" s="127">
        <f>IF($N$275="snížená",$J$275,0)</f>
        <v>0</v>
      </c>
      <c r="BG275" s="127">
        <f>IF($N$275="zákl. přenesená",$J$275,0)</f>
        <v>0</v>
      </c>
      <c r="BH275" s="127">
        <f>IF($N$275="sníž. přenesená",$J$275,0)</f>
        <v>0</v>
      </c>
      <c r="BI275" s="127">
        <f>IF($N$275="nulová",$J$275,0)</f>
        <v>0</v>
      </c>
      <c r="BJ275" s="75" t="s">
        <v>21</v>
      </c>
      <c r="BK275" s="127">
        <f>ROUND($I$275*$H$275,2)</f>
        <v>0</v>
      </c>
      <c r="BL275" s="75" t="s">
        <v>142</v>
      </c>
      <c r="BM275" s="75" t="s">
        <v>574</v>
      </c>
    </row>
    <row r="276" spans="2:51" s="6" customFormat="1" ht="15.75" customHeight="1">
      <c r="B276" s="132"/>
      <c r="D276" s="133" t="s">
        <v>226</v>
      </c>
      <c r="E276" s="134"/>
      <c r="F276" s="134" t="s">
        <v>564</v>
      </c>
      <c r="H276" s="135">
        <v>3.563</v>
      </c>
      <c r="L276" s="132"/>
      <c r="M276" s="136"/>
      <c r="T276" s="137"/>
      <c r="AT276" s="138" t="s">
        <v>226</v>
      </c>
      <c r="AU276" s="138" t="s">
        <v>80</v>
      </c>
      <c r="AV276" s="138" t="s">
        <v>80</v>
      </c>
      <c r="AW276" s="138" t="s">
        <v>100</v>
      </c>
      <c r="AX276" s="138" t="s">
        <v>72</v>
      </c>
      <c r="AY276" s="138" t="s">
        <v>124</v>
      </c>
    </row>
    <row r="277" spans="2:51" s="6" customFormat="1" ht="15.75" customHeight="1">
      <c r="B277" s="132"/>
      <c r="D277" s="139" t="s">
        <v>226</v>
      </c>
      <c r="E277" s="138"/>
      <c r="F277" s="134" t="s">
        <v>565</v>
      </c>
      <c r="H277" s="135">
        <v>0.65</v>
      </c>
      <c r="L277" s="132"/>
      <c r="M277" s="136"/>
      <c r="T277" s="137"/>
      <c r="AT277" s="138" t="s">
        <v>226</v>
      </c>
      <c r="AU277" s="138" t="s">
        <v>80</v>
      </c>
      <c r="AV277" s="138" t="s">
        <v>80</v>
      </c>
      <c r="AW277" s="138" t="s">
        <v>100</v>
      </c>
      <c r="AX277" s="138" t="s">
        <v>72</v>
      </c>
      <c r="AY277" s="138" t="s">
        <v>124</v>
      </c>
    </row>
    <row r="278" spans="2:51" s="6" customFormat="1" ht="15.75" customHeight="1">
      <c r="B278" s="132"/>
      <c r="D278" s="139" t="s">
        <v>226</v>
      </c>
      <c r="F278" s="134" t="s">
        <v>575</v>
      </c>
      <c r="H278" s="135">
        <v>2.107</v>
      </c>
      <c r="L278" s="132"/>
      <c r="M278" s="136"/>
      <c r="T278" s="137"/>
      <c r="AT278" s="138" t="s">
        <v>226</v>
      </c>
      <c r="AU278" s="138" t="s">
        <v>80</v>
      </c>
      <c r="AV278" s="138" t="s">
        <v>80</v>
      </c>
      <c r="AW278" s="138" t="s">
        <v>72</v>
      </c>
      <c r="AX278" s="138" t="s">
        <v>21</v>
      </c>
      <c r="AY278" s="138" t="s">
        <v>124</v>
      </c>
    </row>
    <row r="279" spans="2:65" s="6" customFormat="1" ht="15.75" customHeight="1">
      <c r="B279" s="22"/>
      <c r="C279" s="116" t="s">
        <v>576</v>
      </c>
      <c r="D279" s="116" t="s">
        <v>127</v>
      </c>
      <c r="E279" s="117" t="s">
        <v>577</v>
      </c>
      <c r="F279" s="118" t="s">
        <v>578</v>
      </c>
      <c r="G279" s="119" t="s">
        <v>219</v>
      </c>
      <c r="H279" s="120">
        <v>1.77</v>
      </c>
      <c r="I279" s="121"/>
      <c r="J279" s="122">
        <f>ROUND($I$279*$H$279,2)</f>
        <v>0</v>
      </c>
      <c r="K279" s="118" t="s">
        <v>224</v>
      </c>
      <c r="L279" s="22"/>
      <c r="M279" s="123"/>
      <c r="N279" s="124" t="s">
        <v>43</v>
      </c>
      <c r="P279" s="125">
        <f>$O$279*$H$279</f>
        <v>0</v>
      </c>
      <c r="Q279" s="125">
        <v>0.01352</v>
      </c>
      <c r="R279" s="125">
        <f>$Q$279*$H$279</f>
        <v>0.0239304</v>
      </c>
      <c r="S279" s="125">
        <v>0</v>
      </c>
      <c r="T279" s="126">
        <f>$S$279*$H$279</f>
        <v>0</v>
      </c>
      <c r="AR279" s="75" t="s">
        <v>142</v>
      </c>
      <c r="AT279" s="75" t="s">
        <v>127</v>
      </c>
      <c r="AU279" s="75" t="s">
        <v>80</v>
      </c>
      <c r="AY279" s="6" t="s">
        <v>124</v>
      </c>
      <c r="BE279" s="127">
        <f>IF($N$279="základní",$J$279,0)</f>
        <v>0</v>
      </c>
      <c r="BF279" s="127">
        <f>IF($N$279="snížená",$J$279,0)</f>
        <v>0</v>
      </c>
      <c r="BG279" s="127">
        <f>IF($N$279="zákl. přenesená",$J$279,0)</f>
        <v>0</v>
      </c>
      <c r="BH279" s="127">
        <f>IF($N$279="sníž. přenesená",$J$279,0)</f>
        <v>0</v>
      </c>
      <c r="BI279" s="127">
        <f>IF($N$279="nulová",$J$279,0)</f>
        <v>0</v>
      </c>
      <c r="BJ279" s="75" t="s">
        <v>21</v>
      </c>
      <c r="BK279" s="127">
        <f>ROUND($I$279*$H$279,2)</f>
        <v>0</v>
      </c>
      <c r="BL279" s="75" t="s">
        <v>142</v>
      </c>
      <c r="BM279" s="75" t="s">
        <v>579</v>
      </c>
    </row>
    <row r="280" spans="2:51" s="6" customFormat="1" ht="15.75" customHeight="1">
      <c r="B280" s="132"/>
      <c r="D280" s="133" t="s">
        <v>226</v>
      </c>
      <c r="E280" s="134"/>
      <c r="F280" s="134" t="s">
        <v>580</v>
      </c>
      <c r="H280" s="135">
        <v>1.77</v>
      </c>
      <c r="L280" s="132"/>
      <c r="M280" s="136"/>
      <c r="T280" s="137"/>
      <c r="AT280" s="138" t="s">
        <v>226</v>
      </c>
      <c r="AU280" s="138" t="s">
        <v>80</v>
      </c>
      <c r="AV280" s="138" t="s">
        <v>80</v>
      </c>
      <c r="AW280" s="138" t="s">
        <v>100</v>
      </c>
      <c r="AX280" s="138" t="s">
        <v>21</v>
      </c>
      <c r="AY280" s="138" t="s">
        <v>124</v>
      </c>
    </row>
    <row r="281" spans="2:65" s="6" customFormat="1" ht="15.75" customHeight="1">
      <c r="B281" s="22"/>
      <c r="C281" s="116" t="s">
        <v>581</v>
      </c>
      <c r="D281" s="116" t="s">
        <v>127</v>
      </c>
      <c r="E281" s="117" t="s">
        <v>582</v>
      </c>
      <c r="F281" s="118" t="s">
        <v>583</v>
      </c>
      <c r="G281" s="119" t="s">
        <v>219</v>
      </c>
      <c r="H281" s="120">
        <v>1.77</v>
      </c>
      <c r="I281" s="121"/>
      <c r="J281" s="122">
        <f>ROUND($I$281*$H$281,2)</f>
        <v>0</v>
      </c>
      <c r="K281" s="118" t="s">
        <v>224</v>
      </c>
      <c r="L281" s="22"/>
      <c r="M281" s="123"/>
      <c r="N281" s="124" t="s">
        <v>43</v>
      </c>
      <c r="P281" s="125">
        <f>$O$281*$H$281</f>
        <v>0</v>
      </c>
      <c r="Q281" s="125">
        <v>0</v>
      </c>
      <c r="R281" s="125">
        <f>$Q$281*$H$281</f>
        <v>0</v>
      </c>
      <c r="S281" s="125">
        <v>0</v>
      </c>
      <c r="T281" s="126">
        <f>$S$281*$H$281</f>
        <v>0</v>
      </c>
      <c r="AR281" s="75" t="s">
        <v>142</v>
      </c>
      <c r="AT281" s="75" t="s">
        <v>127</v>
      </c>
      <c r="AU281" s="75" t="s">
        <v>80</v>
      </c>
      <c r="AY281" s="6" t="s">
        <v>124</v>
      </c>
      <c r="BE281" s="127">
        <f>IF($N$281="základní",$J$281,0)</f>
        <v>0</v>
      </c>
      <c r="BF281" s="127">
        <f>IF($N$281="snížená",$J$281,0)</f>
        <v>0</v>
      </c>
      <c r="BG281" s="127">
        <f>IF($N$281="zákl. přenesená",$J$281,0)</f>
        <v>0</v>
      </c>
      <c r="BH281" s="127">
        <f>IF($N$281="sníž. přenesená",$J$281,0)</f>
        <v>0</v>
      </c>
      <c r="BI281" s="127">
        <f>IF($N$281="nulová",$J$281,0)</f>
        <v>0</v>
      </c>
      <c r="BJ281" s="75" t="s">
        <v>21</v>
      </c>
      <c r="BK281" s="127">
        <f>ROUND($I$281*$H$281,2)</f>
        <v>0</v>
      </c>
      <c r="BL281" s="75" t="s">
        <v>142</v>
      </c>
      <c r="BM281" s="75" t="s">
        <v>584</v>
      </c>
    </row>
    <row r="282" spans="2:65" s="6" customFormat="1" ht="15.75" customHeight="1">
      <c r="B282" s="22"/>
      <c r="C282" s="119" t="s">
        <v>585</v>
      </c>
      <c r="D282" s="119" t="s">
        <v>127</v>
      </c>
      <c r="E282" s="117" t="s">
        <v>586</v>
      </c>
      <c r="F282" s="118" t="s">
        <v>587</v>
      </c>
      <c r="G282" s="119" t="s">
        <v>252</v>
      </c>
      <c r="H282" s="120">
        <v>0.374</v>
      </c>
      <c r="I282" s="121"/>
      <c r="J282" s="122">
        <f>ROUND($I$282*$H$282,2)</f>
        <v>0</v>
      </c>
      <c r="K282" s="118" t="s">
        <v>224</v>
      </c>
      <c r="L282" s="22"/>
      <c r="M282" s="123"/>
      <c r="N282" s="124" t="s">
        <v>43</v>
      </c>
      <c r="P282" s="125">
        <f>$O$282*$H$282</f>
        <v>0</v>
      </c>
      <c r="Q282" s="125">
        <v>1.05306</v>
      </c>
      <c r="R282" s="125">
        <f>$Q$282*$H$282</f>
        <v>0.39384444</v>
      </c>
      <c r="S282" s="125">
        <v>0</v>
      </c>
      <c r="T282" s="126">
        <f>$S$282*$H$282</f>
        <v>0</v>
      </c>
      <c r="AR282" s="75" t="s">
        <v>142</v>
      </c>
      <c r="AT282" s="75" t="s">
        <v>127</v>
      </c>
      <c r="AU282" s="75" t="s">
        <v>80</v>
      </c>
      <c r="AY282" s="75" t="s">
        <v>124</v>
      </c>
      <c r="BE282" s="127">
        <f>IF($N$282="základní",$J$282,0)</f>
        <v>0</v>
      </c>
      <c r="BF282" s="127">
        <f>IF($N$282="snížená",$J$282,0)</f>
        <v>0</v>
      </c>
      <c r="BG282" s="127">
        <f>IF($N$282="zákl. přenesená",$J$282,0)</f>
        <v>0</v>
      </c>
      <c r="BH282" s="127">
        <f>IF($N$282="sníž. přenesená",$J$282,0)</f>
        <v>0</v>
      </c>
      <c r="BI282" s="127">
        <f>IF($N$282="nulová",$J$282,0)</f>
        <v>0</v>
      </c>
      <c r="BJ282" s="75" t="s">
        <v>21</v>
      </c>
      <c r="BK282" s="127">
        <f>ROUND($I$282*$H$282,2)</f>
        <v>0</v>
      </c>
      <c r="BL282" s="75" t="s">
        <v>142</v>
      </c>
      <c r="BM282" s="75" t="s">
        <v>588</v>
      </c>
    </row>
    <row r="283" spans="2:51" s="6" customFormat="1" ht="15.75" customHeight="1">
      <c r="B283" s="132"/>
      <c r="D283" s="133" t="s">
        <v>226</v>
      </c>
      <c r="E283" s="134"/>
      <c r="F283" s="134" t="s">
        <v>589</v>
      </c>
      <c r="H283" s="135">
        <v>0.316</v>
      </c>
      <c r="L283" s="132"/>
      <c r="M283" s="136"/>
      <c r="T283" s="137"/>
      <c r="AT283" s="138" t="s">
        <v>226</v>
      </c>
      <c r="AU283" s="138" t="s">
        <v>80</v>
      </c>
      <c r="AV283" s="138" t="s">
        <v>80</v>
      </c>
      <c r="AW283" s="138" t="s">
        <v>100</v>
      </c>
      <c r="AX283" s="138" t="s">
        <v>72</v>
      </c>
      <c r="AY283" s="138" t="s">
        <v>124</v>
      </c>
    </row>
    <row r="284" spans="2:51" s="6" customFormat="1" ht="15.75" customHeight="1">
      <c r="B284" s="132"/>
      <c r="D284" s="139" t="s">
        <v>226</v>
      </c>
      <c r="E284" s="138"/>
      <c r="F284" s="134" t="s">
        <v>590</v>
      </c>
      <c r="H284" s="135">
        <v>0.058</v>
      </c>
      <c r="L284" s="132"/>
      <c r="M284" s="136"/>
      <c r="T284" s="137"/>
      <c r="AT284" s="138" t="s">
        <v>226</v>
      </c>
      <c r="AU284" s="138" t="s">
        <v>80</v>
      </c>
      <c r="AV284" s="138" t="s">
        <v>80</v>
      </c>
      <c r="AW284" s="138" t="s">
        <v>100</v>
      </c>
      <c r="AX284" s="138" t="s">
        <v>72</v>
      </c>
      <c r="AY284" s="138" t="s">
        <v>124</v>
      </c>
    </row>
    <row r="285" spans="2:65" s="6" customFormat="1" ht="15.75" customHeight="1">
      <c r="B285" s="22"/>
      <c r="C285" s="116" t="s">
        <v>591</v>
      </c>
      <c r="D285" s="116" t="s">
        <v>127</v>
      </c>
      <c r="E285" s="117" t="s">
        <v>592</v>
      </c>
      <c r="F285" s="118" t="s">
        <v>593</v>
      </c>
      <c r="G285" s="119" t="s">
        <v>327</v>
      </c>
      <c r="H285" s="120">
        <v>6</v>
      </c>
      <c r="I285" s="121"/>
      <c r="J285" s="122">
        <f>ROUND($I$285*$H$285,2)</f>
        <v>0</v>
      </c>
      <c r="K285" s="118" t="s">
        <v>131</v>
      </c>
      <c r="L285" s="22"/>
      <c r="M285" s="123"/>
      <c r="N285" s="124" t="s">
        <v>43</v>
      </c>
      <c r="P285" s="125">
        <f>$O$285*$H$285</f>
        <v>0</v>
      </c>
      <c r="Q285" s="125">
        <v>0.4417</v>
      </c>
      <c r="R285" s="125">
        <f>$Q$285*$H$285</f>
        <v>2.6502</v>
      </c>
      <c r="S285" s="125">
        <v>0</v>
      </c>
      <c r="T285" s="126">
        <f>$S$285*$H$285</f>
        <v>0</v>
      </c>
      <c r="AR285" s="75" t="s">
        <v>142</v>
      </c>
      <c r="AT285" s="75" t="s">
        <v>127</v>
      </c>
      <c r="AU285" s="75" t="s">
        <v>80</v>
      </c>
      <c r="AY285" s="6" t="s">
        <v>124</v>
      </c>
      <c r="BE285" s="127">
        <f>IF($N$285="základní",$J$285,0)</f>
        <v>0</v>
      </c>
      <c r="BF285" s="127">
        <f>IF($N$285="snížená",$J$285,0)</f>
        <v>0</v>
      </c>
      <c r="BG285" s="127">
        <f>IF($N$285="zákl. přenesená",$J$285,0)</f>
        <v>0</v>
      </c>
      <c r="BH285" s="127">
        <f>IF($N$285="sníž. přenesená",$J$285,0)</f>
        <v>0</v>
      </c>
      <c r="BI285" s="127">
        <f>IF($N$285="nulová",$J$285,0)</f>
        <v>0</v>
      </c>
      <c r="BJ285" s="75" t="s">
        <v>21</v>
      </c>
      <c r="BK285" s="127">
        <f>ROUND($I$285*$H$285,2)</f>
        <v>0</v>
      </c>
      <c r="BL285" s="75" t="s">
        <v>142</v>
      </c>
      <c r="BM285" s="75" t="s">
        <v>594</v>
      </c>
    </row>
    <row r="286" spans="2:65" s="6" customFormat="1" ht="15.75" customHeight="1">
      <c r="B286" s="22"/>
      <c r="C286" s="143" t="s">
        <v>595</v>
      </c>
      <c r="D286" s="143" t="s">
        <v>261</v>
      </c>
      <c r="E286" s="141" t="s">
        <v>596</v>
      </c>
      <c r="F286" s="142" t="s">
        <v>597</v>
      </c>
      <c r="G286" s="143" t="s">
        <v>327</v>
      </c>
      <c r="H286" s="144">
        <v>6</v>
      </c>
      <c r="I286" s="145"/>
      <c r="J286" s="146">
        <f>ROUND($I$286*$H$286,2)</f>
        <v>0</v>
      </c>
      <c r="K286" s="142" t="s">
        <v>350</v>
      </c>
      <c r="L286" s="147"/>
      <c r="M286" s="148"/>
      <c r="N286" s="149" t="s">
        <v>43</v>
      </c>
      <c r="P286" s="125">
        <f>$O$286*$H$286</f>
        <v>0</v>
      </c>
      <c r="Q286" s="125">
        <v>0.0135</v>
      </c>
      <c r="R286" s="125">
        <f>$Q$286*$H$286</f>
        <v>0.081</v>
      </c>
      <c r="S286" s="125">
        <v>0</v>
      </c>
      <c r="T286" s="126">
        <f>$S$286*$H$286</f>
        <v>0</v>
      </c>
      <c r="AR286" s="75" t="s">
        <v>160</v>
      </c>
      <c r="AT286" s="75" t="s">
        <v>261</v>
      </c>
      <c r="AU286" s="75" t="s">
        <v>80</v>
      </c>
      <c r="AY286" s="75" t="s">
        <v>124</v>
      </c>
      <c r="BE286" s="127">
        <f>IF($N$286="základní",$J$286,0)</f>
        <v>0</v>
      </c>
      <c r="BF286" s="127">
        <f>IF($N$286="snížená",$J$286,0)</f>
        <v>0</v>
      </c>
      <c r="BG286" s="127">
        <f>IF($N$286="zákl. přenesená",$J$286,0)</f>
        <v>0</v>
      </c>
      <c r="BH286" s="127">
        <f>IF($N$286="sníž. přenesená",$J$286,0)</f>
        <v>0</v>
      </c>
      <c r="BI286" s="127">
        <f>IF($N$286="nulová",$J$286,0)</f>
        <v>0</v>
      </c>
      <c r="BJ286" s="75" t="s">
        <v>21</v>
      </c>
      <c r="BK286" s="127">
        <f>ROUND($I$286*$H$286,2)</f>
        <v>0</v>
      </c>
      <c r="BL286" s="75" t="s">
        <v>142</v>
      </c>
      <c r="BM286" s="75" t="s">
        <v>598</v>
      </c>
    </row>
    <row r="287" spans="2:63" s="105" customFormat="1" ht="30.75" customHeight="1">
      <c r="B287" s="106"/>
      <c r="D287" s="107" t="s">
        <v>71</v>
      </c>
      <c r="E287" s="114" t="s">
        <v>160</v>
      </c>
      <c r="F287" s="114" t="s">
        <v>599</v>
      </c>
      <c r="J287" s="115">
        <f>$BK$287</f>
        <v>0</v>
      </c>
      <c r="L287" s="106"/>
      <c r="M287" s="110"/>
      <c r="P287" s="111">
        <f>SUM($P$288:$P$291)</f>
        <v>0</v>
      </c>
      <c r="R287" s="111">
        <f>SUM($R$288:$R$291)</f>
        <v>0.0556</v>
      </c>
      <c r="T287" s="112">
        <f>SUM($T$288:$T$291)</f>
        <v>0</v>
      </c>
      <c r="AR287" s="107" t="s">
        <v>21</v>
      </c>
      <c r="AT287" s="107" t="s">
        <v>71</v>
      </c>
      <c r="AU287" s="107" t="s">
        <v>21</v>
      </c>
      <c r="AY287" s="107" t="s">
        <v>124</v>
      </c>
      <c r="BK287" s="113">
        <f>SUM($BK$288:$BK$291)</f>
        <v>0</v>
      </c>
    </row>
    <row r="288" spans="2:65" s="6" customFormat="1" ht="15.75" customHeight="1">
      <c r="B288" s="22"/>
      <c r="C288" s="119" t="s">
        <v>600</v>
      </c>
      <c r="D288" s="119" t="s">
        <v>127</v>
      </c>
      <c r="E288" s="117" t="s">
        <v>601</v>
      </c>
      <c r="F288" s="118" t="s">
        <v>602</v>
      </c>
      <c r="G288" s="119" t="s">
        <v>327</v>
      </c>
      <c r="H288" s="120">
        <v>1</v>
      </c>
      <c r="I288" s="121"/>
      <c r="J288" s="122">
        <f>ROUND($I$288*$H$288,2)</f>
        <v>0</v>
      </c>
      <c r="K288" s="118" t="s">
        <v>131</v>
      </c>
      <c r="L288" s="22"/>
      <c r="M288" s="123"/>
      <c r="N288" s="124" t="s">
        <v>43</v>
      </c>
      <c r="P288" s="125">
        <f>$O$288*$H$288</f>
        <v>0</v>
      </c>
      <c r="Q288" s="125">
        <v>0.03906</v>
      </c>
      <c r="R288" s="125">
        <f>$Q$288*$H$288</f>
        <v>0.03906</v>
      </c>
      <c r="S288" s="125">
        <v>0</v>
      </c>
      <c r="T288" s="126">
        <f>$S$288*$H$288</f>
        <v>0</v>
      </c>
      <c r="AR288" s="75" t="s">
        <v>142</v>
      </c>
      <c r="AT288" s="75" t="s">
        <v>127</v>
      </c>
      <c r="AU288" s="75" t="s">
        <v>80</v>
      </c>
      <c r="AY288" s="75" t="s">
        <v>124</v>
      </c>
      <c r="BE288" s="127">
        <f>IF($N$288="základní",$J$288,0)</f>
        <v>0</v>
      </c>
      <c r="BF288" s="127">
        <f>IF($N$288="snížená",$J$288,0)</f>
        <v>0</v>
      </c>
      <c r="BG288" s="127">
        <f>IF($N$288="zákl. přenesená",$J$288,0)</f>
        <v>0</v>
      </c>
      <c r="BH288" s="127">
        <f>IF($N$288="sníž. přenesená",$J$288,0)</f>
        <v>0</v>
      </c>
      <c r="BI288" s="127">
        <f>IF($N$288="nulová",$J$288,0)</f>
        <v>0</v>
      </c>
      <c r="BJ288" s="75" t="s">
        <v>21</v>
      </c>
      <c r="BK288" s="127">
        <f>ROUND($I$288*$H$288,2)</f>
        <v>0</v>
      </c>
      <c r="BL288" s="75" t="s">
        <v>142</v>
      </c>
      <c r="BM288" s="75" t="s">
        <v>603</v>
      </c>
    </row>
    <row r="289" spans="2:65" s="6" customFormat="1" ht="15.75" customHeight="1">
      <c r="B289" s="22"/>
      <c r="C289" s="119" t="s">
        <v>604</v>
      </c>
      <c r="D289" s="119" t="s">
        <v>127</v>
      </c>
      <c r="E289" s="117" t="s">
        <v>605</v>
      </c>
      <c r="F289" s="118" t="s">
        <v>606</v>
      </c>
      <c r="G289" s="119" t="s">
        <v>327</v>
      </c>
      <c r="H289" s="120">
        <v>1</v>
      </c>
      <c r="I289" s="121"/>
      <c r="J289" s="122">
        <f>ROUND($I$289*$H$289,2)</f>
        <v>0</v>
      </c>
      <c r="K289" s="118" t="s">
        <v>131</v>
      </c>
      <c r="L289" s="22"/>
      <c r="M289" s="123"/>
      <c r="N289" s="124" t="s">
        <v>43</v>
      </c>
      <c r="P289" s="125">
        <f>$O$289*$H$289</f>
        <v>0</v>
      </c>
      <c r="Q289" s="125">
        <v>0.01028</v>
      </c>
      <c r="R289" s="125">
        <f>$Q$289*$H$289</f>
        <v>0.01028</v>
      </c>
      <c r="S289" s="125">
        <v>0</v>
      </c>
      <c r="T289" s="126">
        <f>$S$289*$H$289</f>
        <v>0</v>
      </c>
      <c r="AR289" s="75" t="s">
        <v>142</v>
      </c>
      <c r="AT289" s="75" t="s">
        <v>127</v>
      </c>
      <c r="AU289" s="75" t="s">
        <v>80</v>
      </c>
      <c r="AY289" s="75" t="s">
        <v>124</v>
      </c>
      <c r="BE289" s="127">
        <f>IF($N$289="základní",$J$289,0)</f>
        <v>0</v>
      </c>
      <c r="BF289" s="127">
        <f>IF($N$289="snížená",$J$289,0)</f>
        <v>0</v>
      </c>
      <c r="BG289" s="127">
        <f>IF($N$289="zákl. přenesená",$J$289,0)</f>
        <v>0</v>
      </c>
      <c r="BH289" s="127">
        <f>IF($N$289="sníž. přenesená",$J$289,0)</f>
        <v>0</v>
      </c>
      <c r="BI289" s="127">
        <f>IF($N$289="nulová",$J$289,0)</f>
        <v>0</v>
      </c>
      <c r="BJ289" s="75" t="s">
        <v>21</v>
      </c>
      <c r="BK289" s="127">
        <f>ROUND($I$289*$H$289,2)</f>
        <v>0</v>
      </c>
      <c r="BL289" s="75" t="s">
        <v>142</v>
      </c>
      <c r="BM289" s="75" t="s">
        <v>607</v>
      </c>
    </row>
    <row r="290" spans="2:65" s="6" customFormat="1" ht="15.75" customHeight="1">
      <c r="B290" s="22"/>
      <c r="C290" s="119" t="s">
        <v>608</v>
      </c>
      <c r="D290" s="119" t="s">
        <v>127</v>
      </c>
      <c r="E290" s="117" t="s">
        <v>609</v>
      </c>
      <c r="F290" s="118" t="s">
        <v>610</v>
      </c>
      <c r="G290" s="119" t="s">
        <v>327</v>
      </c>
      <c r="H290" s="120">
        <v>1</v>
      </c>
      <c r="I290" s="121"/>
      <c r="J290" s="122">
        <f>ROUND($I$290*$H$290,2)</f>
        <v>0</v>
      </c>
      <c r="K290" s="118" t="s">
        <v>131</v>
      </c>
      <c r="L290" s="22"/>
      <c r="M290" s="123"/>
      <c r="N290" s="124" t="s">
        <v>43</v>
      </c>
      <c r="P290" s="125">
        <f>$O$290*$H$290</f>
        <v>0</v>
      </c>
      <c r="Q290" s="125">
        <v>0</v>
      </c>
      <c r="R290" s="125">
        <f>$Q$290*$H$290</f>
        <v>0</v>
      </c>
      <c r="S290" s="125">
        <v>0</v>
      </c>
      <c r="T290" s="126">
        <f>$S$290*$H$290</f>
        <v>0</v>
      </c>
      <c r="AR290" s="75" t="s">
        <v>142</v>
      </c>
      <c r="AT290" s="75" t="s">
        <v>127</v>
      </c>
      <c r="AU290" s="75" t="s">
        <v>80</v>
      </c>
      <c r="AY290" s="75" t="s">
        <v>124</v>
      </c>
      <c r="BE290" s="127">
        <f>IF($N$290="základní",$J$290,0)</f>
        <v>0</v>
      </c>
      <c r="BF290" s="127">
        <f>IF($N$290="snížená",$J$290,0)</f>
        <v>0</v>
      </c>
      <c r="BG290" s="127">
        <f>IF($N$290="zákl. přenesená",$J$290,0)</f>
        <v>0</v>
      </c>
      <c r="BH290" s="127">
        <f>IF($N$290="sníž. přenesená",$J$290,0)</f>
        <v>0</v>
      </c>
      <c r="BI290" s="127">
        <f>IF($N$290="nulová",$J$290,0)</f>
        <v>0</v>
      </c>
      <c r="BJ290" s="75" t="s">
        <v>21</v>
      </c>
      <c r="BK290" s="127">
        <f>ROUND($I$290*$H$290,2)</f>
        <v>0</v>
      </c>
      <c r="BL290" s="75" t="s">
        <v>142</v>
      </c>
      <c r="BM290" s="75" t="s">
        <v>611</v>
      </c>
    </row>
    <row r="291" spans="2:65" s="6" customFormat="1" ht="15.75" customHeight="1">
      <c r="B291" s="22"/>
      <c r="C291" s="119" t="s">
        <v>612</v>
      </c>
      <c r="D291" s="119" t="s">
        <v>127</v>
      </c>
      <c r="E291" s="117" t="s">
        <v>613</v>
      </c>
      <c r="F291" s="118" t="s">
        <v>614</v>
      </c>
      <c r="G291" s="119" t="s">
        <v>327</v>
      </c>
      <c r="H291" s="120">
        <v>1</v>
      </c>
      <c r="I291" s="121"/>
      <c r="J291" s="122">
        <f>ROUND($I$291*$H$291,2)</f>
        <v>0</v>
      </c>
      <c r="K291" s="118" t="s">
        <v>131</v>
      </c>
      <c r="L291" s="22"/>
      <c r="M291" s="123"/>
      <c r="N291" s="124" t="s">
        <v>43</v>
      </c>
      <c r="P291" s="125">
        <f>$O$291*$H$291</f>
        <v>0</v>
      </c>
      <c r="Q291" s="125">
        <v>0.00626</v>
      </c>
      <c r="R291" s="125">
        <f>$Q$291*$H$291</f>
        <v>0.00626</v>
      </c>
      <c r="S291" s="125">
        <v>0</v>
      </c>
      <c r="T291" s="126">
        <f>$S$291*$H$291</f>
        <v>0</v>
      </c>
      <c r="AR291" s="75" t="s">
        <v>142</v>
      </c>
      <c r="AT291" s="75" t="s">
        <v>127</v>
      </c>
      <c r="AU291" s="75" t="s">
        <v>80</v>
      </c>
      <c r="AY291" s="75" t="s">
        <v>124</v>
      </c>
      <c r="BE291" s="127">
        <f>IF($N$291="základní",$J$291,0)</f>
        <v>0</v>
      </c>
      <c r="BF291" s="127">
        <f>IF($N$291="snížená",$J$291,0)</f>
        <v>0</v>
      </c>
      <c r="BG291" s="127">
        <f>IF($N$291="zákl. přenesená",$J$291,0)</f>
        <v>0</v>
      </c>
      <c r="BH291" s="127">
        <f>IF($N$291="sníž. přenesená",$J$291,0)</f>
        <v>0</v>
      </c>
      <c r="BI291" s="127">
        <f>IF($N$291="nulová",$J$291,0)</f>
        <v>0</v>
      </c>
      <c r="BJ291" s="75" t="s">
        <v>21</v>
      </c>
      <c r="BK291" s="127">
        <f>ROUND($I$291*$H$291,2)</f>
        <v>0</v>
      </c>
      <c r="BL291" s="75" t="s">
        <v>142</v>
      </c>
      <c r="BM291" s="75" t="s">
        <v>615</v>
      </c>
    </row>
    <row r="292" spans="2:63" s="105" customFormat="1" ht="30.75" customHeight="1">
      <c r="B292" s="106"/>
      <c r="D292" s="107" t="s">
        <v>71</v>
      </c>
      <c r="E292" s="114" t="s">
        <v>164</v>
      </c>
      <c r="F292" s="114" t="s">
        <v>616</v>
      </c>
      <c r="J292" s="115">
        <f>$BK$292</f>
        <v>0</v>
      </c>
      <c r="L292" s="106"/>
      <c r="M292" s="110"/>
      <c r="P292" s="111">
        <f>SUM($P$293:$P$323)</f>
        <v>0</v>
      </c>
      <c r="R292" s="111">
        <f>SUM($R$293:$R$323)</f>
        <v>0.011757199999999999</v>
      </c>
      <c r="T292" s="112">
        <f>SUM($T$293:$T$323)</f>
        <v>23.670000000000005</v>
      </c>
      <c r="AR292" s="107" t="s">
        <v>21</v>
      </c>
      <c r="AT292" s="107" t="s">
        <v>71</v>
      </c>
      <c r="AU292" s="107" t="s">
        <v>21</v>
      </c>
      <c r="AY292" s="107" t="s">
        <v>124</v>
      </c>
      <c r="BK292" s="113">
        <f>SUM($BK$293:$BK$323)</f>
        <v>0</v>
      </c>
    </row>
    <row r="293" spans="2:65" s="6" customFormat="1" ht="15.75" customHeight="1">
      <c r="B293" s="22"/>
      <c r="C293" s="119" t="s">
        <v>617</v>
      </c>
      <c r="D293" s="119" t="s">
        <v>127</v>
      </c>
      <c r="E293" s="117" t="s">
        <v>618</v>
      </c>
      <c r="F293" s="118" t="s">
        <v>619</v>
      </c>
      <c r="G293" s="119" t="s">
        <v>219</v>
      </c>
      <c r="H293" s="120">
        <v>45.425</v>
      </c>
      <c r="I293" s="121"/>
      <c r="J293" s="122">
        <f>ROUND($I$293*$H$293,2)</f>
        <v>0</v>
      </c>
      <c r="K293" s="118" t="s">
        <v>224</v>
      </c>
      <c r="L293" s="22"/>
      <c r="M293" s="123"/>
      <c r="N293" s="124" t="s">
        <v>43</v>
      </c>
      <c r="P293" s="125">
        <f>$O$293*$H$293</f>
        <v>0</v>
      </c>
      <c r="Q293" s="125">
        <v>0</v>
      </c>
      <c r="R293" s="125">
        <f>$Q$293*$H$293</f>
        <v>0</v>
      </c>
      <c r="S293" s="125">
        <v>0</v>
      </c>
      <c r="T293" s="126">
        <f>$S$293*$H$293</f>
        <v>0</v>
      </c>
      <c r="AR293" s="75" t="s">
        <v>142</v>
      </c>
      <c r="AT293" s="75" t="s">
        <v>127</v>
      </c>
      <c r="AU293" s="75" t="s">
        <v>80</v>
      </c>
      <c r="AY293" s="75" t="s">
        <v>124</v>
      </c>
      <c r="BE293" s="127">
        <f>IF($N$293="základní",$J$293,0)</f>
        <v>0</v>
      </c>
      <c r="BF293" s="127">
        <f>IF($N$293="snížená",$J$293,0)</f>
        <v>0</v>
      </c>
      <c r="BG293" s="127">
        <f>IF($N$293="zákl. přenesená",$J$293,0)</f>
        <v>0</v>
      </c>
      <c r="BH293" s="127">
        <f>IF($N$293="sníž. přenesená",$J$293,0)</f>
        <v>0</v>
      </c>
      <c r="BI293" s="127">
        <f>IF($N$293="nulová",$J$293,0)</f>
        <v>0</v>
      </c>
      <c r="BJ293" s="75" t="s">
        <v>21</v>
      </c>
      <c r="BK293" s="127">
        <f>ROUND($I$293*$H$293,2)</f>
        <v>0</v>
      </c>
      <c r="BL293" s="75" t="s">
        <v>142</v>
      </c>
      <c r="BM293" s="75" t="s">
        <v>620</v>
      </c>
    </row>
    <row r="294" spans="2:51" s="6" customFormat="1" ht="15.75" customHeight="1">
      <c r="B294" s="132"/>
      <c r="D294" s="133" t="s">
        <v>226</v>
      </c>
      <c r="E294" s="134"/>
      <c r="F294" s="134" t="s">
        <v>621</v>
      </c>
      <c r="H294" s="135">
        <v>45.425</v>
      </c>
      <c r="L294" s="132"/>
      <c r="M294" s="136"/>
      <c r="T294" s="137"/>
      <c r="AT294" s="138" t="s">
        <v>226</v>
      </c>
      <c r="AU294" s="138" t="s">
        <v>80</v>
      </c>
      <c r="AV294" s="138" t="s">
        <v>80</v>
      </c>
      <c r="AW294" s="138" t="s">
        <v>100</v>
      </c>
      <c r="AX294" s="138" t="s">
        <v>72</v>
      </c>
      <c r="AY294" s="138" t="s">
        <v>124</v>
      </c>
    </row>
    <row r="295" spans="2:65" s="6" customFormat="1" ht="15.75" customHeight="1">
      <c r="B295" s="22"/>
      <c r="C295" s="116" t="s">
        <v>622</v>
      </c>
      <c r="D295" s="116" t="s">
        <v>127</v>
      </c>
      <c r="E295" s="117" t="s">
        <v>623</v>
      </c>
      <c r="F295" s="118" t="s">
        <v>624</v>
      </c>
      <c r="G295" s="119" t="s">
        <v>219</v>
      </c>
      <c r="H295" s="120">
        <v>1362.75</v>
      </c>
      <c r="I295" s="121"/>
      <c r="J295" s="122">
        <f>ROUND($I$295*$H$295,2)</f>
        <v>0</v>
      </c>
      <c r="K295" s="118" t="s">
        <v>224</v>
      </c>
      <c r="L295" s="22"/>
      <c r="M295" s="123"/>
      <c r="N295" s="124" t="s">
        <v>43</v>
      </c>
      <c r="P295" s="125">
        <f>$O$295*$H$295</f>
        <v>0</v>
      </c>
      <c r="Q295" s="125">
        <v>0</v>
      </c>
      <c r="R295" s="125">
        <f>$Q$295*$H$295</f>
        <v>0</v>
      </c>
      <c r="S295" s="125">
        <v>0</v>
      </c>
      <c r="T295" s="126">
        <f>$S$295*$H$295</f>
        <v>0</v>
      </c>
      <c r="AR295" s="75" t="s">
        <v>142</v>
      </c>
      <c r="AT295" s="75" t="s">
        <v>127</v>
      </c>
      <c r="AU295" s="75" t="s">
        <v>80</v>
      </c>
      <c r="AY295" s="6" t="s">
        <v>124</v>
      </c>
      <c r="BE295" s="127">
        <f>IF($N$295="základní",$J$295,0)</f>
        <v>0</v>
      </c>
      <c r="BF295" s="127">
        <f>IF($N$295="snížená",$J$295,0)</f>
        <v>0</v>
      </c>
      <c r="BG295" s="127">
        <f>IF($N$295="zákl. přenesená",$J$295,0)</f>
        <v>0</v>
      </c>
      <c r="BH295" s="127">
        <f>IF($N$295="sníž. přenesená",$J$295,0)</f>
        <v>0</v>
      </c>
      <c r="BI295" s="127">
        <f>IF($N$295="nulová",$J$295,0)</f>
        <v>0</v>
      </c>
      <c r="BJ295" s="75" t="s">
        <v>21</v>
      </c>
      <c r="BK295" s="127">
        <f>ROUND($I$295*$H$295,2)</f>
        <v>0</v>
      </c>
      <c r="BL295" s="75" t="s">
        <v>142</v>
      </c>
      <c r="BM295" s="75" t="s">
        <v>625</v>
      </c>
    </row>
    <row r="296" spans="2:51" s="6" customFormat="1" ht="15.75" customHeight="1">
      <c r="B296" s="132"/>
      <c r="D296" s="139" t="s">
        <v>226</v>
      </c>
      <c r="F296" s="134" t="s">
        <v>626</v>
      </c>
      <c r="H296" s="135">
        <v>1362.75</v>
      </c>
      <c r="L296" s="132"/>
      <c r="M296" s="136"/>
      <c r="T296" s="137"/>
      <c r="AT296" s="138" t="s">
        <v>226</v>
      </c>
      <c r="AU296" s="138" t="s">
        <v>80</v>
      </c>
      <c r="AV296" s="138" t="s">
        <v>80</v>
      </c>
      <c r="AW296" s="138" t="s">
        <v>72</v>
      </c>
      <c r="AX296" s="138" t="s">
        <v>21</v>
      </c>
      <c r="AY296" s="138" t="s">
        <v>124</v>
      </c>
    </row>
    <row r="297" spans="2:65" s="6" customFormat="1" ht="15.75" customHeight="1">
      <c r="B297" s="22"/>
      <c r="C297" s="116" t="s">
        <v>627</v>
      </c>
      <c r="D297" s="116" t="s">
        <v>127</v>
      </c>
      <c r="E297" s="117" t="s">
        <v>628</v>
      </c>
      <c r="F297" s="118" t="s">
        <v>629</v>
      </c>
      <c r="G297" s="119" t="s">
        <v>219</v>
      </c>
      <c r="H297" s="120">
        <v>45.425</v>
      </c>
      <c r="I297" s="121"/>
      <c r="J297" s="122">
        <f>ROUND($I$297*$H$297,2)</f>
        <v>0</v>
      </c>
      <c r="K297" s="118" t="s">
        <v>224</v>
      </c>
      <c r="L297" s="22"/>
      <c r="M297" s="123"/>
      <c r="N297" s="124" t="s">
        <v>43</v>
      </c>
      <c r="P297" s="125">
        <f>$O$297*$H$297</f>
        <v>0</v>
      </c>
      <c r="Q297" s="125">
        <v>0</v>
      </c>
      <c r="R297" s="125">
        <f>$Q$297*$H$297</f>
        <v>0</v>
      </c>
      <c r="S297" s="125">
        <v>0</v>
      </c>
      <c r="T297" s="126">
        <f>$S$297*$H$297</f>
        <v>0</v>
      </c>
      <c r="AR297" s="75" t="s">
        <v>142</v>
      </c>
      <c r="AT297" s="75" t="s">
        <v>127</v>
      </c>
      <c r="AU297" s="75" t="s">
        <v>80</v>
      </c>
      <c r="AY297" s="6" t="s">
        <v>124</v>
      </c>
      <c r="BE297" s="127">
        <f>IF($N$297="základní",$J$297,0)</f>
        <v>0</v>
      </c>
      <c r="BF297" s="127">
        <f>IF($N$297="snížená",$J$297,0)</f>
        <v>0</v>
      </c>
      <c r="BG297" s="127">
        <f>IF($N$297="zákl. přenesená",$J$297,0)</f>
        <v>0</v>
      </c>
      <c r="BH297" s="127">
        <f>IF($N$297="sníž. přenesená",$J$297,0)</f>
        <v>0</v>
      </c>
      <c r="BI297" s="127">
        <f>IF($N$297="nulová",$J$297,0)</f>
        <v>0</v>
      </c>
      <c r="BJ297" s="75" t="s">
        <v>21</v>
      </c>
      <c r="BK297" s="127">
        <f>ROUND($I$297*$H$297,2)</f>
        <v>0</v>
      </c>
      <c r="BL297" s="75" t="s">
        <v>142</v>
      </c>
      <c r="BM297" s="75" t="s">
        <v>630</v>
      </c>
    </row>
    <row r="298" spans="2:65" s="6" customFormat="1" ht="15.75" customHeight="1">
      <c r="B298" s="22"/>
      <c r="C298" s="119" t="s">
        <v>631</v>
      </c>
      <c r="D298" s="119" t="s">
        <v>127</v>
      </c>
      <c r="E298" s="117" t="s">
        <v>632</v>
      </c>
      <c r="F298" s="118" t="s">
        <v>633</v>
      </c>
      <c r="G298" s="119" t="s">
        <v>219</v>
      </c>
      <c r="H298" s="120">
        <v>45.425</v>
      </c>
      <c r="I298" s="121"/>
      <c r="J298" s="122">
        <f>ROUND($I$298*$H$298,2)</f>
        <v>0</v>
      </c>
      <c r="K298" s="118" t="s">
        <v>224</v>
      </c>
      <c r="L298" s="22"/>
      <c r="M298" s="123"/>
      <c r="N298" s="124" t="s">
        <v>43</v>
      </c>
      <c r="P298" s="125">
        <f>$O$298*$H$298</f>
        <v>0</v>
      </c>
      <c r="Q298" s="125">
        <v>0</v>
      </c>
      <c r="R298" s="125">
        <f>$Q$298*$H$298</f>
        <v>0</v>
      </c>
      <c r="S298" s="125">
        <v>0</v>
      </c>
      <c r="T298" s="126">
        <f>$S$298*$H$298</f>
        <v>0</v>
      </c>
      <c r="AR298" s="75" t="s">
        <v>142</v>
      </c>
      <c r="AT298" s="75" t="s">
        <v>127</v>
      </c>
      <c r="AU298" s="75" t="s">
        <v>80</v>
      </c>
      <c r="AY298" s="75" t="s">
        <v>124</v>
      </c>
      <c r="BE298" s="127">
        <f>IF($N$298="základní",$J$298,0)</f>
        <v>0</v>
      </c>
      <c r="BF298" s="127">
        <f>IF($N$298="snížená",$J$298,0)</f>
        <v>0</v>
      </c>
      <c r="BG298" s="127">
        <f>IF($N$298="zákl. přenesená",$J$298,0)</f>
        <v>0</v>
      </c>
      <c r="BH298" s="127">
        <f>IF($N$298="sníž. přenesená",$J$298,0)</f>
        <v>0</v>
      </c>
      <c r="BI298" s="127">
        <f>IF($N$298="nulová",$J$298,0)</f>
        <v>0</v>
      </c>
      <c r="BJ298" s="75" t="s">
        <v>21</v>
      </c>
      <c r="BK298" s="127">
        <f>ROUND($I$298*$H$298,2)</f>
        <v>0</v>
      </c>
      <c r="BL298" s="75" t="s">
        <v>142</v>
      </c>
      <c r="BM298" s="75" t="s">
        <v>634</v>
      </c>
    </row>
    <row r="299" spans="2:65" s="6" customFormat="1" ht="15.75" customHeight="1">
      <c r="B299" s="22"/>
      <c r="C299" s="119" t="s">
        <v>635</v>
      </c>
      <c r="D299" s="119" t="s">
        <v>127</v>
      </c>
      <c r="E299" s="117" t="s">
        <v>636</v>
      </c>
      <c r="F299" s="118" t="s">
        <v>637</v>
      </c>
      <c r="G299" s="119" t="s">
        <v>219</v>
      </c>
      <c r="H299" s="120">
        <v>1362.75</v>
      </c>
      <c r="I299" s="121"/>
      <c r="J299" s="122">
        <f>ROUND($I$299*$H$299,2)</f>
        <v>0</v>
      </c>
      <c r="K299" s="118" t="s">
        <v>224</v>
      </c>
      <c r="L299" s="22"/>
      <c r="M299" s="123"/>
      <c r="N299" s="124" t="s">
        <v>43</v>
      </c>
      <c r="P299" s="125">
        <f>$O$299*$H$299</f>
        <v>0</v>
      </c>
      <c r="Q299" s="125">
        <v>0</v>
      </c>
      <c r="R299" s="125">
        <f>$Q$299*$H$299</f>
        <v>0</v>
      </c>
      <c r="S299" s="125">
        <v>0</v>
      </c>
      <c r="T299" s="126">
        <f>$S$299*$H$299</f>
        <v>0</v>
      </c>
      <c r="AR299" s="75" t="s">
        <v>142</v>
      </c>
      <c r="AT299" s="75" t="s">
        <v>127</v>
      </c>
      <c r="AU299" s="75" t="s">
        <v>80</v>
      </c>
      <c r="AY299" s="75" t="s">
        <v>124</v>
      </c>
      <c r="BE299" s="127">
        <f>IF($N$299="základní",$J$299,0)</f>
        <v>0</v>
      </c>
      <c r="BF299" s="127">
        <f>IF($N$299="snížená",$J$299,0)</f>
        <v>0</v>
      </c>
      <c r="BG299" s="127">
        <f>IF($N$299="zákl. přenesená",$J$299,0)</f>
        <v>0</v>
      </c>
      <c r="BH299" s="127">
        <f>IF($N$299="sníž. přenesená",$J$299,0)</f>
        <v>0</v>
      </c>
      <c r="BI299" s="127">
        <f>IF($N$299="nulová",$J$299,0)</f>
        <v>0</v>
      </c>
      <c r="BJ299" s="75" t="s">
        <v>21</v>
      </c>
      <c r="BK299" s="127">
        <f>ROUND($I$299*$H$299,2)</f>
        <v>0</v>
      </c>
      <c r="BL299" s="75" t="s">
        <v>142</v>
      </c>
      <c r="BM299" s="75" t="s">
        <v>638</v>
      </c>
    </row>
    <row r="300" spans="2:51" s="6" customFormat="1" ht="15.75" customHeight="1">
      <c r="B300" s="132"/>
      <c r="D300" s="139" t="s">
        <v>226</v>
      </c>
      <c r="F300" s="134" t="s">
        <v>626</v>
      </c>
      <c r="H300" s="135">
        <v>1362.75</v>
      </c>
      <c r="L300" s="132"/>
      <c r="M300" s="136"/>
      <c r="T300" s="137"/>
      <c r="AT300" s="138" t="s">
        <v>226</v>
      </c>
      <c r="AU300" s="138" t="s">
        <v>80</v>
      </c>
      <c r="AV300" s="138" t="s">
        <v>80</v>
      </c>
      <c r="AW300" s="138" t="s">
        <v>72</v>
      </c>
      <c r="AX300" s="138" t="s">
        <v>21</v>
      </c>
      <c r="AY300" s="138" t="s">
        <v>124</v>
      </c>
    </row>
    <row r="301" spans="2:65" s="6" customFormat="1" ht="15.75" customHeight="1">
      <c r="B301" s="22"/>
      <c r="C301" s="116" t="s">
        <v>639</v>
      </c>
      <c r="D301" s="116" t="s">
        <v>127</v>
      </c>
      <c r="E301" s="117" t="s">
        <v>640</v>
      </c>
      <c r="F301" s="118" t="s">
        <v>641</v>
      </c>
      <c r="G301" s="119" t="s">
        <v>219</v>
      </c>
      <c r="H301" s="120">
        <v>45.425</v>
      </c>
      <c r="I301" s="121"/>
      <c r="J301" s="122">
        <f>ROUND($I$301*$H$301,2)</f>
        <v>0</v>
      </c>
      <c r="K301" s="118" t="s">
        <v>224</v>
      </c>
      <c r="L301" s="22"/>
      <c r="M301" s="123"/>
      <c r="N301" s="124" t="s">
        <v>43</v>
      </c>
      <c r="P301" s="125">
        <f>$O$301*$H$301</f>
        <v>0</v>
      </c>
      <c r="Q301" s="125">
        <v>0</v>
      </c>
      <c r="R301" s="125">
        <f>$Q$301*$H$301</f>
        <v>0</v>
      </c>
      <c r="S301" s="125">
        <v>0</v>
      </c>
      <c r="T301" s="126">
        <f>$S$301*$H$301</f>
        <v>0</v>
      </c>
      <c r="AR301" s="75" t="s">
        <v>142</v>
      </c>
      <c r="AT301" s="75" t="s">
        <v>127</v>
      </c>
      <c r="AU301" s="75" t="s">
        <v>80</v>
      </c>
      <c r="AY301" s="6" t="s">
        <v>124</v>
      </c>
      <c r="BE301" s="127">
        <f>IF($N$301="základní",$J$301,0)</f>
        <v>0</v>
      </c>
      <c r="BF301" s="127">
        <f>IF($N$301="snížená",$J$301,0)</f>
        <v>0</v>
      </c>
      <c r="BG301" s="127">
        <f>IF($N$301="zákl. přenesená",$J$301,0)</f>
        <v>0</v>
      </c>
      <c r="BH301" s="127">
        <f>IF($N$301="sníž. přenesená",$J$301,0)</f>
        <v>0</v>
      </c>
      <c r="BI301" s="127">
        <f>IF($N$301="nulová",$J$301,0)</f>
        <v>0</v>
      </c>
      <c r="BJ301" s="75" t="s">
        <v>21</v>
      </c>
      <c r="BK301" s="127">
        <f>ROUND($I$301*$H$301,2)</f>
        <v>0</v>
      </c>
      <c r="BL301" s="75" t="s">
        <v>142</v>
      </c>
      <c r="BM301" s="75" t="s">
        <v>642</v>
      </c>
    </row>
    <row r="302" spans="2:65" s="6" customFormat="1" ht="15.75" customHeight="1">
      <c r="B302" s="22"/>
      <c r="C302" s="119" t="s">
        <v>643</v>
      </c>
      <c r="D302" s="119" t="s">
        <v>127</v>
      </c>
      <c r="E302" s="117" t="s">
        <v>644</v>
      </c>
      <c r="F302" s="118" t="s">
        <v>645</v>
      </c>
      <c r="G302" s="119" t="s">
        <v>152</v>
      </c>
      <c r="H302" s="120">
        <v>4</v>
      </c>
      <c r="I302" s="121"/>
      <c r="J302" s="122">
        <f>ROUND($I$302*$H$302,2)</f>
        <v>0</v>
      </c>
      <c r="K302" s="118" t="s">
        <v>224</v>
      </c>
      <c r="L302" s="22"/>
      <c r="M302" s="123"/>
      <c r="N302" s="124" t="s">
        <v>43</v>
      </c>
      <c r="P302" s="125">
        <f>$O$302*$H$302</f>
        <v>0</v>
      </c>
      <c r="Q302" s="125">
        <v>0</v>
      </c>
      <c r="R302" s="125">
        <f>$Q$302*$H$302</f>
        <v>0</v>
      </c>
      <c r="S302" s="125">
        <v>0</v>
      </c>
      <c r="T302" s="126">
        <f>$S$302*$H$302</f>
        <v>0</v>
      </c>
      <c r="AR302" s="75" t="s">
        <v>142</v>
      </c>
      <c r="AT302" s="75" t="s">
        <v>127</v>
      </c>
      <c r="AU302" s="75" t="s">
        <v>80</v>
      </c>
      <c r="AY302" s="75" t="s">
        <v>124</v>
      </c>
      <c r="BE302" s="127">
        <f>IF($N$302="základní",$J$302,0)</f>
        <v>0</v>
      </c>
      <c r="BF302" s="127">
        <f>IF($N$302="snížená",$J$302,0)</f>
        <v>0</v>
      </c>
      <c r="BG302" s="127">
        <f>IF($N$302="zákl. přenesená",$J$302,0)</f>
        <v>0</v>
      </c>
      <c r="BH302" s="127">
        <f>IF($N$302="sníž. přenesená",$J$302,0)</f>
        <v>0</v>
      </c>
      <c r="BI302" s="127">
        <f>IF($N$302="nulová",$J$302,0)</f>
        <v>0</v>
      </c>
      <c r="BJ302" s="75" t="s">
        <v>21</v>
      </c>
      <c r="BK302" s="127">
        <f>ROUND($I$302*$H$302,2)</f>
        <v>0</v>
      </c>
      <c r="BL302" s="75" t="s">
        <v>142</v>
      </c>
      <c r="BM302" s="75" t="s">
        <v>646</v>
      </c>
    </row>
    <row r="303" spans="2:65" s="6" customFormat="1" ht="15.75" customHeight="1">
      <c r="B303" s="22"/>
      <c r="C303" s="119" t="s">
        <v>647</v>
      </c>
      <c r="D303" s="119" t="s">
        <v>127</v>
      </c>
      <c r="E303" s="117" t="s">
        <v>648</v>
      </c>
      <c r="F303" s="118" t="s">
        <v>649</v>
      </c>
      <c r="G303" s="119" t="s">
        <v>152</v>
      </c>
      <c r="H303" s="120">
        <v>120</v>
      </c>
      <c r="I303" s="121"/>
      <c r="J303" s="122">
        <f>ROUND($I$303*$H$303,2)</f>
        <v>0</v>
      </c>
      <c r="K303" s="118" t="s">
        <v>224</v>
      </c>
      <c r="L303" s="22"/>
      <c r="M303" s="123"/>
      <c r="N303" s="124" t="s">
        <v>43</v>
      </c>
      <c r="P303" s="125">
        <f>$O$303*$H$303</f>
        <v>0</v>
      </c>
      <c r="Q303" s="125">
        <v>0</v>
      </c>
      <c r="R303" s="125">
        <f>$Q$303*$H$303</f>
        <v>0</v>
      </c>
      <c r="S303" s="125">
        <v>0</v>
      </c>
      <c r="T303" s="126">
        <f>$S$303*$H$303</f>
        <v>0</v>
      </c>
      <c r="AR303" s="75" t="s">
        <v>142</v>
      </c>
      <c r="AT303" s="75" t="s">
        <v>127</v>
      </c>
      <c r="AU303" s="75" t="s">
        <v>80</v>
      </c>
      <c r="AY303" s="75" t="s">
        <v>124</v>
      </c>
      <c r="BE303" s="127">
        <f>IF($N$303="základní",$J$303,0)</f>
        <v>0</v>
      </c>
      <c r="BF303" s="127">
        <f>IF($N$303="snížená",$J$303,0)</f>
        <v>0</v>
      </c>
      <c r="BG303" s="127">
        <f>IF($N$303="zákl. přenesená",$J$303,0)</f>
        <v>0</v>
      </c>
      <c r="BH303" s="127">
        <f>IF($N$303="sníž. přenesená",$J$303,0)</f>
        <v>0</v>
      </c>
      <c r="BI303" s="127">
        <f>IF($N$303="nulová",$J$303,0)</f>
        <v>0</v>
      </c>
      <c r="BJ303" s="75" t="s">
        <v>21</v>
      </c>
      <c r="BK303" s="127">
        <f>ROUND($I$303*$H$303,2)</f>
        <v>0</v>
      </c>
      <c r="BL303" s="75" t="s">
        <v>142</v>
      </c>
      <c r="BM303" s="75" t="s">
        <v>650</v>
      </c>
    </row>
    <row r="304" spans="2:51" s="6" customFormat="1" ht="15.75" customHeight="1">
      <c r="B304" s="132"/>
      <c r="D304" s="139" t="s">
        <v>226</v>
      </c>
      <c r="F304" s="134" t="s">
        <v>651</v>
      </c>
      <c r="H304" s="135">
        <v>120</v>
      </c>
      <c r="L304" s="132"/>
      <c r="M304" s="136"/>
      <c r="T304" s="137"/>
      <c r="AT304" s="138" t="s">
        <v>226</v>
      </c>
      <c r="AU304" s="138" t="s">
        <v>80</v>
      </c>
      <c r="AV304" s="138" t="s">
        <v>80</v>
      </c>
      <c r="AW304" s="138" t="s">
        <v>72</v>
      </c>
      <c r="AX304" s="138" t="s">
        <v>21</v>
      </c>
      <c r="AY304" s="138" t="s">
        <v>124</v>
      </c>
    </row>
    <row r="305" spans="2:65" s="6" customFormat="1" ht="15.75" customHeight="1">
      <c r="B305" s="22"/>
      <c r="C305" s="116" t="s">
        <v>652</v>
      </c>
      <c r="D305" s="116" t="s">
        <v>127</v>
      </c>
      <c r="E305" s="117" t="s">
        <v>653</v>
      </c>
      <c r="F305" s="118" t="s">
        <v>654</v>
      </c>
      <c r="G305" s="119" t="s">
        <v>152</v>
      </c>
      <c r="H305" s="120">
        <v>4</v>
      </c>
      <c r="I305" s="121"/>
      <c r="J305" s="122">
        <f>ROUND($I$305*$H$305,2)</f>
        <v>0</v>
      </c>
      <c r="K305" s="118" t="s">
        <v>224</v>
      </c>
      <c r="L305" s="22"/>
      <c r="M305" s="123"/>
      <c r="N305" s="124" t="s">
        <v>43</v>
      </c>
      <c r="P305" s="125">
        <f>$O$305*$H$305</f>
        <v>0</v>
      </c>
      <c r="Q305" s="125">
        <v>0</v>
      </c>
      <c r="R305" s="125">
        <f>$Q$305*$H$305</f>
        <v>0</v>
      </c>
      <c r="S305" s="125">
        <v>0</v>
      </c>
      <c r="T305" s="126">
        <f>$S$305*$H$305</f>
        <v>0</v>
      </c>
      <c r="AR305" s="75" t="s">
        <v>142</v>
      </c>
      <c r="AT305" s="75" t="s">
        <v>127</v>
      </c>
      <c r="AU305" s="75" t="s">
        <v>80</v>
      </c>
      <c r="AY305" s="6" t="s">
        <v>124</v>
      </c>
      <c r="BE305" s="127">
        <f>IF($N$305="základní",$J$305,0)</f>
        <v>0</v>
      </c>
      <c r="BF305" s="127">
        <f>IF($N$305="snížená",$J$305,0)</f>
        <v>0</v>
      </c>
      <c r="BG305" s="127">
        <f>IF($N$305="zákl. přenesená",$J$305,0)</f>
        <v>0</v>
      </c>
      <c r="BH305" s="127">
        <f>IF($N$305="sníž. přenesená",$J$305,0)</f>
        <v>0</v>
      </c>
      <c r="BI305" s="127">
        <f>IF($N$305="nulová",$J$305,0)</f>
        <v>0</v>
      </c>
      <c r="BJ305" s="75" t="s">
        <v>21</v>
      </c>
      <c r="BK305" s="127">
        <f>ROUND($I$305*$H$305,2)</f>
        <v>0</v>
      </c>
      <c r="BL305" s="75" t="s">
        <v>142</v>
      </c>
      <c r="BM305" s="75" t="s">
        <v>655</v>
      </c>
    </row>
    <row r="306" spans="2:65" s="6" customFormat="1" ht="15.75" customHeight="1">
      <c r="B306" s="22"/>
      <c r="C306" s="119" t="s">
        <v>656</v>
      </c>
      <c r="D306" s="119" t="s">
        <v>127</v>
      </c>
      <c r="E306" s="117" t="s">
        <v>657</v>
      </c>
      <c r="F306" s="118" t="s">
        <v>658</v>
      </c>
      <c r="G306" s="119" t="s">
        <v>219</v>
      </c>
      <c r="H306" s="120">
        <v>69.16</v>
      </c>
      <c r="I306" s="121"/>
      <c r="J306" s="122">
        <f>ROUND($I$306*$H$306,2)</f>
        <v>0</v>
      </c>
      <c r="K306" s="118" t="s">
        <v>224</v>
      </c>
      <c r="L306" s="22"/>
      <c r="M306" s="123"/>
      <c r="N306" s="124" t="s">
        <v>43</v>
      </c>
      <c r="P306" s="125">
        <f>$O$306*$H$306</f>
        <v>0</v>
      </c>
      <c r="Q306" s="125">
        <v>0.00013</v>
      </c>
      <c r="R306" s="125">
        <f>$Q$306*$H$306</f>
        <v>0.008990799999999998</v>
      </c>
      <c r="S306" s="125">
        <v>0</v>
      </c>
      <c r="T306" s="126">
        <f>$S$306*$H$306</f>
        <v>0</v>
      </c>
      <c r="AR306" s="75" t="s">
        <v>142</v>
      </c>
      <c r="AT306" s="75" t="s">
        <v>127</v>
      </c>
      <c r="AU306" s="75" t="s">
        <v>80</v>
      </c>
      <c r="AY306" s="75" t="s">
        <v>124</v>
      </c>
      <c r="BE306" s="127">
        <f>IF($N$306="základní",$J$306,0)</f>
        <v>0</v>
      </c>
      <c r="BF306" s="127">
        <f>IF($N$306="snížená",$J$306,0)</f>
        <v>0</v>
      </c>
      <c r="BG306" s="127">
        <f>IF($N$306="zákl. přenesená",$J$306,0)</f>
        <v>0</v>
      </c>
      <c r="BH306" s="127">
        <f>IF($N$306="sníž. přenesená",$J$306,0)</f>
        <v>0</v>
      </c>
      <c r="BI306" s="127">
        <f>IF($N$306="nulová",$J$306,0)</f>
        <v>0</v>
      </c>
      <c r="BJ306" s="75" t="s">
        <v>21</v>
      </c>
      <c r="BK306" s="127">
        <f>ROUND($I$306*$H$306,2)</f>
        <v>0</v>
      </c>
      <c r="BL306" s="75" t="s">
        <v>142</v>
      </c>
      <c r="BM306" s="75" t="s">
        <v>659</v>
      </c>
    </row>
    <row r="307" spans="2:51" s="6" customFormat="1" ht="15.75" customHeight="1">
      <c r="B307" s="132"/>
      <c r="D307" s="133" t="s">
        <v>226</v>
      </c>
      <c r="E307" s="134"/>
      <c r="F307" s="134" t="s">
        <v>660</v>
      </c>
      <c r="H307" s="135">
        <v>69.16</v>
      </c>
      <c r="L307" s="132"/>
      <c r="M307" s="136"/>
      <c r="T307" s="137"/>
      <c r="AT307" s="138" t="s">
        <v>226</v>
      </c>
      <c r="AU307" s="138" t="s">
        <v>80</v>
      </c>
      <c r="AV307" s="138" t="s">
        <v>80</v>
      </c>
      <c r="AW307" s="138" t="s">
        <v>100</v>
      </c>
      <c r="AX307" s="138" t="s">
        <v>21</v>
      </c>
      <c r="AY307" s="138" t="s">
        <v>124</v>
      </c>
    </row>
    <row r="308" spans="2:65" s="6" customFormat="1" ht="15.75" customHeight="1">
      <c r="B308" s="22"/>
      <c r="C308" s="116" t="s">
        <v>661</v>
      </c>
      <c r="D308" s="116" t="s">
        <v>127</v>
      </c>
      <c r="E308" s="117" t="s">
        <v>662</v>
      </c>
      <c r="F308" s="118" t="s">
        <v>663</v>
      </c>
      <c r="G308" s="119" t="s">
        <v>219</v>
      </c>
      <c r="H308" s="120">
        <v>69.16</v>
      </c>
      <c r="I308" s="121"/>
      <c r="J308" s="122">
        <f>ROUND($I$308*$H$308,2)</f>
        <v>0</v>
      </c>
      <c r="K308" s="118" t="s">
        <v>224</v>
      </c>
      <c r="L308" s="22"/>
      <c r="M308" s="123"/>
      <c r="N308" s="124" t="s">
        <v>43</v>
      </c>
      <c r="P308" s="125">
        <f>$O$308*$H$308</f>
        <v>0</v>
      </c>
      <c r="Q308" s="125">
        <v>4E-05</v>
      </c>
      <c r="R308" s="125">
        <f>$Q$308*$H$308</f>
        <v>0.0027664</v>
      </c>
      <c r="S308" s="125">
        <v>0</v>
      </c>
      <c r="T308" s="126">
        <f>$S$308*$H$308</f>
        <v>0</v>
      </c>
      <c r="AR308" s="75" t="s">
        <v>142</v>
      </c>
      <c r="AT308" s="75" t="s">
        <v>127</v>
      </c>
      <c r="AU308" s="75" t="s">
        <v>80</v>
      </c>
      <c r="AY308" s="6" t="s">
        <v>124</v>
      </c>
      <c r="BE308" s="127">
        <f>IF($N$308="základní",$J$308,0)</f>
        <v>0</v>
      </c>
      <c r="BF308" s="127">
        <f>IF($N$308="snížená",$J$308,0)</f>
        <v>0</v>
      </c>
      <c r="BG308" s="127">
        <f>IF($N$308="zákl. přenesená",$J$308,0)</f>
        <v>0</v>
      </c>
      <c r="BH308" s="127">
        <f>IF($N$308="sníž. přenesená",$J$308,0)</f>
        <v>0</v>
      </c>
      <c r="BI308" s="127">
        <f>IF($N$308="nulová",$J$308,0)</f>
        <v>0</v>
      </c>
      <c r="BJ308" s="75" t="s">
        <v>21</v>
      </c>
      <c r="BK308" s="127">
        <f>ROUND($I$308*$H$308,2)</f>
        <v>0</v>
      </c>
      <c r="BL308" s="75" t="s">
        <v>142</v>
      </c>
      <c r="BM308" s="75" t="s">
        <v>664</v>
      </c>
    </row>
    <row r="309" spans="2:65" s="6" customFormat="1" ht="15.75" customHeight="1">
      <c r="B309" s="22"/>
      <c r="C309" s="119" t="s">
        <v>665</v>
      </c>
      <c r="D309" s="119" t="s">
        <v>127</v>
      </c>
      <c r="E309" s="117" t="s">
        <v>666</v>
      </c>
      <c r="F309" s="118" t="s">
        <v>667</v>
      </c>
      <c r="G309" s="119" t="s">
        <v>223</v>
      </c>
      <c r="H309" s="120">
        <v>6.21</v>
      </c>
      <c r="I309" s="121"/>
      <c r="J309" s="122">
        <f>ROUND($I$309*$H$309,2)</f>
        <v>0</v>
      </c>
      <c r="K309" s="118" t="s">
        <v>224</v>
      </c>
      <c r="L309" s="22"/>
      <c r="M309" s="123"/>
      <c r="N309" s="124" t="s">
        <v>43</v>
      </c>
      <c r="P309" s="125">
        <f>$O$309*$H$309</f>
        <v>0</v>
      </c>
      <c r="Q309" s="125">
        <v>0</v>
      </c>
      <c r="R309" s="125">
        <f>$Q$309*$H$309</f>
        <v>0</v>
      </c>
      <c r="S309" s="125">
        <v>2.2</v>
      </c>
      <c r="T309" s="126">
        <f>$S$309*$H$309</f>
        <v>13.662</v>
      </c>
      <c r="AR309" s="75" t="s">
        <v>142</v>
      </c>
      <c r="AT309" s="75" t="s">
        <v>127</v>
      </c>
      <c r="AU309" s="75" t="s">
        <v>80</v>
      </c>
      <c r="AY309" s="75" t="s">
        <v>124</v>
      </c>
      <c r="BE309" s="127">
        <f>IF($N$309="základní",$J$309,0)</f>
        <v>0</v>
      </c>
      <c r="BF309" s="127">
        <f>IF($N$309="snížená",$J$309,0)</f>
        <v>0</v>
      </c>
      <c r="BG309" s="127">
        <f>IF($N$309="zákl. přenesená",$J$309,0)</f>
        <v>0</v>
      </c>
      <c r="BH309" s="127">
        <f>IF($N$309="sníž. přenesená",$J$309,0)</f>
        <v>0</v>
      </c>
      <c r="BI309" s="127">
        <f>IF($N$309="nulová",$J$309,0)</f>
        <v>0</v>
      </c>
      <c r="BJ309" s="75" t="s">
        <v>21</v>
      </c>
      <c r="BK309" s="127">
        <f>ROUND($I$309*$H$309,2)</f>
        <v>0</v>
      </c>
      <c r="BL309" s="75" t="s">
        <v>142</v>
      </c>
      <c r="BM309" s="75" t="s">
        <v>668</v>
      </c>
    </row>
    <row r="310" spans="2:51" s="6" customFormat="1" ht="15.75" customHeight="1">
      <c r="B310" s="132"/>
      <c r="D310" s="133" t="s">
        <v>226</v>
      </c>
      <c r="E310" s="134"/>
      <c r="F310" s="134" t="s">
        <v>669</v>
      </c>
      <c r="H310" s="135">
        <v>1.739</v>
      </c>
      <c r="L310" s="132"/>
      <c r="M310" s="136"/>
      <c r="T310" s="137"/>
      <c r="AT310" s="138" t="s">
        <v>226</v>
      </c>
      <c r="AU310" s="138" t="s">
        <v>80</v>
      </c>
      <c r="AV310" s="138" t="s">
        <v>80</v>
      </c>
      <c r="AW310" s="138" t="s">
        <v>100</v>
      </c>
      <c r="AX310" s="138" t="s">
        <v>72</v>
      </c>
      <c r="AY310" s="138" t="s">
        <v>124</v>
      </c>
    </row>
    <row r="311" spans="2:51" s="6" customFormat="1" ht="15.75" customHeight="1">
      <c r="B311" s="132"/>
      <c r="D311" s="139" t="s">
        <v>226</v>
      </c>
      <c r="E311" s="138"/>
      <c r="F311" s="134" t="s">
        <v>670</v>
      </c>
      <c r="H311" s="135">
        <v>4.471</v>
      </c>
      <c r="L311" s="132"/>
      <c r="M311" s="136"/>
      <c r="T311" s="137"/>
      <c r="AT311" s="138" t="s">
        <v>226</v>
      </c>
      <c r="AU311" s="138" t="s">
        <v>80</v>
      </c>
      <c r="AV311" s="138" t="s">
        <v>80</v>
      </c>
      <c r="AW311" s="138" t="s">
        <v>100</v>
      </c>
      <c r="AX311" s="138" t="s">
        <v>72</v>
      </c>
      <c r="AY311" s="138" t="s">
        <v>124</v>
      </c>
    </row>
    <row r="312" spans="2:65" s="6" customFormat="1" ht="15.75" customHeight="1">
      <c r="B312" s="22"/>
      <c r="C312" s="116" t="s">
        <v>671</v>
      </c>
      <c r="D312" s="116" t="s">
        <v>127</v>
      </c>
      <c r="E312" s="117" t="s">
        <v>672</v>
      </c>
      <c r="F312" s="118" t="s">
        <v>673</v>
      </c>
      <c r="G312" s="119" t="s">
        <v>152</v>
      </c>
      <c r="H312" s="120">
        <v>36.92</v>
      </c>
      <c r="I312" s="121"/>
      <c r="J312" s="122">
        <f>ROUND($I$312*$H$312,2)</f>
        <v>0</v>
      </c>
      <c r="K312" s="118" t="s">
        <v>350</v>
      </c>
      <c r="L312" s="22"/>
      <c r="M312" s="123"/>
      <c r="N312" s="124" t="s">
        <v>43</v>
      </c>
      <c r="P312" s="125">
        <f>$O$312*$H$312</f>
        <v>0</v>
      </c>
      <c r="Q312" s="125">
        <v>0</v>
      </c>
      <c r="R312" s="125">
        <f>$Q$312*$H$312</f>
        <v>0</v>
      </c>
      <c r="S312" s="125">
        <v>0</v>
      </c>
      <c r="T312" s="126">
        <f>$S$312*$H$312</f>
        <v>0</v>
      </c>
      <c r="AR312" s="75" t="s">
        <v>142</v>
      </c>
      <c r="AT312" s="75" t="s">
        <v>127</v>
      </c>
      <c r="AU312" s="75" t="s">
        <v>80</v>
      </c>
      <c r="AY312" s="6" t="s">
        <v>124</v>
      </c>
      <c r="BE312" s="127">
        <f>IF($N$312="základní",$J$312,0)</f>
        <v>0</v>
      </c>
      <c r="BF312" s="127">
        <f>IF($N$312="snížená",$J$312,0)</f>
        <v>0</v>
      </c>
      <c r="BG312" s="127">
        <f>IF($N$312="zákl. přenesená",$J$312,0)</f>
        <v>0</v>
      </c>
      <c r="BH312" s="127">
        <f>IF($N$312="sníž. přenesená",$J$312,0)</f>
        <v>0</v>
      </c>
      <c r="BI312" s="127">
        <f>IF($N$312="nulová",$J$312,0)</f>
        <v>0</v>
      </c>
      <c r="BJ312" s="75" t="s">
        <v>21</v>
      </c>
      <c r="BK312" s="127">
        <f>ROUND($I$312*$H$312,2)</f>
        <v>0</v>
      </c>
      <c r="BL312" s="75" t="s">
        <v>142</v>
      </c>
      <c r="BM312" s="75" t="s">
        <v>674</v>
      </c>
    </row>
    <row r="313" spans="2:51" s="6" customFormat="1" ht="15.75" customHeight="1">
      <c r="B313" s="132"/>
      <c r="D313" s="133" t="s">
        <v>226</v>
      </c>
      <c r="E313" s="134"/>
      <c r="F313" s="134" t="s">
        <v>675</v>
      </c>
      <c r="H313" s="135">
        <v>36.92</v>
      </c>
      <c r="L313" s="132"/>
      <c r="M313" s="136"/>
      <c r="T313" s="137"/>
      <c r="AT313" s="138" t="s">
        <v>226</v>
      </c>
      <c r="AU313" s="138" t="s">
        <v>80</v>
      </c>
      <c r="AV313" s="138" t="s">
        <v>80</v>
      </c>
      <c r="AW313" s="138" t="s">
        <v>100</v>
      </c>
      <c r="AX313" s="138" t="s">
        <v>21</v>
      </c>
      <c r="AY313" s="138" t="s">
        <v>124</v>
      </c>
    </row>
    <row r="314" spans="2:65" s="6" customFormat="1" ht="15.75" customHeight="1">
      <c r="B314" s="22"/>
      <c r="C314" s="116" t="s">
        <v>676</v>
      </c>
      <c r="D314" s="116" t="s">
        <v>127</v>
      </c>
      <c r="E314" s="117" t="s">
        <v>677</v>
      </c>
      <c r="F314" s="118" t="s">
        <v>678</v>
      </c>
      <c r="G314" s="119" t="s">
        <v>152</v>
      </c>
      <c r="H314" s="120">
        <v>17.53</v>
      </c>
      <c r="I314" s="121"/>
      <c r="J314" s="122">
        <f>ROUND($I$314*$H$314,2)</f>
        <v>0</v>
      </c>
      <c r="K314" s="118" t="s">
        <v>350</v>
      </c>
      <c r="L314" s="22"/>
      <c r="M314" s="123"/>
      <c r="N314" s="124" t="s">
        <v>43</v>
      </c>
      <c r="P314" s="125">
        <f>$O$314*$H$314</f>
        <v>0</v>
      </c>
      <c r="Q314" s="125">
        <v>0</v>
      </c>
      <c r="R314" s="125">
        <f>$Q$314*$H$314</f>
        <v>0</v>
      </c>
      <c r="S314" s="125">
        <v>0</v>
      </c>
      <c r="T314" s="126">
        <f>$S$314*$H$314</f>
        <v>0</v>
      </c>
      <c r="AR314" s="75" t="s">
        <v>142</v>
      </c>
      <c r="AT314" s="75" t="s">
        <v>127</v>
      </c>
      <c r="AU314" s="75" t="s">
        <v>80</v>
      </c>
      <c r="AY314" s="6" t="s">
        <v>124</v>
      </c>
      <c r="BE314" s="127">
        <f>IF($N$314="základní",$J$314,0)</f>
        <v>0</v>
      </c>
      <c r="BF314" s="127">
        <f>IF($N$314="snížená",$J$314,0)</f>
        <v>0</v>
      </c>
      <c r="BG314" s="127">
        <f>IF($N$314="zákl. přenesená",$J$314,0)</f>
        <v>0</v>
      </c>
      <c r="BH314" s="127">
        <f>IF($N$314="sníž. přenesená",$J$314,0)</f>
        <v>0</v>
      </c>
      <c r="BI314" s="127">
        <f>IF($N$314="nulová",$J$314,0)</f>
        <v>0</v>
      </c>
      <c r="BJ314" s="75" t="s">
        <v>21</v>
      </c>
      <c r="BK314" s="127">
        <f>ROUND($I$314*$H$314,2)</f>
        <v>0</v>
      </c>
      <c r="BL314" s="75" t="s">
        <v>142</v>
      </c>
      <c r="BM314" s="75" t="s">
        <v>679</v>
      </c>
    </row>
    <row r="315" spans="2:51" s="6" customFormat="1" ht="15.75" customHeight="1">
      <c r="B315" s="132"/>
      <c r="D315" s="133" t="s">
        <v>226</v>
      </c>
      <c r="E315" s="134"/>
      <c r="F315" s="134" t="s">
        <v>680</v>
      </c>
      <c r="H315" s="135">
        <v>17.53</v>
      </c>
      <c r="L315" s="132"/>
      <c r="M315" s="136"/>
      <c r="T315" s="137"/>
      <c r="AT315" s="138" t="s">
        <v>226</v>
      </c>
      <c r="AU315" s="138" t="s">
        <v>80</v>
      </c>
      <c r="AV315" s="138" t="s">
        <v>80</v>
      </c>
      <c r="AW315" s="138" t="s">
        <v>100</v>
      </c>
      <c r="AX315" s="138" t="s">
        <v>21</v>
      </c>
      <c r="AY315" s="138" t="s">
        <v>124</v>
      </c>
    </row>
    <row r="316" spans="2:65" s="6" customFormat="1" ht="15.75" customHeight="1">
      <c r="B316" s="22"/>
      <c r="C316" s="116" t="s">
        <v>681</v>
      </c>
      <c r="D316" s="116" t="s">
        <v>127</v>
      </c>
      <c r="E316" s="117" t="s">
        <v>682</v>
      </c>
      <c r="F316" s="118" t="s">
        <v>683</v>
      </c>
      <c r="G316" s="119" t="s">
        <v>223</v>
      </c>
      <c r="H316" s="120">
        <v>4.32</v>
      </c>
      <c r="I316" s="121"/>
      <c r="J316" s="122">
        <f>ROUND($I$316*$H$316,2)</f>
        <v>0</v>
      </c>
      <c r="K316" s="118" t="s">
        <v>131</v>
      </c>
      <c r="L316" s="22"/>
      <c r="M316" s="123"/>
      <c r="N316" s="124" t="s">
        <v>43</v>
      </c>
      <c r="P316" s="125">
        <f>$O$316*$H$316</f>
        <v>0</v>
      </c>
      <c r="Q316" s="125">
        <v>0</v>
      </c>
      <c r="R316" s="125">
        <f>$Q$316*$H$316</f>
        <v>0</v>
      </c>
      <c r="S316" s="125">
        <v>2.2</v>
      </c>
      <c r="T316" s="126">
        <f>$S$316*$H$316</f>
        <v>9.504000000000001</v>
      </c>
      <c r="AR316" s="75" t="s">
        <v>142</v>
      </c>
      <c r="AT316" s="75" t="s">
        <v>127</v>
      </c>
      <c r="AU316" s="75" t="s">
        <v>80</v>
      </c>
      <c r="AY316" s="6" t="s">
        <v>124</v>
      </c>
      <c r="BE316" s="127">
        <f>IF($N$316="základní",$J$316,0)</f>
        <v>0</v>
      </c>
      <c r="BF316" s="127">
        <f>IF($N$316="snížená",$J$316,0)</f>
        <v>0</v>
      </c>
      <c r="BG316" s="127">
        <f>IF($N$316="zákl. přenesená",$J$316,0)</f>
        <v>0</v>
      </c>
      <c r="BH316" s="127">
        <f>IF($N$316="sníž. přenesená",$J$316,0)</f>
        <v>0</v>
      </c>
      <c r="BI316" s="127">
        <f>IF($N$316="nulová",$J$316,0)</f>
        <v>0</v>
      </c>
      <c r="BJ316" s="75" t="s">
        <v>21</v>
      </c>
      <c r="BK316" s="127">
        <f>ROUND($I$316*$H$316,2)</f>
        <v>0</v>
      </c>
      <c r="BL316" s="75" t="s">
        <v>142</v>
      </c>
      <c r="BM316" s="75" t="s">
        <v>684</v>
      </c>
    </row>
    <row r="317" spans="2:51" s="6" customFormat="1" ht="15.75" customHeight="1">
      <c r="B317" s="132"/>
      <c r="D317" s="133" t="s">
        <v>226</v>
      </c>
      <c r="E317" s="134"/>
      <c r="F317" s="134" t="s">
        <v>685</v>
      </c>
      <c r="H317" s="135">
        <v>4.32</v>
      </c>
      <c r="L317" s="132"/>
      <c r="M317" s="136"/>
      <c r="T317" s="137"/>
      <c r="AT317" s="138" t="s">
        <v>226</v>
      </c>
      <c r="AU317" s="138" t="s">
        <v>80</v>
      </c>
      <c r="AV317" s="138" t="s">
        <v>80</v>
      </c>
      <c r="AW317" s="138" t="s">
        <v>100</v>
      </c>
      <c r="AX317" s="138" t="s">
        <v>21</v>
      </c>
      <c r="AY317" s="138" t="s">
        <v>124</v>
      </c>
    </row>
    <row r="318" spans="2:65" s="6" customFormat="1" ht="15.75" customHeight="1">
      <c r="B318" s="22"/>
      <c r="C318" s="116" t="s">
        <v>686</v>
      </c>
      <c r="D318" s="116" t="s">
        <v>127</v>
      </c>
      <c r="E318" s="117" t="s">
        <v>687</v>
      </c>
      <c r="F318" s="118" t="s">
        <v>688</v>
      </c>
      <c r="G318" s="119" t="s">
        <v>327</v>
      </c>
      <c r="H318" s="120">
        <v>4</v>
      </c>
      <c r="I318" s="121"/>
      <c r="J318" s="122">
        <f>ROUND($I$318*$H$318,2)</f>
        <v>0</v>
      </c>
      <c r="K318" s="118" t="s">
        <v>224</v>
      </c>
      <c r="L318" s="22"/>
      <c r="M318" s="123"/>
      <c r="N318" s="124" t="s">
        <v>43</v>
      </c>
      <c r="P318" s="125">
        <f>$O$318*$H$318</f>
        <v>0</v>
      </c>
      <c r="Q318" s="125">
        <v>0</v>
      </c>
      <c r="R318" s="125">
        <f>$Q$318*$H$318</f>
        <v>0</v>
      </c>
      <c r="S318" s="125">
        <v>0.001</v>
      </c>
      <c r="T318" s="126">
        <f>$S$318*$H$318</f>
        <v>0.004</v>
      </c>
      <c r="AR318" s="75" t="s">
        <v>142</v>
      </c>
      <c r="AT318" s="75" t="s">
        <v>127</v>
      </c>
      <c r="AU318" s="75" t="s">
        <v>80</v>
      </c>
      <c r="AY318" s="6" t="s">
        <v>124</v>
      </c>
      <c r="BE318" s="127">
        <f>IF($N$318="základní",$J$318,0)</f>
        <v>0</v>
      </c>
      <c r="BF318" s="127">
        <f>IF($N$318="snížená",$J$318,0)</f>
        <v>0</v>
      </c>
      <c r="BG318" s="127">
        <f>IF($N$318="zákl. přenesená",$J$318,0)</f>
        <v>0</v>
      </c>
      <c r="BH318" s="127">
        <f>IF($N$318="sníž. přenesená",$J$318,0)</f>
        <v>0</v>
      </c>
      <c r="BI318" s="127">
        <f>IF($N$318="nulová",$J$318,0)</f>
        <v>0</v>
      </c>
      <c r="BJ318" s="75" t="s">
        <v>21</v>
      </c>
      <c r="BK318" s="127">
        <f>ROUND($I$318*$H$318,2)</f>
        <v>0</v>
      </c>
      <c r="BL318" s="75" t="s">
        <v>142</v>
      </c>
      <c r="BM318" s="75" t="s">
        <v>689</v>
      </c>
    </row>
    <row r="319" spans="2:65" s="6" customFormat="1" ht="15.75" customHeight="1">
      <c r="B319" s="22"/>
      <c r="C319" s="119" t="s">
        <v>690</v>
      </c>
      <c r="D319" s="119" t="s">
        <v>127</v>
      </c>
      <c r="E319" s="117" t="s">
        <v>691</v>
      </c>
      <c r="F319" s="118" t="s">
        <v>692</v>
      </c>
      <c r="G319" s="119" t="s">
        <v>152</v>
      </c>
      <c r="H319" s="120">
        <v>6</v>
      </c>
      <c r="I319" s="121"/>
      <c r="J319" s="122">
        <f>ROUND($I$319*$H$319,2)</f>
        <v>0</v>
      </c>
      <c r="K319" s="118" t="s">
        <v>131</v>
      </c>
      <c r="L319" s="22"/>
      <c r="M319" s="123"/>
      <c r="N319" s="124" t="s">
        <v>43</v>
      </c>
      <c r="P319" s="125">
        <f>$O$319*$H$319</f>
        <v>0</v>
      </c>
      <c r="Q319" s="125">
        <v>0</v>
      </c>
      <c r="R319" s="125">
        <f>$Q$319*$H$319</f>
        <v>0</v>
      </c>
      <c r="S319" s="125">
        <v>0.013</v>
      </c>
      <c r="T319" s="126">
        <f>$S$319*$H$319</f>
        <v>0.078</v>
      </c>
      <c r="AR319" s="75" t="s">
        <v>142</v>
      </c>
      <c r="AT319" s="75" t="s">
        <v>127</v>
      </c>
      <c r="AU319" s="75" t="s">
        <v>80</v>
      </c>
      <c r="AY319" s="75" t="s">
        <v>124</v>
      </c>
      <c r="BE319" s="127">
        <f>IF($N$319="základní",$J$319,0)</f>
        <v>0</v>
      </c>
      <c r="BF319" s="127">
        <f>IF($N$319="snížená",$J$319,0)</f>
        <v>0</v>
      </c>
      <c r="BG319" s="127">
        <f>IF($N$319="zákl. přenesená",$J$319,0)</f>
        <v>0</v>
      </c>
      <c r="BH319" s="127">
        <f>IF($N$319="sníž. přenesená",$J$319,0)</f>
        <v>0</v>
      </c>
      <c r="BI319" s="127">
        <f>IF($N$319="nulová",$J$319,0)</f>
        <v>0</v>
      </c>
      <c r="BJ319" s="75" t="s">
        <v>21</v>
      </c>
      <c r="BK319" s="127">
        <f>ROUND($I$319*$H$319,2)</f>
        <v>0</v>
      </c>
      <c r="BL319" s="75" t="s">
        <v>142</v>
      </c>
      <c r="BM319" s="75" t="s">
        <v>693</v>
      </c>
    </row>
    <row r="320" spans="2:51" s="6" customFormat="1" ht="15.75" customHeight="1">
      <c r="B320" s="132"/>
      <c r="D320" s="133" t="s">
        <v>226</v>
      </c>
      <c r="E320" s="134"/>
      <c r="F320" s="134" t="s">
        <v>694</v>
      </c>
      <c r="H320" s="135">
        <v>6</v>
      </c>
      <c r="L320" s="132"/>
      <c r="M320" s="136"/>
      <c r="T320" s="137"/>
      <c r="AT320" s="138" t="s">
        <v>226</v>
      </c>
      <c r="AU320" s="138" t="s">
        <v>80</v>
      </c>
      <c r="AV320" s="138" t="s">
        <v>80</v>
      </c>
      <c r="AW320" s="138" t="s">
        <v>100</v>
      </c>
      <c r="AX320" s="138" t="s">
        <v>21</v>
      </c>
      <c r="AY320" s="138" t="s">
        <v>124</v>
      </c>
    </row>
    <row r="321" spans="2:65" s="6" customFormat="1" ht="15.75" customHeight="1">
      <c r="B321" s="22"/>
      <c r="C321" s="116" t="s">
        <v>695</v>
      </c>
      <c r="D321" s="116" t="s">
        <v>127</v>
      </c>
      <c r="E321" s="117" t="s">
        <v>696</v>
      </c>
      <c r="F321" s="118" t="s">
        <v>697</v>
      </c>
      <c r="G321" s="119" t="s">
        <v>327</v>
      </c>
      <c r="H321" s="120">
        <v>2</v>
      </c>
      <c r="I321" s="121"/>
      <c r="J321" s="122">
        <f>ROUND($I$321*$H$321,2)</f>
        <v>0</v>
      </c>
      <c r="K321" s="118" t="s">
        <v>131</v>
      </c>
      <c r="L321" s="22"/>
      <c r="M321" s="123"/>
      <c r="N321" s="124" t="s">
        <v>43</v>
      </c>
      <c r="P321" s="125">
        <f>$O$321*$H$321</f>
        <v>0</v>
      </c>
      <c r="Q321" s="125">
        <v>0</v>
      </c>
      <c r="R321" s="125">
        <f>$Q$321*$H$321</f>
        <v>0</v>
      </c>
      <c r="S321" s="125">
        <v>0.031</v>
      </c>
      <c r="T321" s="126">
        <f>$S$321*$H$321</f>
        <v>0.062</v>
      </c>
      <c r="AR321" s="75" t="s">
        <v>142</v>
      </c>
      <c r="AT321" s="75" t="s">
        <v>127</v>
      </c>
      <c r="AU321" s="75" t="s">
        <v>80</v>
      </c>
      <c r="AY321" s="6" t="s">
        <v>124</v>
      </c>
      <c r="BE321" s="127">
        <f>IF($N$321="základní",$J$321,0)</f>
        <v>0</v>
      </c>
      <c r="BF321" s="127">
        <f>IF($N$321="snížená",$J$321,0)</f>
        <v>0</v>
      </c>
      <c r="BG321" s="127">
        <f>IF($N$321="zákl. přenesená",$J$321,0)</f>
        <v>0</v>
      </c>
      <c r="BH321" s="127">
        <f>IF($N$321="sníž. přenesená",$J$321,0)</f>
        <v>0</v>
      </c>
      <c r="BI321" s="127">
        <f>IF($N$321="nulová",$J$321,0)</f>
        <v>0</v>
      </c>
      <c r="BJ321" s="75" t="s">
        <v>21</v>
      </c>
      <c r="BK321" s="127">
        <f>ROUND($I$321*$H$321,2)</f>
        <v>0</v>
      </c>
      <c r="BL321" s="75" t="s">
        <v>142</v>
      </c>
      <c r="BM321" s="75" t="s">
        <v>698</v>
      </c>
    </row>
    <row r="322" spans="2:65" s="6" customFormat="1" ht="15.75" customHeight="1">
      <c r="B322" s="22"/>
      <c r="C322" s="119" t="s">
        <v>27</v>
      </c>
      <c r="D322" s="119" t="s">
        <v>127</v>
      </c>
      <c r="E322" s="117" t="s">
        <v>699</v>
      </c>
      <c r="F322" s="118" t="s">
        <v>700</v>
      </c>
      <c r="G322" s="119" t="s">
        <v>152</v>
      </c>
      <c r="H322" s="120">
        <v>9</v>
      </c>
      <c r="I322" s="121"/>
      <c r="J322" s="122">
        <f>ROUND($I$322*$H$322,2)</f>
        <v>0</v>
      </c>
      <c r="K322" s="118" t="s">
        <v>131</v>
      </c>
      <c r="L322" s="22"/>
      <c r="M322" s="123"/>
      <c r="N322" s="124" t="s">
        <v>43</v>
      </c>
      <c r="P322" s="125">
        <f>$O$322*$H$322</f>
        <v>0</v>
      </c>
      <c r="Q322" s="125">
        <v>0</v>
      </c>
      <c r="R322" s="125">
        <f>$Q$322*$H$322</f>
        <v>0</v>
      </c>
      <c r="S322" s="125">
        <v>0.04</v>
      </c>
      <c r="T322" s="126">
        <f>$S$322*$H$322</f>
        <v>0.36</v>
      </c>
      <c r="AR322" s="75" t="s">
        <v>142</v>
      </c>
      <c r="AT322" s="75" t="s">
        <v>127</v>
      </c>
      <c r="AU322" s="75" t="s">
        <v>80</v>
      </c>
      <c r="AY322" s="75" t="s">
        <v>124</v>
      </c>
      <c r="BE322" s="127">
        <f>IF($N$322="základní",$J$322,0)</f>
        <v>0</v>
      </c>
      <c r="BF322" s="127">
        <f>IF($N$322="snížená",$J$322,0)</f>
        <v>0</v>
      </c>
      <c r="BG322" s="127">
        <f>IF($N$322="zákl. přenesená",$J$322,0)</f>
        <v>0</v>
      </c>
      <c r="BH322" s="127">
        <f>IF($N$322="sníž. přenesená",$J$322,0)</f>
        <v>0</v>
      </c>
      <c r="BI322" s="127">
        <f>IF($N$322="nulová",$J$322,0)</f>
        <v>0</v>
      </c>
      <c r="BJ322" s="75" t="s">
        <v>21</v>
      </c>
      <c r="BK322" s="127">
        <f>ROUND($I$322*$H$322,2)</f>
        <v>0</v>
      </c>
      <c r="BL322" s="75" t="s">
        <v>142</v>
      </c>
      <c r="BM322" s="75" t="s">
        <v>701</v>
      </c>
    </row>
    <row r="323" spans="2:51" s="6" customFormat="1" ht="15.75" customHeight="1">
      <c r="B323" s="132"/>
      <c r="D323" s="133" t="s">
        <v>226</v>
      </c>
      <c r="E323" s="134"/>
      <c r="F323" s="134" t="s">
        <v>702</v>
      </c>
      <c r="H323" s="135">
        <v>9</v>
      </c>
      <c r="L323" s="132"/>
      <c r="M323" s="136"/>
      <c r="T323" s="137"/>
      <c r="AT323" s="138" t="s">
        <v>226</v>
      </c>
      <c r="AU323" s="138" t="s">
        <v>80</v>
      </c>
      <c r="AV323" s="138" t="s">
        <v>80</v>
      </c>
      <c r="AW323" s="138" t="s">
        <v>100</v>
      </c>
      <c r="AX323" s="138" t="s">
        <v>21</v>
      </c>
      <c r="AY323" s="138" t="s">
        <v>124</v>
      </c>
    </row>
    <row r="324" spans="2:63" s="105" customFormat="1" ht="30.75" customHeight="1">
      <c r="B324" s="106"/>
      <c r="D324" s="107" t="s">
        <v>71</v>
      </c>
      <c r="E324" s="114" t="s">
        <v>703</v>
      </c>
      <c r="F324" s="114" t="s">
        <v>704</v>
      </c>
      <c r="J324" s="115">
        <f>$BK$324</f>
        <v>0</v>
      </c>
      <c r="L324" s="106"/>
      <c r="M324" s="110"/>
      <c r="P324" s="111">
        <f>SUM($P$325:$P$330)</f>
        <v>0</v>
      </c>
      <c r="R324" s="111">
        <f>SUM($R$325:$R$330)</f>
        <v>0</v>
      </c>
      <c r="T324" s="112">
        <f>SUM($T$325:$T$330)</f>
        <v>0</v>
      </c>
      <c r="AR324" s="107" t="s">
        <v>21</v>
      </c>
      <c r="AT324" s="107" t="s">
        <v>71</v>
      </c>
      <c r="AU324" s="107" t="s">
        <v>21</v>
      </c>
      <c r="AY324" s="107" t="s">
        <v>124</v>
      </c>
      <c r="BK324" s="113">
        <f>SUM($BK$325:$BK$330)</f>
        <v>0</v>
      </c>
    </row>
    <row r="325" spans="2:65" s="6" customFormat="1" ht="15.75" customHeight="1">
      <c r="B325" s="22"/>
      <c r="C325" s="116" t="s">
        <v>705</v>
      </c>
      <c r="D325" s="116" t="s">
        <v>127</v>
      </c>
      <c r="E325" s="117" t="s">
        <v>706</v>
      </c>
      <c r="F325" s="118" t="s">
        <v>707</v>
      </c>
      <c r="G325" s="119" t="s">
        <v>252</v>
      </c>
      <c r="H325" s="120">
        <v>35.164</v>
      </c>
      <c r="I325" s="121"/>
      <c r="J325" s="122">
        <f>ROUND($I$325*$H$325,2)</f>
        <v>0</v>
      </c>
      <c r="K325" s="118" t="s">
        <v>131</v>
      </c>
      <c r="L325" s="22"/>
      <c r="M325" s="123"/>
      <c r="N325" s="124" t="s">
        <v>43</v>
      </c>
      <c r="P325" s="125">
        <f>$O$325*$H$325</f>
        <v>0</v>
      </c>
      <c r="Q325" s="125">
        <v>0</v>
      </c>
      <c r="R325" s="125">
        <f>$Q$325*$H$325</f>
        <v>0</v>
      </c>
      <c r="S325" s="125">
        <v>0</v>
      </c>
      <c r="T325" s="126">
        <f>$S$325*$H$325</f>
        <v>0</v>
      </c>
      <c r="AR325" s="75" t="s">
        <v>142</v>
      </c>
      <c r="AT325" s="75" t="s">
        <v>127</v>
      </c>
      <c r="AU325" s="75" t="s">
        <v>80</v>
      </c>
      <c r="AY325" s="6" t="s">
        <v>124</v>
      </c>
      <c r="BE325" s="127">
        <f>IF($N$325="základní",$J$325,0)</f>
        <v>0</v>
      </c>
      <c r="BF325" s="127">
        <f>IF($N$325="snížená",$J$325,0)</f>
        <v>0</v>
      </c>
      <c r="BG325" s="127">
        <f>IF($N$325="zákl. přenesená",$J$325,0)</f>
        <v>0</v>
      </c>
      <c r="BH325" s="127">
        <f>IF($N$325="sníž. přenesená",$J$325,0)</f>
        <v>0</v>
      </c>
      <c r="BI325" s="127">
        <f>IF($N$325="nulová",$J$325,0)</f>
        <v>0</v>
      </c>
      <c r="BJ325" s="75" t="s">
        <v>21</v>
      </c>
      <c r="BK325" s="127">
        <f>ROUND($I$325*$H$325,2)</f>
        <v>0</v>
      </c>
      <c r="BL325" s="75" t="s">
        <v>142</v>
      </c>
      <c r="BM325" s="75" t="s">
        <v>708</v>
      </c>
    </row>
    <row r="326" spans="2:65" s="6" customFormat="1" ht="15.75" customHeight="1">
      <c r="B326" s="22"/>
      <c r="C326" s="119" t="s">
        <v>709</v>
      </c>
      <c r="D326" s="119" t="s">
        <v>127</v>
      </c>
      <c r="E326" s="117" t="s">
        <v>710</v>
      </c>
      <c r="F326" s="118" t="s">
        <v>711</v>
      </c>
      <c r="G326" s="119" t="s">
        <v>252</v>
      </c>
      <c r="H326" s="120">
        <v>1090.084</v>
      </c>
      <c r="I326" s="121"/>
      <c r="J326" s="122">
        <f>ROUND($I$326*$H$326,2)</f>
        <v>0</v>
      </c>
      <c r="K326" s="118" t="s">
        <v>131</v>
      </c>
      <c r="L326" s="22"/>
      <c r="M326" s="123"/>
      <c r="N326" s="124" t="s">
        <v>43</v>
      </c>
      <c r="P326" s="125">
        <f>$O$326*$H$326</f>
        <v>0</v>
      </c>
      <c r="Q326" s="125">
        <v>0</v>
      </c>
      <c r="R326" s="125">
        <f>$Q$326*$H$326</f>
        <v>0</v>
      </c>
      <c r="S326" s="125">
        <v>0</v>
      </c>
      <c r="T326" s="126">
        <f>$S$326*$H$326</f>
        <v>0</v>
      </c>
      <c r="AR326" s="75" t="s">
        <v>142</v>
      </c>
      <c r="AT326" s="75" t="s">
        <v>127</v>
      </c>
      <c r="AU326" s="75" t="s">
        <v>80</v>
      </c>
      <c r="AY326" s="75" t="s">
        <v>124</v>
      </c>
      <c r="BE326" s="127">
        <f>IF($N$326="základní",$J$326,0)</f>
        <v>0</v>
      </c>
      <c r="BF326" s="127">
        <f>IF($N$326="snížená",$J$326,0)</f>
        <v>0</v>
      </c>
      <c r="BG326" s="127">
        <f>IF($N$326="zákl. přenesená",$J$326,0)</f>
        <v>0</v>
      </c>
      <c r="BH326" s="127">
        <f>IF($N$326="sníž. přenesená",$J$326,0)</f>
        <v>0</v>
      </c>
      <c r="BI326" s="127">
        <f>IF($N$326="nulová",$J$326,0)</f>
        <v>0</v>
      </c>
      <c r="BJ326" s="75" t="s">
        <v>21</v>
      </c>
      <c r="BK326" s="127">
        <f>ROUND($I$326*$H$326,2)</f>
        <v>0</v>
      </c>
      <c r="BL326" s="75" t="s">
        <v>142</v>
      </c>
      <c r="BM326" s="75" t="s">
        <v>712</v>
      </c>
    </row>
    <row r="327" spans="2:51" s="6" customFormat="1" ht="15.75" customHeight="1">
      <c r="B327" s="132"/>
      <c r="D327" s="139" t="s">
        <v>226</v>
      </c>
      <c r="F327" s="134" t="s">
        <v>713</v>
      </c>
      <c r="H327" s="135">
        <v>1090.084</v>
      </c>
      <c r="L327" s="132"/>
      <c r="M327" s="136"/>
      <c r="T327" s="137"/>
      <c r="AT327" s="138" t="s">
        <v>226</v>
      </c>
      <c r="AU327" s="138" t="s">
        <v>80</v>
      </c>
      <c r="AV327" s="138" t="s">
        <v>80</v>
      </c>
      <c r="AW327" s="138" t="s">
        <v>72</v>
      </c>
      <c r="AX327" s="138" t="s">
        <v>21</v>
      </c>
      <c r="AY327" s="138" t="s">
        <v>124</v>
      </c>
    </row>
    <row r="328" spans="2:65" s="6" customFormat="1" ht="15.75" customHeight="1">
      <c r="B328" s="22"/>
      <c r="C328" s="116" t="s">
        <v>714</v>
      </c>
      <c r="D328" s="116" t="s">
        <v>127</v>
      </c>
      <c r="E328" s="117" t="s">
        <v>715</v>
      </c>
      <c r="F328" s="118" t="s">
        <v>716</v>
      </c>
      <c r="G328" s="119" t="s">
        <v>252</v>
      </c>
      <c r="H328" s="120">
        <v>23.67</v>
      </c>
      <c r="I328" s="121"/>
      <c r="J328" s="122">
        <f>ROUND($I$328*$H$328,2)</f>
        <v>0</v>
      </c>
      <c r="K328" s="118" t="s">
        <v>131</v>
      </c>
      <c r="L328" s="22"/>
      <c r="M328" s="123"/>
      <c r="N328" s="124" t="s">
        <v>43</v>
      </c>
      <c r="P328" s="125">
        <f>$O$328*$H$328</f>
        <v>0</v>
      </c>
      <c r="Q328" s="125">
        <v>0</v>
      </c>
      <c r="R328" s="125">
        <f>$Q$328*$H$328</f>
        <v>0</v>
      </c>
      <c r="S328" s="125">
        <v>0</v>
      </c>
      <c r="T328" s="126">
        <f>$S$328*$H$328</f>
        <v>0</v>
      </c>
      <c r="AR328" s="75" t="s">
        <v>142</v>
      </c>
      <c r="AT328" s="75" t="s">
        <v>127</v>
      </c>
      <c r="AU328" s="75" t="s">
        <v>80</v>
      </c>
      <c r="AY328" s="6" t="s">
        <v>124</v>
      </c>
      <c r="BE328" s="127">
        <f>IF($N$328="základní",$J$328,0)</f>
        <v>0</v>
      </c>
      <c r="BF328" s="127">
        <f>IF($N$328="snížená",$J$328,0)</f>
        <v>0</v>
      </c>
      <c r="BG328" s="127">
        <f>IF($N$328="zákl. přenesená",$J$328,0)</f>
        <v>0</v>
      </c>
      <c r="BH328" s="127">
        <f>IF($N$328="sníž. přenesená",$J$328,0)</f>
        <v>0</v>
      </c>
      <c r="BI328" s="127">
        <f>IF($N$328="nulová",$J$328,0)</f>
        <v>0</v>
      </c>
      <c r="BJ328" s="75" t="s">
        <v>21</v>
      </c>
      <c r="BK328" s="127">
        <f>ROUND($I$328*$H$328,2)</f>
        <v>0</v>
      </c>
      <c r="BL328" s="75" t="s">
        <v>142</v>
      </c>
      <c r="BM328" s="75" t="s">
        <v>717</v>
      </c>
    </row>
    <row r="329" spans="2:51" s="6" customFormat="1" ht="15.75" customHeight="1">
      <c r="B329" s="132"/>
      <c r="D329" s="133" t="s">
        <v>226</v>
      </c>
      <c r="E329" s="134"/>
      <c r="F329" s="134" t="s">
        <v>718</v>
      </c>
      <c r="H329" s="135">
        <v>23.67</v>
      </c>
      <c r="L329" s="132"/>
      <c r="M329" s="136"/>
      <c r="T329" s="137"/>
      <c r="AT329" s="138" t="s">
        <v>226</v>
      </c>
      <c r="AU329" s="138" t="s">
        <v>80</v>
      </c>
      <c r="AV329" s="138" t="s">
        <v>80</v>
      </c>
      <c r="AW329" s="138" t="s">
        <v>100</v>
      </c>
      <c r="AX329" s="138" t="s">
        <v>21</v>
      </c>
      <c r="AY329" s="138" t="s">
        <v>124</v>
      </c>
    </row>
    <row r="330" spans="2:65" s="6" customFormat="1" ht="15.75" customHeight="1">
      <c r="B330" s="22"/>
      <c r="C330" s="116" t="s">
        <v>719</v>
      </c>
      <c r="D330" s="116" t="s">
        <v>127</v>
      </c>
      <c r="E330" s="117" t="s">
        <v>720</v>
      </c>
      <c r="F330" s="118" t="s">
        <v>721</v>
      </c>
      <c r="G330" s="119" t="s">
        <v>252</v>
      </c>
      <c r="H330" s="120">
        <v>11.494</v>
      </c>
      <c r="I330" s="121"/>
      <c r="J330" s="122">
        <f>ROUND($I$330*$H$330,2)</f>
        <v>0</v>
      </c>
      <c r="K330" s="118" t="s">
        <v>131</v>
      </c>
      <c r="L330" s="22"/>
      <c r="M330" s="123"/>
      <c r="N330" s="124" t="s">
        <v>43</v>
      </c>
      <c r="P330" s="125">
        <f>$O$330*$H$330</f>
        <v>0</v>
      </c>
      <c r="Q330" s="125">
        <v>0</v>
      </c>
      <c r="R330" s="125">
        <f>$Q$330*$H$330</f>
        <v>0</v>
      </c>
      <c r="S330" s="125">
        <v>0</v>
      </c>
      <c r="T330" s="126">
        <f>$S$330*$H$330</f>
        <v>0</v>
      </c>
      <c r="AR330" s="75" t="s">
        <v>142</v>
      </c>
      <c r="AT330" s="75" t="s">
        <v>127</v>
      </c>
      <c r="AU330" s="75" t="s">
        <v>80</v>
      </c>
      <c r="AY330" s="6" t="s">
        <v>124</v>
      </c>
      <c r="BE330" s="127">
        <f>IF($N$330="základní",$J$330,0)</f>
        <v>0</v>
      </c>
      <c r="BF330" s="127">
        <f>IF($N$330="snížená",$J$330,0)</f>
        <v>0</v>
      </c>
      <c r="BG330" s="127">
        <f>IF($N$330="zákl. přenesená",$J$330,0)</f>
        <v>0</v>
      </c>
      <c r="BH330" s="127">
        <f>IF($N$330="sníž. přenesená",$J$330,0)</f>
        <v>0</v>
      </c>
      <c r="BI330" s="127">
        <f>IF($N$330="nulová",$J$330,0)</f>
        <v>0</v>
      </c>
      <c r="BJ330" s="75" t="s">
        <v>21</v>
      </c>
      <c r="BK330" s="127">
        <f>ROUND($I$330*$H$330,2)</f>
        <v>0</v>
      </c>
      <c r="BL330" s="75" t="s">
        <v>142</v>
      </c>
      <c r="BM330" s="75" t="s">
        <v>722</v>
      </c>
    </row>
    <row r="331" spans="2:63" s="105" customFormat="1" ht="30.75" customHeight="1">
      <c r="B331" s="106"/>
      <c r="D331" s="107" t="s">
        <v>71</v>
      </c>
      <c r="E331" s="114" t="s">
        <v>723</v>
      </c>
      <c r="F331" s="114" t="s">
        <v>724</v>
      </c>
      <c r="J331" s="115">
        <f>$BK$331</f>
        <v>0</v>
      </c>
      <c r="L331" s="106"/>
      <c r="M331" s="110"/>
      <c r="P331" s="111">
        <f>$P$332</f>
        <v>0</v>
      </c>
      <c r="R331" s="111">
        <f>$R$332</f>
        <v>0</v>
      </c>
      <c r="T331" s="112">
        <f>$T$332</f>
        <v>0</v>
      </c>
      <c r="AR331" s="107" t="s">
        <v>21</v>
      </c>
      <c r="AT331" s="107" t="s">
        <v>71</v>
      </c>
      <c r="AU331" s="107" t="s">
        <v>21</v>
      </c>
      <c r="AY331" s="107" t="s">
        <v>124</v>
      </c>
      <c r="BK331" s="113">
        <f>$BK$332</f>
        <v>0</v>
      </c>
    </row>
    <row r="332" spans="2:65" s="6" customFormat="1" ht="15.75" customHeight="1">
      <c r="B332" s="22"/>
      <c r="C332" s="119" t="s">
        <v>725</v>
      </c>
      <c r="D332" s="119" t="s">
        <v>127</v>
      </c>
      <c r="E332" s="117" t="s">
        <v>726</v>
      </c>
      <c r="F332" s="118" t="s">
        <v>727</v>
      </c>
      <c r="G332" s="119" t="s">
        <v>252</v>
      </c>
      <c r="H332" s="120">
        <v>137.73</v>
      </c>
      <c r="I332" s="121"/>
      <c r="J332" s="122">
        <f>ROUND($I$332*$H$332,2)</f>
        <v>0</v>
      </c>
      <c r="K332" s="118" t="s">
        <v>224</v>
      </c>
      <c r="L332" s="22"/>
      <c r="M332" s="123"/>
      <c r="N332" s="124" t="s">
        <v>43</v>
      </c>
      <c r="P332" s="125">
        <f>$O$332*$H$332</f>
        <v>0</v>
      </c>
      <c r="Q332" s="125">
        <v>0</v>
      </c>
      <c r="R332" s="125">
        <f>$Q$332*$H$332</f>
        <v>0</v>
      </c>
      <c r="S332" s="125">
        <v>0</v>
      </c>
      <c r="T332" s="126">
        <f>$S$332*$H$332</f>
        <v>0</v>
      </c>
      <c r="AR332" s="75" t="s">
        <v>142</v>
      </c>
      <c r="AT332" s="75" t="s">
        <v>127</v>
      </c>
      <c r="AU332" s="75" t="s">
        <v>80</v>
      </c>
      <c r="AY332" s="75" t="s">
        <v>124</v>
      </c>
      <c r="BE332" s="127">
        <f>IF($N$332="základní",$J$332,0)</f>
        <v>0</v>
      </c>
      <c r="BF332" s="127">
        <f>IF($N$332="snížená",$J$332,0)</f>
        <v>0</v>
      </c>
      <c r="BG332" s="127">
        <f>IF($N$332="zákl. přenesená",$J$332,0)</f>
        <v>0</v>
      </c>
      <c r="BH332" s="127">
        <f>IF($N$332="sníž. přenesená",$J$332,0)</f>
        <v>0</v>
      </c>
      <c r="BI332" s="127">
        <f>IF($N$332="nulová",$J$332,0)</f>
        <v>0</v>
      </c>
      <c r="BJ332" s="75" t="s">
        <v>21</v>
      </c>
      <c r="BK332" s="127">
        <f>ROUND($I$332*$H$332,2)</f>
        <v>0</v>
      </c>
      <c r="BL332" s="75" t="s">
        <v>142</v>
      </c>
      <c r="BM332" s="75" t="s">
        <v>728</v>
      </c>
    </row>
    <row r="333" spans="2:63" s="105" customFormat="1" ht="37.5" customHeight="1">
      <c r="B333" s="106"/>
      <c r="D333" s="107" t="s">
        <v>71</v>
      </c>
      <c r="E333" s="108" t="s">
        <v>729</v>
      </c>
      <c r="F333" s="108" t="s">
        <v>730</v>
      </c>
      <c r="J333" s="109">
        <f>$BK$333</f>
        <v>0</v>
      </c>
      <c r="L333" s="106"/>
      <c r="M333" s="110"/>
      <c r="P333" s="111">
        <f>$P$334+$P$343+$P$349+$P$389+$P$397+$P$399+$P$412+$P$421+$P$428+$P$443+$P$451+$P$468+$P$472+$P$511+$P$520+$P$531+$P$543+$P$560</f>
        <v>0</v>
      </c>
      <c r="R333" s="111">
        <f>$R$334+$R$343+$R$349+$R$389+$R$397+$R$399+$R$412+$R$421+$R$428+$R$443+$R$451+$R$468+$R$472+$R$511+$R$520+$R$531+$R$543+$R$560</f>
        <v>8.827894574999998</v>
      </c>
      <c r="T333" s="112">
        <f>$T$334+$T$343+$T$349+$T$389+$T$397+$T$399+$T$412+$T$421+$T$428+$T$443+$T$451+$T$468+$T$472+$T$511+$T$520+$T$531+$T$543+$T$560</f>
        <v>0</v>
      </c>
      <c r="AR333" s="107" t="s">
        <v>80</v>
      </c>
      <c r="AT333" s="107" t="s">
        <v>71</v>
      </c>
      <c r="AU333" s="107" t="s">
        <v>72</v>
      </c>
      <c r="AY333" s="107" t="s">
        <v>124</v>
      </c>
      <c r="BK333" s="113">
        <f>$BK$334+$BK$343+$BK$349+$BK$389+$BK$397+$BK$399+$BK$412+$BK$421+$BK$428+$BK$443+$BK$451+$BK$468+$BK$472+$BK$511+$BK$520+$BK$531+$BK$543+$BK$560</f>
        <v>0</v>
      </c>
    </row>
    <row r="334" spans="2:63" s="105" customFormat="1" ht="21" customHeight="1">
      <c r="B334" s="106"/>
      <c r="D334" s="107" t="s">
        <v>71</v>
      </c>
      <c r="E334" s="114" t="s">
        <v>731</v>
      </c>
      <c r="F334" s="114" t="s">
        <v>732</v>
      </c>
      <c r="J334" s="115">
        <f>$BK$334</f>
        <v>0</v>
      </c>
      <c r="L334" s="106"/>
      <c r="M334" s="110"/>
      <c r="P334" s="111">
        <f>SUM($P$335:$P$342)</f>
        <v>0</v>
      </c>
      <c r="R334" s="111">
        <f>SUM($R$335:$R$342)</f>
        <v>0.14902738499999998</v>
      </c>
      <c r="T334" s="112">
        <f>SUM($T$335:$T$342)</f>
        <v>0</v>
      </c>
      <c r="AR334" s="107" t="s">
        <v>80</v>
      </c>
      <c r="AT334" s="107" t="s">
        <v>71</v>
      </c>
      <c r="AU334" s="107" t="s">
        <v>21</v>
      </c>
      <c r="AY334" s="107" t="s">
        <v>124</v>
      </c>
      <c r="BK334" s="113">
        <f>SUM($BK$335:$BK$342)</f>
        <v>0</v>
      </c>
    </row>
    <row r="335" spans="2:65" s="6" customFormat="1" ht="15.75" customHeight="1">
      <c r="B335" s="22"/>
      <c r="C335" s="119" t="s">
        <v>733</v>
      </c>
      <c r="D335" s="119" t="s">
        <v>127</v>
      </c>
      <c r="E335" s="117" t="s">
        <v>734</v>
      </c>
      <c r="F335" s="118" t="s">
        <v>735</v>
      </c>
      <c r="G335" s="119" t="s">
        <v>219</v>
      </c>
      <c r="H335" s="120">
        <v>55.18</v>
      </c>
      <c r="I335" s="121"/>
      <c r="J335" s="122">
        <f>ROUND($I$335*$H$335,2)</f>
        <v>0</v>
      </c>
      <c r="K335" s="118" t="s">
        <v>224</v>
      </c>
      <c r="L335" s="22"/>
      <c r="M335" s="123"/>
      <c r="N335" s="124" t="s">
        <v>43</v>
      </c>
      <c r="P335" s="125">
        <f>$O$335*$H$335</f>
        <v>0</v>
      </c>
      <c r="Q335" s="125">
        <v>0.00018</v>
      </c>
      <c r="R335" s="125">
        <f>$Q$335*$H$335</f>
        <v>0.009932400000000001</v>
      </c>
      <c r="S335" s="125">
        <v>0</v>
      </c>
      <c r="T335" s="126">
        <f>$S$335*$H$335</f>
        <v>0</v>
      </c>
      <c r="AR335" s="75" t="s">
        <v>285</v>
      </c>
      <c r="AT335" s="75" t="s">
        <v>127</v>
      </c>
      <c r="AU335" s="75" t="s">
        <v>80</v>
      </c>
      <c r="AY335" s="75" t="s">
        <v>124</v>
      </c>
      <c r="BE335" s="127">
        <f>IF($N$335="základní",$J$335,0)</f>
        <v>0</v>
      </c>
      <c r="BF335" s="127">
        <f>IF($N$335="snížená",$J$335,0)</f>
        <v>0</v>
      </c>
      <c r="BG335" s="127">
        <f>IF($N$335="zákl. přenesená",$J$335,0)</f>
        <v>0</v>
      </c>
      <c r="BH335" s="127">
        <f>IF($N$335="sníž. přenesená",$J$335,0)</f>
        <v>0</v>
      </c>
      <c r="BI335" s="127">
        <f>IF($N$335="nulová",$J$335,0)</f>
        <v>0</v>
      </c>
      <c r="BJ335" s="75" t="s">
        <v>21</v>
      </c>
      <c r="BK335" s="127">
        <f>ROUND($I$335*$H$335,2)</f>
        <v>0</v>
      </c>
      <c r="BL335" s="75" t="s">
        <v>285</v>
      </c>
      <c r="BM335" s="75" t="s">
        <v>736</v>
      </c>
    </row>
    <row r="336" spans="2:51" s="6" customFormat="1" ht="15.75" customHeight="1">
      <c r="B336" s="132"/>
      <c r="D336" s="133" t="s">
        <v>226</v>
      </c>
      <c r="E336" s="134"/>
      <c r="F336" s="134" t="s">
        <v>737</v>
      </c>
      <c r="H336" s="135">
        <v>55.18</v>
      </c>
      <c r="L336" s="132"/>
      <c r="M336" s="136"/>
      <c r="T336" s="137"/>
      <c r="AT336" s="138" t="s">
        <v>226</v>
      </c>
      <c r="AU336" s="138" t="s">
        <v>80</v>
      </c>
      <c r="AV336" s="138" t="s">
        <v>80</v>
      </c>
      <c r="AW336" s="138" t="s">
        <v>100</v>
      </c>
      <c r="AX336" s="138" t="s">
        <v>72</v>
      </c>
      <c r="AY336" s="138" t="s">
        <v>124</v>
      </c>
    </row>
    <row r="337" spans="2:65" s="6" customFormat="1" ht="15.75" customHeight="1">
      <c r="B337" s="22"/>
      <c r="C337" s="140" t="s">
        <v>738</v>
      </c>
      <c r="D337" s="140" t="s">
        <v>261</v>
      </c>
      <c r="E337" s="141" t="s">
        <v>739</v>
      </c>
      <c r="F337" s="142" t="s">
        <v>740</v>
      </c>
      <c r="G337" s="143" t="s">
        <v>219</v>
      </c>
      <c r="H337" s="144">
        <v>63.457</v>
      </c>
      <c r="I337" s="145"/>
      <c r="J337" s="146">
        <f>ROUND($I$337*$H$337,2)</f>
        <v>0</v>
      </c>
      <c r="K337" s="142" t="s">
        <v>224</v>
      </c>
      <c r="L337" s="147"/>
      <c r="M337" s="148"/>
      <c r="N337" s="149" t="s">
        <v>43</v>
      </c>
      <c r="P337" s="125">
        <f>$O$337*$H$337</f>
        <v>0</v>
      </c>
      <c r="Q337" s="125">
        <v>0.001905</v>
      </c>
      <c r="R337" s="125">
        <f>$Q$337*$H$337</f>
        <v>0.120885585</v>
      </c>
      <c r="S337" s="125">
        <v>0</v>
      </c>
      <c r="T337" s="126">
        <f>$S$337*$H$337</f>
        <v>0</v>
      </c>
      <c r="AR337" s="75" t="s">
        <v>362</v>
      </c>
      <c r="AT337" s="75" t="s">
        <v>261</v>
      </c>
      <c r="AU337" s="75" t="s">
        <v>80</v>
      </c>
      <c r="AY337" s="6" t="s">
        <v>124</v>
      </c>
      <c r="BE337" s="127">
        <f>IF($N$337="základní",$J$337,0)</f>
        <v>0</v>
      </c>
      <c r="BF337" s="127">
        <f>IF($N$337="snížená",$J$337,0)</f>
        <v>0</v>
      </c>
      <c r="BG337" s="127">
        <f>IF($N$337="zákl. přenesená",$J$337,0)</f>
        <v>0</v>
      </c>
      <c r="BH337" s="127">
        <f>IF($N$337="sníž. přenesená",$J$337,0)</f>
        <v>0</v>
      </c>
      <c r="BI337" s="127">
        <f>IF($N$337="nulová",$J$337,0)</f>
        <v>0</v>
      </c>
      <c r="BJ337" s="75" t="s">
        <v>21</v>
      </c>
      <c r="BK337" s="127">
        <f>ROUND($I$337*$H$337,2)</f>
        <v>0</v>
      </c>
      <c r="BL337" s="75" t="s">
        <v>285</v>
      </c>
      <c r="BM337" s="75" t="s">
        <v>741</v>
      </c>
    </row>
    <row r="338" spans="2:51" s="6" customFormat="1" ht="15.75" customHeight="1">
      <c r="B338" s="132"/>
      <c r="D338" s="139" t="s">
        <v>226</v>
      </c>
      <c r="F338" s="134" t="s">
        <v>742</v>
      </c>
      <c r="H338" s="135">
        <v>63.457</v>
      </c>
      <c r="L338" s="132"/>
      <c r="M338" s="136"/>
      <c r="T338" s="137"/>
      <c r="AT338" s="138" t="s">
        <v>226</v>
      </c>
      <c r="AU338" s="138" t="s">
        <v>80</v>
      </c>
      <c r="AV338" s="138" t="s">
        <v>80</v>
      </c>
      <c r="AW338" s="138" t="s">
        <v>72</v>
      </c>
      <c r="AX338" s="138" t="s">
        <v>21</v>
      </c>
      <c r="AY338" s="138" t="s">
        <v>124</v>
      </c>
    </row>
    <row r="339" spans="2:65" s="6" customFormat="1" ht="15.75" customHeight="1">
      <c r="B339" s="22"/>
      <c r="C339" s="116" t="s">
        <v>743</v>
      </c>
      <c r="D339" s="116" t="s">
        <v>127</v>
      </c>
      <c r="E339" s="117" t="s">
        <v>744</v>
      </c>
      <c r="F339" s="118" t="s">
        <v>745</v>
      </c>
      <c r="G339" s="119" t="s">
        <v>219</v>
      </c>
      <c r="H339" s="120">
        <v>55.18</v>
      </c>
      <c r="I339" s="121"/>
      <c r="J339" s="122">
        <f>ROUND($I$339*$H$339,2)</f>
        <v>0</v>
      </c>
      <c r="K339" s="118" t="s">
        <v>224</v>
      </c>
      <c r="L339" s="22"/>
      <c r="M339" s="123"/>
      <c r="N339" s="124" t="s">
        <v>43</v>
      </c>
      <c r="P339" s="125">
        <f>$O$339*$H$339</f>
        <v>0</v>
      </c>
      <c r="Q339" s="125">
        <v>0</v>
      </c>
      <c r="R339" s="125">
        <f>$Q$339*$H$339</f>
        <v>0</v>
      </c>
      <c r="S339" s="125">
        <v>0</v>
      </c>
      <c r="T339" s="126">
        <f>$S$339*$H$339</f>
        <v>0</v>
      </c>
      <c r="AR339" s="75" t="s">
        <v>285</v>
      </c>
      <c r="AT339" s="75" t="s">
        <v>127</v>
      </c>
      <c r="AU339" s="75" t="s">
        <v>80</v>
      </c>
      <c r="AY339" s="6" t="s">
        <v>124</v>
      </c>
      <c r="BE339" s="127">
        <f>IF($N$339="základní",$J$339,0)</f>
        <v>0</v>
      </c>
      <c r="BF339" s="127">
        <f>IF($N$339="snížená",$J$339,0)</f>
        <v>0</v>
      </c>
      <c r="BG339" s="127">
        <f>IF($N$339="zákl. přenesená",$J$339,0)</f>
        <v>0</v>
      </c>
      <c r="BH339" s="127">
        <f>IF($N$339="sníž. přenesená",$J$339,0)</f>
        <v>0</v>
      </c>
      <c r="BI339" s="127">
        <f>IF($N$339="nulová",$J$339,0)</f>
        <v>0</v>
      </c>
      <c r="BJ339" s="75" t="s">
        <v>21</v>
      </c>
      <c r="BK339" s="127">
        <f>ROUND($I$339*$H$339,2)</f>
        <v>0</v>
      </c>
      <c r="BL339" s="75" t="s">
        <v>285</v>
      </c>
      <c r="BM339" s="75" t="s">
        <v>746</v>
      </c>
    </row>
    <row r="340" spans="2:65" s="6" customFormat="1" ht="15.75" customHeight="1">
      <c r="B340" s="22"/>
      <c r="C340" s="143" t="s">
        <v>747</v>
      </c>
      <c r="D340" s="143" t="s">
        <v>261</v>
      </c>
      <c r="E340" s="141" t="s">
        <v>281</v>
      </c>
      <c r="F340" s="142" t="s">
        <v>282</v>
      </c>
      <c r="G340" s="143" t="s">
        <v>219</v>
      </c>
      <c r="H340" s="144">
        <v>60.698</v>
      </c>
      <c r="I340" s="145"/>
      <c r="J340" s="146">
        <f>ROUND($I$340*$H$340,2)</f>
        <v>0</v>
      </c>
      <c r="K340" s="142" t="s">
        <v>224</v>
      </c>
      <c r="L340" s="147"/>
      <c r="M340" s="148"/>
      <c r="N340" s="149" t="s">
        <v>43</v>
      </c>
      <c r="P340" s="125">
        <f>$O$340*$H$340</f>
        <v>0</v>
      </c>
      <c r="Q340" s="125">
        <v>0.0003</v>
      </c>
      <c r="R340" s="125">
        <f>$Q$340*$H$340</f>
        <v>0.018209399999999997</v>
      </c>
      <c r="S340" s="125">
        <v>0</v>
      </c>
      <c r="T340" s="126">
        <f>$S$340*$H$340</f>
        <v>0</v>
      </c>
      <c r="AR340" s="75" t="s">
        <v>362</v>
      </c>
      <c r="AT340" s="75" t="s">
        <v>261</v>
      </c>
      <c r="AU340" s="75" t="s">
        <v>80</v>
      </c>
      <c r="AY340" s="75" t="s">
        <v>124</v>
      </c>
      <c r="BE340" s="127">
        <f>IF($N$340="základní",$J$340,0)</f>
        <v>0</v>
      </c>
      <c r="BF340" s="127">
        <f>IF($N$340="snížená",$J$340,0)</f>
        <v>0</v>
      </c>
      <c r="BG340" s="127">
        <f>IF($N$340="zákl. přenesená",$J$340,0)</f>
        <v>0</v>
      </c>
      <c r="BH340" s="127">
        <f>IF($N$340="sníž. přenesená",$J$340,0)</f>
        <v>0</v>
      </c>
      <c r="BI340" s="127">
        <f>IF($N$340="nulová",$J$340,0)</f>
        <v>0</v>
      </c>
      <c r="BJ340" s="75" t="s">
        <v>21</v>
      </c>
      <c r="BK340" s="127">
        <f>ROUND($I$340*$H$340,2)</f>
        <v>0</v>
      </c>
      <c r="BL340" s="75" t="s">
        <v>285</v>
      </c>
      <c r="BM340" s="75" t="s">
        <v>748</v>
      </c>
    </row>
    <row r="341" spans="2:51" s="6" customFormat="1" ht="15.75" customHeight="1">
      <c r="B341" s="132"/>
      <c r="D341" s="139" t="s">
        <v>226</v>
      </c>
      <c r="F341" s="134" t="s">
        <v>749</v>
      </c>
      <c r="H341" s="135">
        <v>60.698</v>
      </c>
      <c r="L341" s="132"/>
      <c r="M341" s="136"/>
      <c r="T341" s="137"/>
      <c r="AT341" s="138" t="s">
        <v>226</v>
      </c>
      <c r="AU341" s="138" t="s">
        <v>80</v>
      </c>
      <c r="AV341" s="138" t="s">
        <v>80</v>
      </c>
      <c r="AW341" s="138" t="s">
        <v>72</v>
      </c>
      <c r="AX341" s="138" t="s">
        <v>21</v>
      </c>
      <c r="AY341" s="138" t="s">
        <v>124</v>
      </c>
    </row>
    <row r="342" spans="2:65" s="6" customFormat="1" ht="15.75" customHeight="1">
      <c r="B342" s="22"/>
      <c r="C342" s="116" t="s">
        <v>750</v>
      </c>
      <c r="D342" s="116" t="s">
        <v>127</v>
      </c>
      <c r="E342" s="117" t="s">
        <v>751</v>
      </c>
      <c r="F342" s="118" t="s">
        <v>752</v>
      </c>
      <c r="G342" s="119" t="s">
        <v>753</v>
      </c>
      <c r="H342" s="156"/>
      <c r="I342" s="121"/>
      <c r="J342" s="122">
        <f>ROUND($I$342*$H$342,2)</f>
        <v>0</v>
      </c>
      <c r="K342" s="118" t="s">
        <v>224</v>
      </c>
      <c r="L342" s="22"/>
      <c r="M342" s="123"/>
      <c r="N342" s="124" t="s">
        <v>43</v>
      </c>
      <c r="P342" s="125">
        <f>$O$342*$H$342</f>
        <v>0</v>
      </c>
      <c r="Q342" s="125">
        <v>0</v>
      </c>
      <c r="R342" s="125">
        <f>$Q$342*$H$342</f>
        <v>0</v>
      </c>
      <c r="S342" s="125">
        <v>0</v>
      </c>
      <c r="T342" s="126">
        <f>$S$342*$H$342</f>
        <v>0</v>
      </c>
      <c r="AR342" s="75" t="s">
        <v>285</v>
      </c>
      <c r="AT342" s="75" t="s">
        <v>127</v>
      </c>
      <c r="AU342" s="75" t="s">
        <v>80</v>
      </c>
      <c r="AY342" s="6" t="s">
        <v>124</v>
      </c>
      <c r="BE342" s="127">
        <f>IF($N$342="základní",$J$342,0)</f>
        <v>0</v>
      </c>
      <c r="BF342" s="127">
        <f>IF($N$342="snížená",$J$342,0)</f>
        <v>0</v>
      </c>
      <c r="BG342" s="127">
        <f>IF($N$342="zákl. přenesená",$J$342,0)</f>
        <v>0</v>
      </c>
      <c r="BH342" s="127">
        <f>IF($N$342="sníž. přenesená",$J$342,0)</f>
        <v>0</v>
      </c>
      <c r="BI342" s="127">
        <f>IF($N$342="nulová",$J$342,0)</f>
        <v>0</v>
      </c>
      <c r="BJ342" s="75" t="s">
        <v>21</v>
      </c>
      <c r="BK342" s="127">
        <f>ROUND($I$342*$H$342,2)</f>
        <v>0</v>
      </c>
      <c r="BL342" s="75" t="s">
        <v>285</v>
      </c>
      <c r="BM342" s="75" t="s">
        <v>754</v>
      </c>
    </row>
    <row r="343" spans="2:63" s="105" customFormat="1" ht="30.75" customHeight="1">
      <c r="B343" s="106"/>
      <c r="D343" s="107" t="s">
        <v>71</v>
      </c>
      <c r="E343" s="114" t="s">
        <v>755</v>
      </c>
      <c r="F343" s="114" t="s">
        <v>756</v>
      </c>
      <c r="J343" s="115">
        <f>$BK$343</f>
        <v>0</v>
      </c>
      <c r="L343" s="106"/>
      <c r="M343" s="110"/>
      <c r="P343" s="111">
        <f>SUM($P$344:$P$348)</f>
        <v>0</v>
      </c>
      <c r="R343" s="111">
        <f>SUM($R$344:$R$348)</f>
        <v>0.11627616</v>
      </c>
      <c r="T343" s="112">
        <f>SUM($T$344:$T$348)</f>
        <v>0</v>
      </c>
      <c r="AR343" s="107" t="s">
        <v>80</v>
      </c>
      <c r="AT343" s="107" t="s">
        <v>71</v>
      </c>
      <c r="AU343" s="107" t="s">
        <v>21</v>
      </c>
      <c r="AY343" s="107" t="s">
        <v>124</v>
      </c>
      <c r="BK343" s="113">
        <f>SUM($BK$344:$BK$348)</f>
        <v>0</v>
      </c>
    </row>
    <row r="344" spans="2:65" s="6" customFormat="1" ht="15.75" customHeight="1">
      <c r="B344" s="22"/>
      <c r="C344" s="119" t="s">
        <v>757</v>
      </c>
      <c r="D344" s="119" t="s">
        <v>127</v>
      </c>
      <c r="E344" s="117" t="s">
        <v>758</v>
      </c>
      <c r="F344" s="118" t="s">
        <v>759</v>
      </c>
      <c r="G344" s="119" t="s">
        <v>219</v>
      </c>
      <c r="H344" s="120">
        <v>110.11</v>
      </c>
      <c r="I344" s="121"/>
      <c r="J344" s="122">
        <f>ROUND($I$344*$H$344,2)</f>
        <v>0</v>
      </c>
      <c r="K344" s="118" t="s">
        <v>224</v>
      </c>
      <c r="L344" s="22"/>
      <c r="M344" s="123"/>
      <c r="N344" s="124" t="s">
        <v>43</v>
      </c>
      <c r="P344" s="125">
        <f>$O$344*$H$344</f>
        <v>0</v>
      </c>
      <c r="Q344" s="125">
        <v>0</v>
      </c>
      <c r="R344" s="125">
        <f>$Q$344*$H$344</f>
        <v>0</v>
      </c>
      <c r="S344" s="125">
        <v>0</v>
      </c>
      <c r="T344" s="126">
        <f>$S$344*$H$344</f>
        <v>0</v>
      </c>
      <c r="AR344" s="75" t="s">
        <v>285</v>
      </c>
      <c r="AT344" s="75" t="s">
        <v>127</v>
      </c>
      <c r="AU344" s="75" t="s">
        <v>80</v>
      </c>
      <c r="AY344" s="75" t="s">
        <v>124</v>
      </c>
      <c r="BE344" s="127">
        <f>IF($N$344="základní",$J$344,0)</f>
        <v>0</v>
      </c>
      <c r="BF344" s="127">
        <f>IF($N$344="snížená",$J$344,0)</f>
        <v>0</v>
      </c>
      <c r="BG344" s="127">
        <f>IF($N$344="zákl. přenesená",$J$344,0)</f>
        <v>0</v>
      </c>
      <c r="BH344" s="127">
        <f>IF($N$344="sníž. přenesená",$J$344,0)</f>
        <v>0</v>
      </c>
      <c r="BI344" s="127">
        <f>IF($N$344="nulová",$J$344,0)</f>
        <v>0</v>
      </c>
      <c r="BJ344" s="75" t="s">
        <v>21</v>
      </c>
      <c r="BK344" s="127">
        <f>ROUND($I$344*$H$344,2)</f>
        <v>0</v>
      </c>
      <c r="BL344" s="75" t="s">
        <v>285</v>
      </c>
      <c r="BM344" s="75" t="s">
        <v>760</v>
      </c>
    </row>
    <row r="345" spans="2:51" s="6" customFormat="1" ht="15.75" customHeight="1">
      <c r="B345" s="132"/>
      <c r="D345" s="133" t="s">
        <v>226</v>
      </c>
      <c r="E345" s="134"/>
      <c r="F345" s="134" t="s">
        <v>761</v>
      </c>
      <c r="H345" s="135">
        <v>110.11</v>
      </c>
      <c r="L345" s="132"/>
      <c r="M345" s="136"/>
      <c r="T345" s="137"/>
      <c r="AT345" s="138" t="s">
        <v>226</v>
      </c>
      <c r="AU345" s="138" t="s">
        <v>80</v>
      </c>
      <c r="AV345" s="138" t="s">
        <v>80</v>
      </c>
      <c r="AW345" s="138" t="s">
        <v>100</v>
      </c>
      <c r="AX345" s="138" t="s">
        <v>72</v>
      </c>
      <c r="AY345" s="138" t="s">
        <v>124</v>
      </c>
    </row>
    <row r="346" spans="2:65" s="6" customFormat="1" ht="15.75" customHeight="1">
      <c r="B346" s="22"/>
      <c r="C346" s="140" t="s">
        <v>762</v>
      </c>
      <c r="D346" s="140" t="s">
        <v>261</v>
      </c>
      <c r="E346" s="141" t="s">
        <v>763</v>
      </c>
      <c r="F346" s="142" t="s">
        <v>764</v>
      </c>
      <c r="G346" s="143" t="s">
        <v>219</v>
      </c>
      <c r="H346" s="144">
        <v>121.121</v>
      </c>
      <c r="I346" s="145"/>
      <c r="J346" s="146">
        <f>ROUND($I$346*$H$346,2)</f>
        <v>0</v>
      </c>
      <c r="K346" s="142" t="s">
        <v>224</v>
      </c>
      <c r="L346" s="147"/>
      <c r="M346" s="148"/>
      <c r="N346" s="149" t="s">
        <v>43</v>
      </c>
      <c r="P346" s="125">
        <f>$O$346*$H$346</f>
        <v>0</v>
      </c>
      <c r="Q346" s="125">
        <v>0.00096</v>
      </c>
      <c r="R346" s="125">
        <f>$Q$346*$H$346</f>
        <v>0.11627616</v>
      </c>
      <c r="S346" s="125">
        <v>0</v>
      </c>
      <c r="T346" s="126">
        <f>$S$346*$H$346</f>
        <v>0</v>
      </c>
      <c r="AR346" s="75" t="s">
        <v>362</v>
      </c>
      <c r="AT346" s="75" t="s">
        <v>261</v>
      </c>
      <c r="AU346" s="75" t="s">
        <v>80</v>
      </c>
      <c r="AY346" s="6" t="s">
        <v>124</v>
      </c>
      <c r="BE346" s="127">
        <f>IF($N$346="základní",$J$346,0)</f>
        <v>0</v>
      </c>
      <c r="BF346" s="127">
        <f>IF($N$346="snížená",$J$346,0)</f>
        <v>0</v>
      </c>
      <c r="BG346" s="127">
        <f>IF($N$346="zákl. přenesená",$J$346,0)</f>
        <v>0</v>
      </c>
      <c r="BH346" s="127">
        <f>IF($N$346="sníž. přenesená",$J$346,0)</f>
        <v>0</v>
      </c>
      <c r="BI346" s="127">
        <f>IF($N$346="nulová",$J$346,0)</f>
        <v>0</v>
      </c>
      <c r="BJ346" s="75" t="s">
        <v>21</v>
      </c>
      <c r="BK346" s="127">
        <f>ROUND($I$346*$H$346,2)</f>
        <v>0</v>
      </c>
      <c r="BL346" s="75" t="s">
        <v>285</v>
      </c>
      <c r="BM346" s="75" t="s">
        <v>765</v>
      </c>
    </row>
    <row r="347" spans="2:51" s="6" customFormat="1" ht="15.75" customHeight="1">
      <c r="B347" s="132"/>
      <c r="D347" s="139" t="s">
        <v>226</v>
      </c>
      <c r="F347" s="134" t="s">
        <v>766</v>
      </c>
      <c r="H347" s="135">
        <v>121.121</v>
      </c>
      <c r="L347" s="132"/>
      <c r="M347" s="136"/>
      <c r="T347" s="137"/>
      <c r="AT347" s="138" t="s">
        <v>226</v>
      </c>
      <c r="AU347" s="138" t="s">
        <v>80</v>
      </c>
      <c r="AV347" s="138" t="s">
        <v>80</v>
      </c>
      <c r="AW347" s="138" t="s">
        <v>72</v>
      </c>
      <c r="AX347" s="138" t="s">
        <v>21</v>
      </c>
      <c r="AY347" s="138" t="s">
        <v>124</v>
      </c>
    </row>
    <row r="348" spans="2:65" s="6" customFormat="1" ht="15.75" customHeight="1">
      <c r="B348" s="22"/>
      <c r="C348" s="116" t="s">
        <v>767</v>
      </c>
      <c r="D348" s="116" t="s">
        <v>127</v>
      </c>
      <c r="E348" s="117" t="s">
        <v>768</v>
      </c>
      <c r="F348" s="118" t="s">
        <v>769</v>
      </c>
      <c r="G348" s="119" t="s">
        <v>753</v>
      </c>
      <c r="H348" s="156"/>
      <c r="I348" s="121"/>
      <c r="J348" s="122">
        <f>ROUND($I$348*$H$348,2)</f>
        <v>0</v>
      </c>
      <c r="K348" s="118" t="s">
        <v>224</v>
      </c>
      <c r="L348" s="22"/>
      <c r="M348" s="123"/>
      <c r="N348" s="124" t="s">
        <v>43</v>
      </c>
      <c r="P348" s="125">
        <f>$O$348*$H$348</f>
        <v>0</v>
      </c>
      <c r="Q348" s="125">
        <v>0</v>
      </c>
      <c r="R348" s="125">
        <f>$Q$348*$H$348</f>
        <v>0</v>
      </c>
      <c r="S348" s="125">
        <v>0</v>
      </c>
      <c r="T348" s="126">
        <f>$S$348*$H$348</f>
        <v>0</v>
      </c>
      <c r="AR348" s="75" t="s">
        <v>285</v>
      </c>
      <c r="AT348" s="75" t="s">
        <v>127</v>
      </c>
      <c r="AU348" s="75" t="s">
        <v>80</v>
      </c>
      <c r="AY348" s="6" t="s">
        <v>124</v>
      </c>
      <c r="BE348" s="127">
        <f>IF($N$348="základní",$J$348,0)</f>
        <v>0</v>
      </c>
      <c r="BF348" s="127">
        <f>IF($N$348="snížená",$J$348,0)</f>
        <v>0</v>
      </c>
      <c r="BG348" s="127">
        <f>IF($N$348="zákl. přenesená",$J$348,0)</f>
        <v>0</v>
      </c>
      <c r="BH348" s="127">
        <f>IF($N$348="sníž. přenesená",$J$348,0)</f>
        <v>0</v>
      </c>
      <c r="BI348" s="127">
        <f>IF($N$348="nulová",$J$348,0)</f>
        <v>0</v>
      </c>
      <c r="BJ348" s="75" t="s">
        <v>21</v>
      </c>
      <c r="BK348" s="127">
        <f>ROUND($I$348*$H$348,2)</f>
        <v>0</v>
      </c>
      <c r="BL348" s="75" t="s">
        <v>285</v>
      </c>
      <c r="BM348" s="75" t="s">
        <v>770</v>
      </c>
    </row>
    <row r="349" spans="2:63" s="105" customFormat="1" ht="30.75" customHeight="1">
      <c r="B349" s="106"/>
      <c r="D349" s="107" t="s">
        <v>71</v>
      </c>
      <c r="E349" s="114" t="s">
        <v>771</v>
      </c>
      <c r="F349" s="114" t="s">
        <v>772</v>
      </c>
      <c r="J349" s="115">
        <f>$BK$349</f>
        <v>0</v>
      </c>
      <c r="L349" s="106"/>
      <c r="M349" s="110"/>
      <c r="P349" s="111">
        <f>SUM($P$350:$P$388)</f>
        <v>0</v>
      </c>
      <c r="R349" s="111">
        <f>SUM($R$350:$R$388)</f>
        <v>1.2546741599999998</v>
      </c>
      <c r="T349" s="112">
        <f>SUM($T$350:$T$388)</f>
        <v>0</v>
      </c>
      <c r="AR349" s="107" t="s">
        <v>80</v>
      </c>
      <c r="AT349" s="107" t="s">
        <v>71</v>
      </c>
      <c r="AU349" s="107" t="s">
        <v>21</v>
      </c>
      <c r="AY349" s="107" t="s">
        <v>124</v>
      </c>
      <c r="BK349" s="113">
        <f>SUM($BK$350:$BK$388)</f>
        <v>0</v>
      </c>
    </row>
    <row r="350" spans="2:65" s="6" customFormat="1" ht="15.75" customHeight="1">
      <c r="B350" s="22"/>
      <c r="C350" s="119" t="s">
        <v>773</v>
      </c>
      <c r="D350" s="119" t="s">
        <v>127</v>
      </c>
      <c r="E350" s="117" t="s">
        <v>774</v>
      </c>
      <c r="F350" s="118" t="s">
        <v>775</v>
      </c>
      <c r="G350" s="119" t="s">
        <v>219</v>
      </c>
      <c r="H350" s="120">
        <v>127.56</v>
      </c>
      <c r="I350" s="121"/>
      <c r="J350" s="122">
        <f>ROUND($I$350*$H$350,2)</f>
        <v>0</v>
      </c>
      <c r="K350" s="118" t="s">
        <v>224</v>
      </c>
      <c r="L350" s="22"/>
      <c r="M350" s="123"/>
      <c r="N350" s="124" t="s">
        <v>43</v>
      </c>
      <c r="P350" s="125">
        <f>$O$350*$H$350</f>
        <v>0</v>
      </c>
      <c r="Q350" s="125">
        <v>0</v>
      </c>
      <c r="R350" s="125">
        <f>$Q$350*$H$350</f>
        <v>0</v>
      </c>
      <c r="S350" s="125">
        <v>0</v>
      </c>
      <c r="T350" s="126">
        <f>$S$350*$H$350</f>
        <v>0</v>
      </c>
      <c r="AR350" s="75" t="s">
        <v>285</v>
      </c>
      <c r="AT350" s="75" t="s">
        <v>127</v>
      </c>
      <c r="AU350" s="75" t="s">
        <v>80</v>
      </c>
      <c r="AY350" s="75" t="s">
        <v>124</v>
      </c>
      <c r="BE350" s="127">
        <f>IF($N$350="základní",$J$350,0)</f>
        <v>0</v>
      </c>
      <c r="BF350" s="127">
        <f>IF($N$350="snížená",$J$350,0)</f>
        <v>0</v>
      </c>
      <c r="BG350" s="127">
        <f>IF($N$350="zákl. přenesená",$J$350,0)</f>
        <v>0</v>
      </c>
      <c r="BH350" s="127">
        <f>IF($N$350="sníž. přenesená",$J$350,0)</f>
        <v>0</v>
      </c>
      <c r="BI350" s="127">
        <f>IF($N$350="nulová",$J$350,0)</f>
        <v>0</v>
      </c>
      <c r="BJ350" s="75" t="s">
        <v>21</v>
      </c>
      <c r="BK350" s="127">
        <f>ROUND($I$350*$H$350,2)</f>
        <v>0</v>
      </c>
      <c r="BL350" s="75" t="s">
        <v>285</v>
      </c>
      <c r="BM350" s="75" t="s">
        <v>776</v>
      </c>
    </row>
    <row r="351" spans="2:51" s="6" customFormat="1" ht="15.75" customHeight="1">
      <c r="B351" s="132"/>
      <c r="D351" s="133" t="s">
        <v>226</v>
      </c>
      <c r="E351" s="134"/>
      <c r="F351" s="134" t="s">
        <v>777</v>
      </c>
      <c r="H351" s="135">
        <v>127.56</v>
      </c>
      <c r="L351" s="132"/>
      <c r="M351" s="136"/>
      <c r="T351" s="137"/>
      <c r="AT351" s="138" t="s">
        <v>226</v>
      </c>
      <c r="AU351" s="138" t="s">
        <v>80</v>
      </c>
      <c r="AV351" s="138" t="s">
        <v>80</v>
      </c>
      <c r="AW351" s="138" t="s">
        <v>100</v>
      </c>
      <c r="AX351" s="138" t="s">
        <v>72</v>
      </c>
      <c r="AY351" s="138" t="s">
        <v>124</v>
      </c>
    </row>
    <row r="352" spans="2:65" s="6" customFormat="1" ht="15.75" customHeight="1">
      <c r="B352" s="22"/>
      <c r="C352" s="140" t="s">
        <v>778</v>
      </c>
      <c r="D352" s="140" t="s">
        <v>261</v>
      </c>
      <c r="E352" s="141" t="s">
        <v>779</v>
      </c>
      <c r="F352" s="142" t="s">
        <v>780</v>
      </c>
      <c r="G352" s="143" t="s">
        <v>219</v>
      </c>
      <c r="H352" s="144">
        <v>133.938</v>
      </c>
      <c r="I352" s="145"/>
      <c r="J352" s="146">
        <f>ROUND($I$352*$H$352,2)</f>
        <v>0</v>
      </c>
      <c r="K352" s="142" t="s">
        <v>224</v>
      </c>
      <c r="L352" s="147"/>
      <c r="M352" s="148"/>
      <c r="N352" s="149" t="s">
        <v>43</v>
      </c>
      <c r="P352" s="125">
        <f>$O$352*$H$352</f>
        <v>0</v>
      </c>
      <c r="Q352" s="125">
        <v>0.006</v>
      </c>
      <c r="R352" s="125">
        <f>$Q$352*$H$352</f>
        <v>0.8036279999999999</v>
      </c>
      <c r="S352" s="125">
        <v>0</v>
      </c>
      <c r="T352" s="126">
        <f>$S$352*$H$352</f>
        <v>0</v>
      </c>
      <c r="AR352" s="75" t="s">
        <v>362</v>
      </c>
      <c r="AT352" s="75" t="s">
        <v>261</v>
      </c>
      <c r="AU352" s="75" t="s">
        <v>80</v>
      </c>
      <c r="AY352" s="6" t="s">
        <v>124</v>
      </c>
      <c r="BE352" s="127">
        <f>IF($N$352="základní",$J$352,0)</f>
        <v>0</v>
      </c>
      <c r="BF352" s="127">
        <f>IF($N$352="snížená",$J$352,0)</f>
        <v>0</v>
      </c>
      <c r="BG352" s="127">
        <f>IF($N$352="zákl. přenesená",$J$352,0)</f>
        <v>0</v>
      </c>
      <c r="BH352" s="127">
        <f>IF($N$352="sníž. přenesená",$J$352,0)</f>
        <v>0</v>
      </c>
      <c r="BI352" s="127">
        <f>IF($N$352="nulová",$J$352,0)</f>
        <v>0</v>
      </c>
      <c r="BJ352" s="75" t="s">
        <v>21</v>
      </c>
      <c r="BK352" s="127">
        <f>ROUND($I$352*$H$352,2)</f>
        <v>0</v>
      </c>
      <c r="BL352" s="75" t="s">
        <v>285</v>
      </c>
      <c r="BM352" s="75" t="s">
        <v>781</v>
      </c>
    </row>
    <row r="353" spans="2:51" s="6" customFormat="1" ht="15.75" customHeight="1">
      <c r="B353" s="132"/>
      <c r="D353" s="139" t="s">
        <v>226</v>
      </c>
      <c r="F353" s="134" t="s">
        <v>782</v>
      </c>
      <c r="H353" s="135">
        <v>133.938</v>
      </c>
      <c r="L353" s="132"/>
      <c r="M353" s="136"/>
      <c r="T353" s="137"/>
      <c r="AT353" s="138" t="s">
        <v>226</v>
      </c>
      <c r="AU353" s="138" t="s">
        <v>80</v>
      </c>
      <c r="AV353" s="138" t="s">
        <v>80</v>
      </c>
      <c r="AW353" s="138" t="s">
        <v>72</v>
      </c>
      <c r="AX353" s="138" t="s">
        <v>21</v>
      </c>
      <c r="AY353" s="138" t="s">
        <v>124</v>
      </c>
    </row>
    <row r="354" spans="2:65" s="6" customFormat="1" ht="15.75" customHeight="1">
      <c r="B354" s="22"/>
      <c r="C354" s="116" t="s">
        <v>783</v>
      </c>
      <c r="D354" s="116" t="s">
        <v>127</v>
      </c>
      <c r="E354" s="117" t="s">
        <v>774</v>
      </c>
      <c r="F354" s="118" t="s">
        <v>775</v>
      </c>
      <c r="G354" s="119" t="s">
        <v>219</v>
      </c>
      <c r="H354" s="120">
        <v>23.9</v>
      </c>
      <c r="I354" s="121"/>
      <c r="J354" s="122">
        <f>ROUND($I$354*$H$354,2)</f>
        <v>0</v>
      </c>
      <c r="K354" s="118" t="s">
        <v>224</v>
      </c>
      <c r="L354" s="22"/>
      <c r="M354" s="123"/>
      <c r="N354" s="124" t="s">
        <v>43</v>
      </c>
      <c r="P354" s="125">
        <f>$O$354*$H$354</f>
        <v>0</v>
      </c>
      <c r="Q354" s="125">
        <v>0</v>
      </c>
      <c r="R354" s="125">
        <f>$Q$354*$H$354</f>
        <v>0</v>
      </c>
      <c r="S354" s="125">
        <v>0</v>
      </c>
      <c r="T354" s="126">
        <f>$S$354*$H$354</f>
        <v>0</v>
      </c>
      <c r="AR354" s="75" t="s">
        <v>285</v>
      </c>
      <c r="AT354" s="75" t="s">
        <v>127</v>
      </c>
      <c r="AU354" s="75" t="s">
        <v>80</v>
      </c>
      <c r="AY354" s="6" t="s">
        <v>124</v>
      </c>
      <c r="BE354" s="127">
        <f>IF($N$354="základní",$J$354,0)</f>
        <v>0</v>
      </c>
      <c r="BF354" s="127">
        <f>IF($N$354="snížená",$J$354,0)</f>
        <v>0</v>
      </c>
      <c r="BG354" s="127">
        <f>IF($N$354="zákl. přenesená",$J$354,0)</f>
        <v>0</v>
      </c>
      <c r="BH354" s="127">
        <f>IF($N$354="sníž. přenesená",$J$354,0)</f>
        <v>0</v>
      </c>
      <c r="BI354" s="127">
        <f>IF($N$354="nulová",$J$354,0)</f>
        <v>0</v>
      </c>
      <c r="BJ354" s="75" t="s">
        <v>21</v>
      </c>
      <c r="BK354" s="127">
        <f>ROUND($I$354*$H$354,2)</f>
        <v>0</v>
      </c>
      <c r="BL354" s="75" t="s">
        <v>285</v>
      </c>
      <c r="BM354" s="75" t="s">
        <v>784</v>
      </c>
    </row>
    <row r="355" spans="2:51" s="6" customFormat="1" ht="27" customHeight="1">
      <c r="B355" s="132"/>
      <c r="D355" s="133" t="s">
        <v>226</v>
      </c>
      <c r="E355" s="134"/>
      <c r="F355" s="134" t="s">
        <v>785</v>
      </c>
      <c r="H355" s="135">
        <v>12</v>
      </c>
      <c r="L355" s="132"/>
      <c r="M355" s="136"/>
      <c r="T355" s="137"/>
      <c r="AT355" s="138" t="s">
        <v>226</v>
      </c>
      <c r="AU355" s="138" t="s">
        <v>80</v>
      </c>
      <c r="AV355" s="138" t="s">
        <v>80</v>
      </c>
      <c r="AW355" s="138" t="s">
        <v>100</v>
      </c>
      <c r="AX355" s="138" t="s">
        <v>72</v>
      </c>
      <c r="AY355" s="138" t="s">
        <v>124</v>
      </c>
    </row>
    <row r="356" spans="2:51" s="6" customFormat="1" ht="27" customHeight="1">
      <c r="B356" s="132"/>
      <c r="D356" s="139" t="s">
        <v>226</v>
      </c>
      <c r="E356" s="138"/>
      <c r="F356" s="134" t="s">
        <v>786</v>
      </c>
      <c r="H356" s="135">
        <v>11.9</v>
      </c>
      <c r="L356" s="132"/>
      <c r="M356" s="136"/>
      <c r="T356" s="137"/>
      <c r="AT356" s="138" t="s">
        <v>226</v>
      </c>
      <c r="AU356" s="138" t="s">
        <v>80</v>
      </c>
      <c r="AV356" s="138" t="s">
        <v>80</v>
      </c>
      <c r="AW356" s="138" t="s">
        <v>100</v>
      </c>
      <c r="AX356" s="138" t="s">
        <v>72</v>
      </c>
      <c r="AY356" s="138" t="s">
        <v>124</v>
      </c>
    </row>
    <row r="357" spans="2:51" s="6" customFormat="1" ht="15.75" customHeight="1">
      <c r="B357" s="150"/>
      <c r="D357" s="139" t="s">
        <v>226</v>
      </c>
      <c r="E357" s="151"/>
      <c r="F357" s="152" t="s">
        <v>444</v>
      </c>
      <c r="H357" s="153">
        <v>23.9</v>
      </c>
      <c r="L357" s="150"/>
      <c r="M357" s="154"/>
      <c r="T357" s="155"/>
      <c r="AT357" s="151" t="s">
        <v>226</v>
      </c>
      <c r="AU357" s="151" t="s">
        <v>80</v>
      </c>
      <c r="AV357" s="151" t="s">
        <v>142</v>
      </c>
      <c r="AW357" s="151" t="s">
        <v>100</v>
      </c>
      <c r="AX357" s="151" t="s">
        <v>21</v>
      </c>
      <c r="AY357" s="151" t="s">
        <v>124</v>
      </c>
    </row>
    <row r="358" spans="2:65" s="6" customFormat="1" ht="15.75" customHeight="1">
      <c r="B358" s="22"/>
      <c r="C358" s="140" t="s">
        <v>787</v>
      </c>
      <c r="D358" s="140" t="s">
        <v>261</v>
      </c>
      <c r="E358" s="141" t="s">
        <v>779</v>
      </c>
      <c r="F358" s="142" t="s">
        <v>780</v>
      </c>
      <c r="G358" s="143" t="s">
        <v>219</v>
      </c>
      <c r="H358" s="144">
        <v>25.095</v>
      </c>
      <c r="I358" s="145"/>
      <c r="J358" s="146">
        <f>ROUND($I$358*$H$358,2)</f>
        <v>0</v>
      </c>
      <c r="K358" s="142" t="s">
        <v>224</v>
      </c>
      <c r="L358" s="147"/>
      <c r="M358" s="148"/>
      <c r="N358" s="149" t="s">
        <v>43</v>
      </c>
      <c r="P358" s="125">
        <f>$O$358*$H$358</f>
        <v>0</v>
      </c>
      <c r="Q358" s="125">
        <v>0.006</v>
      </c>
      <c r="R358" s="125">
        <f>$Q$358*$H$358</f>
        <v>0.15057</v>
      </c>
      <c r="S358" s="125">
        <v>0</v>
      </c>
      <c r="T358" s="126">
        <f>$S$358*$H$358</f>
        <v>0</v>
      </c>
      <c r="AR358" s="75" t="s">
        <v>362</v>
      </c>
      <c r="AT358" s="75" t="s">
        <v>261</v>
      </c>
      <c r="AU358" s="75" t="s">
        <v>80</v>
      </c>
      <c r="AY358" s="6" t="s">
        <v>124</v>
      </c>
      <c r="BE358" s="127">
        <f>IF($N$358="základní",$J$358,0)</f>
        <v>0</v>
      </c>
      <c r="BF358" s="127">
        <f>IF($N$358="snížená",$J$358,0)</f>
        <v>0</v>
      </c>
      <c r="BG358" s="127">
        <f>IF($N$358="zákl. přenesená",$J$358,0)</f>
        <v>0</v>
      </c>
      <c r="BH358" s="127">
        <f>IF($N$358="sníž. přenesená",$J$358,0)</f>
        <v>0</v>
      </c>
      <c r="BI358" s="127">
        <f>IF($N$358="nulová",$J$358,0)</f>
        <v>0</v>
      </c>
      <c r="BJ358" s="75" t="s">
        <v>21</v>
      </c>
      <c r="BK358" s="127">
        <f>ROUND($I$358*$H$358,2)</f>
        <v>0</v>
      </c>
      <c r="BL358" s="75" t="s">
        <v>285</v>
      </c>
      <c r="BM358" s="75" t="s">
        <v>788</v>
      </c>
    </row>
    <row r="359" spans="2:51" s="6" customFormat="1" ht="15.75" customHeight="1">
      <c r="B359" s="132"/>
      <c r="D359" s="133" t="s">
        <v>226</v>
      </c>
      <c r="E359" s="134"/>
      <c r="F359" s="134" t="s">
        <v>789</v>
      </c>
      <c r="H359" s="135">
        <v>25.095</v>
      </c>
      <c r="L359" s="132"/>
      <c r="M359" s="136"/>
      <c r="T359" s="137"/>
      <c r="AT359" s="138" t="s">
        <v>226</v>
      </c>
      <c r="AU359" s="138" t="s">
        <v>80</v>
      </c>
      <c r="AV359" s="138" t="s">
        <v>80</v>
      </c>
      <c r="AW359" s="138" t="s">
        <v>100</v>
      </c>
      <c r="AX359" s="138" t="s">
        <v>72</v>
      </c>
      <c r="AY359" s="138" t="s">
        <v>124</v>
      </c>
    </row>
    <row r="360" spans="2:51" s="6" customFormat="1" ht="15.75" customHeight="1">
      <c r="B360" s="150"/>
      <c r="D360" s="139" t="s">
        <v>226</v>
      </c>
      <c r="E360" s="151"/>
      <c r="F360" s="152" t="s">
        <v>444</v>
      </c>
      <c r="H360" s="153">
        <v>25.095</v>
      </c>
      <c r="L360" s="150"/>
      <c r="M360" s="154"/>
      <c r="T360" s="155"/>
      <c r="AT360" s="151" t="s">
        <v>226</v>
      </c>
      <c r="AU360" s="151" t="s">
        <v>80</v>
      </c>
      <c r="AV360" s="151" t="s">
        <v>142</v>
      </c>
      <c r="AW360" s="151" t="s">
        <v>100</v>
      </c>
      <c r="AX360" s="151" t="s">
        <v>21</v>
      </c>
      <c r="AY360" s="151" t="s">
        <v>124</v>
      </c>
    </row>
    <row r="361" spans="2:65" s="6" customFormat="1" ht="15.75" customHeight="1">
      <c r="B361" s="22"/>
      <c r="C361" s="116" t="s">
        <v>790</v>
      </c>
      <c r="D361" s="116" t="s">
        <v>127</v>
      </c>
      <c r="E361" s="117" t="s">
        <v>791</v>
      </c>
      <c r="F361" s="118" t="s">
        <v>792</v>
      </c>
      <c r="G361" s="119" t="s">
        <v>219</v>
      </c>
      <c r="H361" s="120">
        <v>59.387</v>
      </c>
      <c r="I361" s="121"/>
      <c r="J361" s="122">
        <f>ROUND($I$361*$H$361,2)</f>
        <v>0</v>
      </c>
      <c r="K361" s="118" t="s">
        <v>224</v>
      </c>
      <c r="L361" s="22"/>
      <c r="M361" s="123"/>
      <c r="N361" s="124" t="s">
        <v>43</v>
      </c>
      <c r="P361" s="125">
        <f>$O$361*$H$361</f>
        <v>0</v>
      </c>
      <c r="Q361" s="125">
        <v>0</v>
      </c>
      <c r="R361" s="125">
        <f>$Q$361*$H$361</f>
        <v>0</v>
      </c>
      <c r="S361" s="125">
        <v>0</v>
      </c>
      <c r="T361" s="126">
        <f>$S$361*$H$361</f>
        <v>0</v>
      </c>
      <c r="AR361" s="75" t="s">
        <v>285</v>
      </c>
      <c r="AT361" s="75" t="s">
        <v>127</v>
      </c>
      <c r="AU361" s="75" t="s">
        <v>80</v>
      </c>
      <c r="AY361" s="6" t="s">
        <v>124</v>
      </c>
      <c r="BE361" s="127">
        <f>IF($N$361="základní",$J$361,0)</f>
        <v>0</v>
      </c>
      <c r="BF361" s="127">
        <f>IF($N$361="snížená",$J$361,0)</f>
        <v>0</v>
      </c>
      <c r="BG361" s="127">
        <f>IF($N$361="zákl. přenesená",$J$361,0)</f>
        <v>0</v>
      </c>
      <c r="BH361" s="127">
        <f>IF($N$361="sníž. přenesená",$J$361,0)</f>
        <v>0</v>
      </c>
      <c r="BI361" s="127">
        <f>IF($N$361="nulová",$J$361,0)</f>
        <v>0</v>
      </c>
      <c r="BJ361" s="75" t="s">
        <v>21</v>
      </c>
      <c r="BK361" s="127">
        <f>ROUND($I$361*$H$361,2)</f>
        <v>0</v>
      </c>
      <c r="BL361" s="75" t="s">
        <v>285</v>
      </c>
      <c r="BM361" s="75" t="s">
        <v>793</v>
      </c>
    </row>
    <row r="362" spans="2:51" s="6" customFormat="1" ht="15.75" customHeight="1">
      <c r="B362" s="132"/>
      <c r="D362" s="133" t="s">
        <v>226</v>
      </c>
      <c r="E362" s="134"/>
      <c r="F362" s="134" t="s">
        <v>794</v>
      </c>
      <c r="H362" s="135">
        <v>59.387</v>
      </c>
      <c r="L362" s="132"/>
      <c r="M362" s="136"/>
      <c r="T362" s="137"/>
      <c r="AT362" s="138" t="s">
        <v>226</v>
      </c>
      <c r="AU362" s="138" t="s">
        <v>80</v>
      </c>
      <c r="AV362" s="138" t="s">
        <v>80</v>
      </c>
      <c r="AW362" s="138" t="s">
        <v>100</v>
      </c>
      <c r="AX362" s="138" t="s">
        <v>21</v>
      </c>
      <c r="AY362" s="138" t="s">
        <v>124</v>
      </c>
    </row>
    <row r="363" spans="2:65" s="6" customFormat="1" ht="15.75" customHeight="1">
      <c r="B363" s="22"/>
      <c r="C363" s="140" t="s">
        <v>795</v>
      </c>
      <c r="D363" s="140" t="s">
        <v>261</v>
      </c>
      <c r="E363" s="141" t="s">
        <v>796</v>
      </c>
      <c r="F363" s="142" t="s">
        <v>797</v>
      </c>
      <c r="G363" s="143" t="s">
        <v>219</v>
      </c>
      <c r="H363" s="144">
        <v>61.169</v>
      </c>
      <c r="I363" s="145"/>
      <c r="J363" s="146">
        <f>ROUND($I$363*$H$363,2)</f>
        <v>0</v>
      </c>
      <c r="K363" s="142" t="s">
        <v>224</v>
      </c>
      <c r="L363" s="147"/>
      <c r="M363" s="148"/>
      <c r="N363" s="149" t="s">
        <v>43</v>
      </c>
      <c r="P363" s="125">
        <f>$O$363*$H$363</f>
        <v>0</v>
      </c>
      <c r="Q363" s="125">
        <v>0.00125</v>
      </c>
      <c r="R363" s="125">
        <f>$Q$363*$H$363</f>
        <v>0.07646125</v>
      </c>
      <c r="S363" s="125">
        <v>0</v>
      </c>
      <c r="T363" s="126">
        <f>$S$363*$H$363</f>
        <v>0</v>
      </c>
      <c r="AR363" s="75" t="s">
        <v>362</v>
      </c>
      <c r="AT363" s="75" t="s">
        <v>261</v>
      </c>
      <c r="AU363" s="75" t="s">
        <v>80</v>
      </c>
      <c r="AY363" s="6" t="s">
        <v>124</v>
      </c>
      <c r="BE363" s="127">
        <f>IF($N$363="základní",$J$363,0)</f>
        <v>0</v>
      </c>
      <c r="BF363" s="127">
        <f>IF($N$363="snížená",$J$363,0)</f>
        <v>0</v>
      </c>
      <c r="BG363" s="127">
        <f>IF($N$363="zákl. přenesená",$J$363,0)</f>
        <v>0</v>
      </c>
      <c r="BH363" s="127">
        <f>IF($N$363="sníž. přenesená",$J$363,0)</f>
        <v>0</v>
      </c>
      <c r="BI363" s="127">
        <f>IF($N$363="nulová",$J$363,0)</f>
        <v>0</v>
      </c>
      <c r="BJ363" s="75" t="s">
        <v>21</v>
      </c>
      <c r="BK363" s="127">
        <f>ROUND($I$363*$H$363,2)</f>
        <v>0</v>
      </c>
      <c r="BL363" s="75" t="s">
        <v>285</v>
      </c>
      <c r="BM363" s="75" t="s">
        <v>798</v>
      </c>
    </row>
    <row r="364" spans="2:51" s="6" customFormat="1" ht="15.75" customHeight="1">
      <c r="B364" s="132"/>
      <c r="D364" s="139" t="s">
        <v>226</v>
      </c>
      <c r="F364" s="134" t="s">
        <v>799</v>
      </c>
      <c r="H364" s="135">
        <v>61.169</v>
      </c>
      <c r="L364" s="132"/>
      <c r="M364" s="136"/>
      <c r="T364" s="137"/>
      <c r="AT364" s="138" t="s">
        <v>226</v>
      </c>
      <c r="AU364" s="138" t="s">
        <v>80</v>
      </c>
      <c r="AV364" s="138" t="s">
        <v>80</v>
      </c>
      <c r="AW364" s="138" t="s">
        <v>72</v>
      </c>
      <c r="AX364" s="138" t="s">
        <v>21</v>
      </c>
      <c r="AY364" s="138" t="s">
        <v>124</v>
      </c>
    </row>
    <row r="365" spans="2:65" s="6" customFormat="1" ht="15.75" customHeight="1">
      <c r="B365" s="22"/>
      <c r="C365" s="116" t="s">
        <v>800</v>
      </c>
      <c r="D365" s="116" t="s">
        <v>127</v>
      </c>
      <c r="E365" s="117" t="s">
        <v>801</v>
      </c>
      <c r="F365" s="118" t="s">
        <v>802</v>
      </c>
      <c r="G365" s="119" t="s">
        <v>219</v>
      </c>
      <c r="H365" s="120">
        <v>20.7</v>
      </c>
      <c r="I365" s="121"/>
      <c r="J365" s="122">
        <f>ROUND($I$365*$H$365,2)</f>
        <v>0</v>
      </c>
      <c r="K365" s="118" t="s">
        <v>224</v>
      </c>
      <c r="L365" s="22"/>
      <c r="M365" s="123"/>
      <c r="N365" s="124" t="s">
        <v>43</v>
      </c>
      <c r="P365" s="125">
        <f>$O$365*$H$365</f>
        <v>0</v>
      </c>
      <c r="Q365" s="125">
        <v>0.006</v>
      </c>
      <c r="R365" s="125">
        <f>$Q$365*$H$365</f>
        <v>0.1242</v>
      </c>
      <c r="S365" s="125">
        <v>0</v>
      </c>
      <c r="T365" s="126">
        <f>$S$365*$H$365</f>
        <v>0</v>
      </c>
      <c r="AR365" s="75" t="s">
        <v>285</v>
      </c>
      <c r="AT365" s="75" t="s">
        <v>127</v>
      </c>
      <c r="AU365" s="75" t="s">
        <v>80</v>
      </c>
      <c r="AY365" s="6" t="s">
        <v>124</v>
      </c>
      <c r="BE365" s="127">
        <f>IF($N$365="základní",$J$365,0)</f>
        <v>0</v>
      </c>
      <c r="BF365" s="127">
        <f>IF($N$365="snížená",$J$365,0)</f>
        <v>0</v>
      </c>
      <c r="BG365" s="127">
        <f>IF($N$365="zákl. přenesená",$J$365,0)</f>
        <v>0</v>
      </c>
      <c r="BH365" s="127">
        <f>IF($N$365="sníž. přenesená",$J$365,0)</f>
        <v>0</v>
      </c>
      <c r="BI365" s="127">
        <f>IF($N$365="nulová",$J$365,0)</f>
        <v>0</v>
      </c>
      <c r="BJ365" s="75" t="s">
        <v>21</v>
      </c>
      <c r="BK365" s="127">
        <f>ROUND($I$365*$H$365,2)</f>
        <v>0</v>
      </c>
      <c r="BL365" s="75" t="s">
        <v>285</v>
      </c>
      <c r="BM365" s="75" t="s">
        <v>803</v>
      </c>
    </row>
    <row r="366" spans="2:51" s="6" customFormat="1" ht="15.75" customHeight="1">
      <c r="B366" s="132"/>
      <c r="D366" s="133" t="s">
        <v>226</v>
      </c>
      <c r="E366" s="134"/>
      <c r="F366" s="134" t="s">
        <v>804</v>
      </c>
      <c r="H366" s="135">
        <v>20.7</v>
      </c>
      <c r="L366" s="132"/>
      <c r="M366" s="136"/>
      <c r="T366" s="137"/>
      <c r="AT366" s="138" t="s">
        <v>226</v>
      </c>
      <c r="AU366" s="138" t="s">
        <v>80</v>
      </c>
      <c r="AV366" s="138" t="s">
        <v>80</v>
      </c>
      <c r="AW366" s="138" t="s">
        <v>100</v>
      </c>
      <c r="AX366" s="138" t="s">
        <v>72</v>
      </c>
      <c r="AY366" s="138" t="s">
        <v>124</v>
      </c>
    </row>
    <row r="367" spans="2:65" s="6" customFormat="1" ht="15.75" customHeight="1">
      <c r="B367" s="22"/>
      <c r="C367" s="140" t="s">
        <v>805</v>
      </c>
      <c r="D367" s="140" t="s">
        <v>261</v>
      </c>
      <c r="E367" s="141" t="s">
        <v>806</v>
      </c>
      <c r="F367" s="142" t="s">
        <v>807</v>
      </c>
      <c r="G367" s="143" t="s">
        <v>219</v>
      </c>
      <c r="H367" s="144">
        <v>21.735</v>
      </c>
      <c r="I367" s="145"/>
      <c r="J367" s="146">
        <f>ROUND($I$367*$H$367,2)</f>
        <v>0</v>
      </c>
      <c r="K367" s="142" t="s">
        <v>224</v>
      </c>
      <c r="L367" s="147"/>
      <c r="M367" s="148"/>
      <c r="N367" s="149" t="s">
        <v>43</v>
      </c>
      <c r="P367" s="125">
        <f>$O$367*$H$367</f>
        <v>0</v>
      </c>
      <c r="Q367" s="125">
        <v>0.0036</v>
      </c>
      <c r="R367" s="125">
        <f>$Q$367*$H$367</f>
        <v>0.078246</v>
      </c>
      <c r="S367" s="125">
        <v>0</v>
      </c>
      <c r="T367" s="126">
        <f>$S$367*$H$367</f>
        <v>0</v>
      </c>
      <c r="AR367" s="75" t="s">
        <v>362</v>
      </c>
      <c r="AT367" s="75" t="s">
        <v>261</v>
      </c>
      <c r="AU367" s="75" t="s">
        <v>80</v>
      </c>
      <c r="AY367" s="6" t="s">
        <v>124</v>
      </c>
      <c r="BE367" s="127">
        <f>IF($N$367="základní",$J$367,0)</f>
        <v>0</v>
      </c>
      <c r="BF367" s="127">
        <f>IF($N$367="snížená",$J$367,0)</f>
        <v>0</v>
      </c>
      <c r="BG367" s="127">
        <f>IF($N$367="zákl. přenesená",$J$367,0)</f>
        <v>0</v>
      </c>
      <c r="BH367" s="127">
        <f>IF($N$367="sníž. přenesená",$J$367,0)</f>
        <v>0</v>
      </c>
      <c r="BI367" s="127">
        <f>IF($N$367="nulová",$J$367,0)</f>
        <v>0</v>
      </c>
      <c r="BJ367" s="75" t="s">
        <v>21</v>
      </c>
      <c r="BK367" s="127">
        <f>ROUND($I$367*$H$367,2)</f>
        <v>0</v>
      </c>
      <c r="BL367" s="75" t="s">
        <v>285</v>
      </c>
      <c r="BM367" s="75" t="s">
        <v>808</v>
      </c>
    </row>
    <row r="368" spans="2:51" s="6" customFormat="1" ht="15.75" customHeight="1">
      <c r="B368" s="132"/>
      <c r="D368" s="139" t="s">
        <v>226</v>
      </c>
      <c r="F368" s="134" t="s">
        <v>809</v>
      </c>
      <c r="H368" s="135">
        <v>21.735</v>
      </c>
      <c r="L368" s="132"/>
      <c r="M368" s="136"/>
      <c r="T368" s="137"/>
      <c r="AT368" s="138" t="s">
        <v>226</v>
      </c>
      <c r="AU368" s="138" t="s">
        <v>80</v>
      </c>
      <c r="AV368" s="138" t="s">
        <v>80</v>
      </c>
      <c r="AW368" s="138" t="s">
        <v>72</v>
      </c>
      <c r="AX368" s="138" t="s">
        <v>21</v>
      </c>
      <c r="AY368" s="138" t="s">
        <v>124</v>
      </c>
    </row>
    <row r="369" spans="2:65" s="6" customFormat="1" ht="15.75" customHeight="1">
      <c r="B369" s="22"/>
      <c r="C369" s="116" t="s">
        <v>810</v>
      </c>
      <c r="D369" s="116" t="s">
        <v>127</v>
      </c>
      <c r="E369" s="117" t="s">
        <v>811</v>
      </c>
      <c r="F369" s="118" t="s">
        <v>812</v>
      </c>
      <c r="G369" s="119" t="s">
        <v>219</v>
      </c>
      <c r="H369" s="120">
        <v>2.784</v>
      </c>
      <c r="I369" s="121"/>
      <c r="J369" s="122">
        <f>ROUND($I$369*$H$369,2)</f>
        <v>0</v>
      </c>
      <c r="K369" s="118" t="s">
        <v>224</v>
      </c>
      <c r="L369" s="22"/>
      <c r="M369" s="123"/>
      <c r="N369" s="124" t="s">
        <v>43</v>
      </c>
      <c r="P369" s="125">
        <f>$O$369*$H$369</f>
        <v>0</v>
      </c>
      <c r="Q369" s="125">
        <v>0</v>
      </c>
      <c r="R369" s="125">
        <f>$Q$369*$H$369</f>
        <v>0</v>
      </c>
      <c r="S369" s="125">
        <v>0</v>
      </c>
      <c r="T369" s="126">
        <f>$S$369*$H$369</f>
        <v>0</v>
      </c>
      <c r="AR369" s="75" t="s">
        <v>285</v>
      </c>
      <c r="AT369" s="75" t="s">
        <v>127</v>
      </c>
      <c r="AU369" s="75" t="s">
        <v>80</v>
      </c>
      <c r="AY369" s="6" t="s">
        <v>124</v>
      </c>
      <c r="BE369" s="127">
        <f>IF($N$369="základní",$J$369,0)</f>
        <v>0</v>
      </c>
      <c r="BF369" s="127">
        <f>IF($N$369="snížená",$J$369,0)</f>
        <v>0</v>
      </c>
      <c r="BG369" s="127">
        <f>IF($N$369="zákl. přenesená",$J$369,0)</f>
        <v>0</v>
      </c>
      <c r="BH369" s="127">
        <f>IF($N$369="sníž. přenesená",$J$369,0)</f>
        <v>0</v>
      </c>
      <c r="BI369" s="127">
        <f>IF($N$369="nulová",$J$369,0)</f>
        <v>0</v>
      </c>
      <c r="BJ369" s="75" t="s">
        <v>21</v>
      </c>
      <c r="BK369" s="127">
        <f>ROUND($I$369*$H$369,2)</f>
        <v>0</v>
      </c>
      <c r="BL369" s="75" t="s">
        <v>285</v>
      </c>
      <c r="BM369" s="75" t="s">
        <v>813</v>
      </c>
    </row>
    <row r="370" spans="2:51" s="6" customFormat="1" ht="15.75" customHeight="1">
      <c r="B370" s="132"/>
      <c r="D370" s="133" t="s">
        <v>226</v>
      </c>
      <c r="E370" s="134"/>
      <c r="F370" s="134" t="s">
        <v>814</v>
      </c>
      <c r="H370" s="135">
        <v>2.784</v>
      </c>
      <c r="L370" s="132"/>
      <c r="M370" s="136"/>
      <c r="T370" s="137"/>
      <c r="AT370" s="138" t="s">
        <v>226</v>
      </c>
      <c r="AU370" s="138" t="s">
        <v>80</v>
      </c>
      <c r="AV370" s="138" t="s">
        <v>80</v>
      </c>
      <c r="AW370" s="138" t="s">
        <v>100</v>
      </c>
      <c r="AX370" s="138" t="s">
        <v>21</v>
      </c>
      <c r="AY370" s="138" t="s">
        <v>124</v>
      </c>
    </row>
    <row r="371" spans="2:65" s="6" customFormat="1" ht="15.75" customHeight="1">
      <c r="B371" s="22"/>
      <c r="C371" s="140" t="s">
        <v>815</v>
      </c>
      <c r="D371" s="140" t="s">
        <v>261</v>
      </c>
      <c r="E371" s="141" t="s">
        <v>816</v>
      </c>
      <c r="F371" s="142" t="s">
        <v>817</v>
      </c>
      <c r="G371" s="143" t="s">
        <v>219</v>
      </c>
      <c r="H371" s="144">
        <v>2.923</v>
      </c>
      <c r="I371" s="145"/>
      <c r="J371" s="146">
        <f>ROUND($I$371*$H$371,2)</f>
        <v>0</v>
      </c>
      <c r="K371" s="142" t="s">
        <v>224</v>
      </c>
      <c r="L371" s="147"/>
      <c r="M371" s="148"/>
      <c r="N371" s="149" t="s">
        <v>43</v>
      </c>
      <c r="P371" s="125">
        <f>$O$371*$H$371</f>
        <v>0</v>
      </c>
      <c r="Q371" s="125">
        <v>0.0003</v>
      </c>
      <c r="R371" s="125">
        <f>$Q$371*$H$371</f>
        <v>0.0008768999999999999</v>
      </c>
      <c r="S371" s="125">
        <v>0</v>
      </c>
      <c r="T371" s="126">
        <f>$S$371*$H$371</f>
        <v>0</v>
      </c>
      <c r="AR371" s="75" t="s">
        <v>362</v>
      </c>
      <c r="AT371" s="75" t="s">
        <v>261</v>
      </c>
      <c r="AU371" s="75" t="s">
        <v>80</v>
      </c>
      <c r="AY371" s="6" t="s">
        <v>124</v>
      </c>
      <c r="BE371" s="127">
        <f>IF($N$371="základní",$J$371,0)</f>
        <v>0</v>
      </c>
      <c r="BF371" s="127">
        <f>IF($N$371="snížená",$J$371,0)</f>
        <v>0</v>
      </c>
      <c r="BG371" s="127">
        <f>IF($N$371="zákl. přenesená",$J$371,0)</f>
        <v>0</v>
      </c>
      <c r="BH371" s="127">
        <f>IF($N$371="sníž. přenesená",$J$371,0)</f>
        <v>0</v>
      </c>
      <c r="BI371" s="127">
        <f>IF($N$371="nulová",$J$371,0)</f>
        <v>0</v>
      </c>
      <c r="BJ371" s="75" t="s">
        <v>21</v>
      </c>
      <c r="BK371" s="127">
        <f>ROUND($I$371*$H$371,2)</f>
        <v>0</v>
      </c>
      <c r="BL371" s="75" t="s">
        <v>285</v>
      </c>
      <c r="BM371" s="75" t="s">
        <v>818</v>
      </c>
    </row>
    <row r="372" spans="2:51" s="6" customFormat="1" ht="15.75" customHeight="1">
      <c r="B372" s="132"/>
      <c r="D372" s="139" t="s">
        <v>226</v>
      </c>
      <c r="F372" s="134" t="s">
        <v>819</v>
      </c>
      <c r="H372" s="135">
        <v>2.923</v>
      </c>
      <c r="L372" s="132"/>
      <c r="M372" s="136"/>
      <c r="T372" s="137"/>
      <c r="AT372" s="138" t="s">
        <v>226</v>
      </c>
      <c r="AU372" s="138" t="s">
        <v>80</v>
      </c>
      <c r="AV372" s="138" t="s">
        <v>80</v>
      </c>
      <c r="AW372" s="138" t="s">
        <v>72</v>
      </c>
      <c r="AX372" s="138" t="s">
        <v>21</v>
      </c>
      <c r="AY372" s="138" t="s">
        <v>124</v>
      </c>
    </row>
    <row r="373" spans="2:65" s="6" customFormat="1" ht="15.75" customHeight="1">
      <c r="B373" s="22"/>
      <c r="C373" s="116" t="s">
        <v>820</v>
      </c>
      <c r="D373" s="116" t="s">
        <v>127</v>
      </c>
      <c r="E373" s="117" t="s">
        <v>821</v>
      </c>
      <c r="F373" s="118" t="s">
        <v>822</v>
      </c>
      <c r="G373" s="119" t="s">
        <v>219</v>
      </c>
      <c r="H373" s="120">
        <v>59.387</v>
      </c>
      <c r="I373" s="121"/>
      <c r="J373" s="122">
        <f>ROUND($I$373*$H$373,2)</f>
        <v>0</v>
      </c>
      <c r="K373" s="118" t="s">
        <v>224</v>
      </c>
      <c r="L373" s="22"/>
      <c r="M373" s="123"/>
      <c r="N373" s="124" t="s">
        <v>43</v>
      </c>
      <c r="P373" s="125">
        <f>$O$373*$H$373</f>
        <v>0</v>
      </c>
      <c r="Q373" s="125">
        <v>0</v>
      </c>
      <c r="R373" s="125">
        <f>$Q$373*$H$373</f>
        <v>0</v>
      </c>
      <c r="S373" s="125">
        <v>0</v>
      </c>
      <c r="T373" s="126">
        <f>$S$373*$H$373</f>
        <v>0</v>
      </c>
      <c r="AR373" s="75" t="s">
        <v>285</v>
      </c>
      <c r="AT373" s="75" t="s">
        <v>127</v>
      </c>
      <c r="AU373" s="75" t="s">
        <v>80</v>
      </c>
      <c r="AY373" s="6" t="s">
        <v>124</v>
      </c>
      <c r="BE373" s="127">
        <f>IF($N$373="základní",$J$373,0)</f>
        <v>0</v>
      </c>
      <c r="BF373" s="127">
        <f>IF($N$373="snížená",$J$373,0)</f>
        <v>0</v>
      </c>
      <c r="BG373" s="127">
        <f>IF($N$373="zákl. přenesená",$J$373,0)</f>
        <v>0</v>
      </c>
      <c r="BH373" s="127">
        <f>IF($N$373="sníž. přenesená",$J$373,0)</f>
        <v>0</v>
      </c>
      <c r="BI373" s="127">
        <f>IF($N$373="nulová",$J$373,0)</f>
        <v>0</v>
      </c>
      <c r="BJ373" s="75" t="s">
        <v>21</v>
      </c>
      <c r="BK373" s="127">
        <f>ROUND($I$373*$H$373,2)</f>
        <v>0</v>
      </c>
      <c r="BL373" s="75" t="s">
        <v>285</v>
      </c>
      <c r="BM373" s="75" t="s">
        <v>823</v>
      </c>
    </row>
    <row r="374" spans="2:65" s="6" customFormat="1" ht="15.75" customHeight="1">
      <c r="B374" s="22"/>
      <c r="C374" s="143" t="s">
        <v>824</v>
      </c>
      <c r="D374" s="143" t="s">
        <v>261</v>
      </c>
      <c r="E374" s="141" t="s">
        <v>825</v>
      </c>
      <c r="F374" s="142" t="s">
        <v>826</v>
      </c>
      <c r="G374" s="143" t="s">
        <v>219</v>
      </c>
      <c r="H374" s="144">
        <v>65.326</v>
      </c>
      <c r="I374" s="145"/>
      <c r="J374" s="146">
        <f>ROUND($I$374*$H$374,2)</f>
        <v>0</v>
      </c>
      <c r="K374" s="142" t="s">
        <v>224</v>
      </c>
      <c r="L374" s="147"/>
      <c r="M374" s="148"/>
      <c r="N374" s="149" t="s">
        <v>43</v>
      </c>
      <c r="P374" s="125">
        <f>$O$374*$H$374</f>
        <v>0</v>
      </c>
      <c r="Q374" s="125">
        <v>0.00011</v>
      </c>
      <c r="R374" s="125">
        <f>$Q$374*$H$374</f>
        <v>0.00718586</v>
      </c>
      <c r="S374" s="125">
        <v>0</v>
      </c>
      <c r="T374" s="126">
        <f>$S$374*$H$374</f>
        <v>0</v>
      </c>
      <c r="AR374" s="75" t="s">
        <v>362</v>
      </c>
      <c r="AT374" s="75" t="s">
        <v>261</v>
      </c>
      <c r="AU374" s="75" t="s">
        <v>80</v>
      </c>
      <c r="AY374" s="75" t="s">
        <v>124</v>
      </c>
      <c r="BE374" s="127">
        <f>IF($N$374="základní",$J$374,0)</f>
        <v>0</v>
      </c>
      <c r="BF374" s="127">
        <f>IF($N$374="snížená",$J$374,0)</f>
        <v>0</v>
      </c>
      <c r="BG374" s="127">
        <f>IF($N$374="zákl. přenesená",$J$374,0)</f>
        <v>0</v>
      </c>
      <c r="BH374" s="127">
        <f>IF($N$374="sníž. přenesená",$J$374,0)</f>
        <v>0</v>
      </c>
      <c r="BI374" s="127">
        <f>IF($N$374="nulová",$J$374,0)</f>
        <v>0</v>
      </c>
      <c r="BJ374" s="75" t="s">
        <v>21</v>
      </c>
      <c r="BK374" s="127">
        <f>ROUND($I$374*$H$374,2)</f>
        <v>0</v>
      </c>
      <c r="BL374" s="75" t="s">
        <v>285</v>
      </c>
      <c r="BM374" s="75" t="s">
        <v>827</v>
      </c>
    </row>
    <row r="375" spans="2:51" s="6" customFormat="1" ht="15.75" customHeight="1">
      <c r="B375" s="132"/>
      <c r="D375" s="139" t="s">
        <v>226</v>
      </c>
      <c r="F375" s="134" t="s">
        <v>828</v>
      </c>
      <c r="H375" s="135">
        <v>65.326</v>
      </c>
      <c r="L375" s="132"/>
      <c r="M375" s="136"/>
      <c r="T375" s="137"/>
      <c r="AT375" s="138" t="s">
        <v>226</v>
      </c>
      <c r="AU375" s="138" t="s">
        <v>80</v>
      </c>
      <c r="AV375" s="138" t="s">
        <v>80</v>
      </c>
      <c r="AW375" s="138" t="s">
        <v>72</v>
      </c>
      <c r="AX375" s="138" t="s">
        <v>21</v>
      </c>
      <c r="AY375" s="138" t="s">
        <v>124</v>
      </c>
    </row>
    <row r="376" spans="2:65" s="6" customFormat="1" ht="15.75" customHeight="1">
      <c r="B376" s="22"/>
      <c r="C376" s="116" t="s">
        <v>829</v>
      </c>
      <c r="D376" s="116" t="s">
        <v>127</v>
      </c>
      <c r="E376" s="117" t="s">
        <v>830</v>
      </c>
      <c r="F376" s="118" t="s">
        <v>831</v>
      </c>
      <c r="G376" s="119" t="s">
        <v>152</v>
      </c>
      <c r="H376" s="120">
        <v>130.4</v>
      </c>
      <c r="I376" s="121"/>
      <c r="J376" s="122">
        <f>ROUND($I$376*$H$376,2)</f>
        <v>0</v>
      </c>
      <c r="K376" s="118" t="s">
        <v>131</v>
      </c>
      <c r="L376" s="22"/>
      <c r="M376" s="123"/>
      <c r="N376" s="124" t="s">
        <v>43</v>
      </c>
      <c r="P376" s="125">
        <f>$O$376*$H$376</f>
        <v>0</v>
      </c>
      <c r="Q376" s="125">
        <v>0</v>
      </c>
      <c r="R376" s="125">
        <f>$Q$376*$H$376</f>
        <v>0</v>
      </c>
      <c r="S376" s="125">
        <v>0</v>
      </c>
      <c r="T376" s="126">
        <f>$S$376*$H$376</f>
        <v>0</v>
      </c>
      <c r="AR376" s="75" t="s">
        <v>285</v>
      </c>
      <c r="AT376" s="75" t="s">
        <v>127</v>
      </c>
      <c r="AU376" s="75" t="s">
        <v>80</v>
      </c>
      <c r="AY376" s="6" t="s">
        <v>124</v>
      </c>
      <c r="BE376" s="127">
        <f>IF($N$376="základní",$J$376,0)</f>
        <v>0</v>
      </c>
      <c r="BF376" s="127">
        <f>IF($N$376="snížená",$J$376,0)</f>
        <v>0</v>
      </c>
      <c r="BG376" s="127">
        <f>IF($N$376="zákl. přenesená",$J$376,0)</f>
        <v>0</v>
      </c>
      <c r="BH376" s="127">
        <f>IF($N$376="sníž. přenesená",$J$376,0)</f>
        <v>0</v>
      </c>
      <c r="BI376" s="127">
        <f>IF($N$376="nulová",$J$376,0)</f>
        <v>0</v>
      </c>
      <c r="BJ376" s="75" t="s">
        <v>21</v>
      </c>
      <c r="BK376" s="127">
        <f>ROUND($I$376*$H$376,2)</f>
        <v>0</v>
      </c>
      <c r="BL376" s="75" t="s">
        <v>285</v>
      </c>
      <c r="BM376" s="75" t="s">
        <v>832</v>
      </c>
    </row>
    <row r="377" spans="2:51" s="6" customFormat="1" ht="15.75" customHeight="1">
      <c r="B377" s="132"/>
      <c r="D377" s="133" t="s">
        <v>226</v>
      </c>
      <c r="E377" s="134"/>
      <c r="F377" s="134" t="s">
        <v>833</v>
      </c>
      <c r="H377" s="135">
        <v>130.4</v>
      </c>
      <c r="L377" s="132"/>
      <c r="M377" s="136"/>
      <c r="T377" s="137"/>
      <c r="AT377" s="138" t="s">
        <v>226</v>
      </c>
      <c r="AU377" s="138" t="s">
        <v>80</v>
      </c>
      <c r="AV377" s="138" t="s">
        <v>80</v>
      </c>
      <c r="AW377" s="138" t="s">
        <v>100</v>
      </c>
      <c r="AX377" s="138" t="s">
        <v>21</v>
      </c>
      <c r="AY377" s="138" t="s">
        <v>124</v>
      </c>
    </row>
    <row r="378" spans="2:65" s="6" customFormat="1" ht="15.75" customHeight="1">
      <c r="B378" s="22"/>
      <c r="C378" s="140" t="s">
        <v>834</v>
      </c>
      <c r="D378" s="140" t="s">
        <v>261</v>
      </c>
      <c r="E378" s="141" t="s">
        <v>835</v>
      </c>
      <c r="F378" s="142" t="s">
        <v>836</v>
      </c>
      <c r="G378" s="143" t="s">
        <v>152</v>
      </c>
      <c r="H378" s="144">
        <v>19.53</v>
      </c>
      <c r="I378" s="145"/>
      <c r="J378" s="146">
        <f>ROUND($I$378*$H$378,2)</f>
        <v>0</v>
      </c>
      <c r="K378" s="142" t="s">
        <v>131</v>
      </c>
      <c r="L378" s="147"/>
      <c r="M378" s="148"/>
      <c r="N378" s="149" t="s">
        <v>43</v>
      </c>
      <c r="P378" s="125">
        <f>$O$378*$H$378</f>
        <v>0</v>
      </c>
      <c r="Q378" s="125">
        <v>0.00011</v>
      </c>
      <c r="R378" s="125">
        <f>$Q$378*$H$378</f>
        <v>0.0021483</v>
      </c>
      <c r="S378" s="125">
        <v>0</v>
      </c>
      <c r="T378" s="126">
        <f>$S$378*$H$378</f>
        <v>0</v>
      </c>
      <c r="AR378" s="75" t="s">
        <v>362</v>
      </c>
      <c r="AT378" s="75" t="s">
        <v>261</v>
      </c>
      <c r="AU378" s="75" t="s">
        <v>80</v>
      </c>
      <c r="AY378" s="6" t="s">
        <v>124</v>
      </c>
      <c r="BE378" s="127">
        <f>IF($N$378="základní",$J$378,0)</f>
        <v>0</v>
      </c>
      <c r="BF378" s="127">
        <f>IF($N$378="snížená",$J$378,0)</f>
        <v>0</v>
      </c>
      <c r="BG378" s="127">
        <f>IF($N$378="zákl. přenesená",$J$378,0)</f>
        <v>0</v>
      </c>
      <c r="BH378" s="127">
        <f>IF($N$378="sníž. přenesená",$J$378,0)</f>
        <v>0</v>
      </c>
      <c r="BI378" s="127">
        <f>IF($N$378="nulová",$J$378,0)</f>
        <v>0</v>
      </c>
      <c r="BJ378" s="75" t="s">
        <v>21</v>
      </c>
      <c r="BK378" s="127">
        <f>ROUND($I$378*$H$378,2)</f>
        <v>0</v>
      </c>
      <c r="BL378" s="75" t="s">
        <v>285</v>
      </c>
      <c r="BM378" s="75" t="s">
        <v>837</v>
      </c>
    </row>
    <row r="379" spans="2:51" s="6" customFormat="1" ht="15.75" customHeight="1">
      <c r="B379" s="132"/>
      <c r="D379" s="139" t="s">
        <v>226</v>
      </c>
      <c r="F379" s="134" t="s">
        <v>838</v>
      </c>
      <c r="H379" s="135">
        <v>19.53</v>
      </c>
      <c r="L379" s="132"/>
      <c r="M379" s="136"/>
      <c r="T379" s="137"/>
      <c r="AT379" s="138" t="s">
        <v>226</v>
      </c>
      <c r="AU379" s="138" t="s">
        <v>80</v>
      </c>
      <c r="AV379" s="138" t="s">
        <v>80</v>
      </c>
      <c r="AW379" s="138" t="s">
        <v>72</v>
      </c>
      <c r="AX379" s="138" t="s">
        <v>21</v>
      </c>
      <c r="AY379" s="138" t="s">
        <v>124</v>
      </c>
    </row>
    <row r="380" spans="2:65" s="6" customFormat="1" ht="15.75" customHeight="1">
      <c r="B380" s="22"/>
      <c r="C380" s="140" t="s">
        <v>839</v>
      </c>
      <c r="D380" s="140" t="s">
        <v>261</v>
      </c>
      <c r="E380" s="141" t="s">
        <v>840</v>
      </c>
      <c r="F380" s="142" t="s">
        <v>841</v>
      </c>
      <c r="G380" s="143" t="s">
        <v>152</v>
      </c>
      <c r="H380" s="144">
        <v>5.46</v>
      </c>
      <c r="I380" s="145"/>
      <c r="J380" s="146">
        <f>ROUND($I$380*$H$380,2)</f>
        <v>0</v>
      </c>
      <c r="K380" s="142" t="s">
        <v>131</v>
      </c>
      <c r="L380" s="147"/>
      <c r="M380" s="148"/>
      <c r="N380" s="149" t="s">
        <v>43</v>
      </c>
      <c r="P380" s="125">
        <f>$O$380*$H$380</f>
        <v>0</v>
      </c>
      <c r="Q380" s="125">
        <v>7E-05</v>
      </c>
      <c r="R380" s="125">
        <f>$Q$380*$H$380</f>
        <v>0.00038219999999999997</v>
      </c>
      <c r="S380" s="125">
        <v>0</v>
      </c>
      <c r="T380" s="126">
        <f>$S$380*$H$380</f>
        <v>0</v>
      </c>
      <c r="AR380" s="75" t="s">
        <v>362</v>
      </c>
      <c r="AT380" s="75" t="s">
        <v>261</v>
      </c>
      <c r="AU380" s="75" t="s">
        <v>80</v>
      </c>
      <c r="AY380" s="6" t="s">
        <v>124</v>
      </c>
      <c r="BE380" s="127">
        <f>IF($N$380="základní",$J$380,0)</f>
        <v>0</v>
      </c>
      <c r="BF380" s="127">
        <f>IF($N$380="snížená",$J$380,0)</f>
        <v>0</v>
      </c>
      <c r="BG380" s="127">
        <f>IF($N$380="zákl. přenesená",$J$380,0)</f>
        <v>0</v>
      </c>
      <c r="BH380" s="127">
        <f>IF($N$380="sníž. přenesená",$J$380,0)</f>
        <v>0</v>
      </c>
      <c r="BI380" s="127">
        <f>IF($N$380="nulová",$J$380,0)</f>
        <v>0</v>
      </c>
      <c r="BJ380" s="75" t="s">
        <v>21</v>
      </c>
      <c r="BK380" s="127">
        <f>ROUND($I$380*$H$380,2)</f>
        <v>0</v>
      </c>
      <c r="BL380" s="75" t="s">
        <v>285</v>
      </c>
      <c r="BM380" s="75" t="s">
        <v>842</v>
      </c>
    </row>
    <row r="381" spans="2:51" s="6" customFormat="1" ht="15.75" customHeight="1">
      <c r="B381" s="132"/>
      <c r="D381" s="139" t="s">
        <v>226</v>
      </c>
      <c r="F381" s="134" t="s">
        <v>843</v>
      </c>
      <c r="H381" s="135">
        <v>5.46</v>
      </c>
      <c r="L381" s="132"/>
      <c r="M381" s="136"/>
      <c r="T381" s="137"/>
      <c r="AT381" s="138" t="s">
        <v>226</v>
      </c>
      <c r="AU381" s="138" t="s">
        <v>80</v>
      </c>
      <c r="AV381" s="138" t="s">
        <v>80</v>
      </c>
      <c r="AW381" s="138" t="s">
        <v>72</v>
      </c>
      <c r="AX381" s="138" t="s">
        <v>21</v>
      </c>
      <c r="AY381" s="138" t="s">
        <v>124</v>
      </c>
    </row>
    <row r="382" spans="2:65" s="6" customFormat="1" ht="15.75" customHeight="1">
      <c r="B382" s="22"/>
      <c r="C382" s="140" t="s">
        <v>844</v>
      </c>
      <c r="D382" s="140" t="s">
        <v>261</v>
      </c>
      <c r="E382" s="141" t="s">
        <v>845</v>
      </c>
      <c r="F382" s="142" t="s">
        <v>846</v>
      </c>
      <c r="G382" s="143" t="s">
        <v>152</v>
      </c>
      <c r="H382" s="144">
        <v>86.73</v>
      </c>
      <c r="I382" s="145"/>
      <c r="J382" s="146">
        <f>ROUND($I$382*$H$382,2)</f>
        <v>0</v>
      </c>
      <c r="K382" s="142" t="s">
        <v>131</v>
      </c>
      <c r="L382" s="147"/>
      <c r="M382" s="148"/>
      <c r="N382" s="149" t="s">
        <v>43</v>
      </c>
      <c r="P382" s="125">
        <f>$O$382*$H$382</f>
        <v>0</v>
      </c>
      <c r="Q382" s="125">
        <v>3E-05</v>
      </c>
      <c r="R382" s="125">
        <f>$Q$382*$H$382</f>
        <v>0.0026019000000000003</v>
      </c>
      <c r="S382" s="125">
        <v>0</v>
      </c>
      <c r="T382" s="126">
        <f>$S$382*$H$382</f>
        <v>0</v>
      </c>
      <c r="AR382" s="75" t="s">
        <v>362</v>
      </c>
      <c r="AT382" s="75" t="s">
        <v>261</v>
      </c>
      <c r="AU382" s="75" t="s">
        <v>80</v>
      </c>
      <c r="AY382" s="6" t="s">
        <v>124</v>
      </c>
      <c r="BE382" s="127">
        <f>IF($N$382="základní",$J$382,0)</f>
        <v>0</v>
      </c>
      <c r="BF382" s="127">
        <f>IF($N$382="snížená",$J$382,0)</f>
        <v>0</v>
      </c>
      <c r="BG382" s="127">
        <f>IF($N$382="zákl. přenesená",$J$382,0)</f>
        <v>0</v>
      </c>
      <c r="BH382" s="127">
        <f>IF($N$382="sníž. přenesená",$J$382,0)</f>
        <v>0</v>
      </c>
      <c r="BI382" s="127">
        <f>IF($N$382="nulová",$J$382,0)</f>
        <v>0</v>
      </c>
      <c r="BJ382" s="75" t="s">
        <v>21</v>
      </c>
      <c r="BK382" s="127">
        <f>ROUND($I$382*$H$382,2)</f>
        <v>0</v>
      </c>
      <c r="BL382" s="75" t="s">
        <v>285</v>
      </c>
      <c r="BM382" s="75" t="s">
        <v>847</v>
      </c>
    </row>
    <row r="383" spans="2:51" s="6" customFormat="1" ht="15.75" customHeight="1">
      <c r="B383" s="132"/>
      <c r="D383" s="139" t="s">
        <v>226</v>
      </c>
      <c r="F383" s="134" t="s">
        <v>848</v>
      </c>
      <c r="H383" s="135">
        <v>86.73</v>
      </c>
      <c r="L383" s="132"/>
      <c r="M383" s="136"/>
      <c r="T383" s="137"/>
      <c r="AT383" s="138" t="s">
        <v>226</v>
      </c>
      <c r="AU383" s="138" t="s">
        <v>80</v>
      </c>
      <c r="AV383" s="138" t="s">
        <v>80</v>
      </c>
      <c r="AW383" s="138" t="s">
        <v>72</v>
      </c>
      <c r="AX383" s="138" t="s">
        <v>21</v>
      </c>
      <c r="AY383" s="138" t="s">
        <v>124</v>
      </c>
    </row>
    <row r="384" spans="2:65" s="6" customFormat="1" ht="15.75" customHeight="1">
      <c r="B384" s="22"/>
      <c r="C384" s="140" t="s">
        <v>849</v>
      </c>
      <c r="D384" s="140" t="s">
        <v>261</v>
      </c>
      <c r="E384" s="141" t="s">
        <v>850</v>
      </c>
      <c r="F384" s="142" t="s">
        <v>851</v>
      </c>
      <c r="G384" s="143" t="s">
        <v>152</v>
      </c>
      <c r="H384" s="144">
        <v>19.005</v>
      </c>
      <c r="I384" s="145"/>
      <c r="J384" s="146">
        <f>ROUND($I$384*$H$384,2)</f>
        <v>0</v>
      </c>
      <c r="K384" s="142" t="s">
        <v>131</v>
      </c>
      <c r="L384" s="147"/>
      <c r="M384" s="148"/>
      <c r="N384" s="149" t="s">
        <v>43</v>
      </c>
      <c r="P384" s="125">
        <f>$O$384*$H$384</f>
        <v>0</v>
      </c>
      <c r="Q384" s="125">
        <v>0.00032</v>
      </c>
      <c r="R384" s="125">
        <f>$Q$384*$H$384</f>
        <v>0.0060816</v>
      </c>
      <c r="S384" s="125">
        <v>0</v>
      </c>
      <c r="T384" s="126">
        <f>$S$384*$H$384</f>
        <v>0</v>
      </c>
      <c r="AR384" s="75" t="s">
        <v>362</v>
      </c>
      <c r="AT384" s="75" t="s">
        <v>261</v>
      </c>
      <c r="AU384" s="75" t="s">
        <v>80</v>
      </c>
      <c r="AY384" s="6" t="s">
        <v>124</v>
      </c>
      <c r="BE384" s="127">
        <f>IF($N$384="základní",$J$384,0)</f>
        <v>0</v>
      </c>
      <c r="BF384" s="127">
        <f>IF($N$384="snížená",$J$384,0)</f>
        <v>0</v>
      </c>
      <c r="BG384" s="127">
        <f>IF($N$384="zákl. přenesená",$J$384,0)</f>
        <v>0</v>
      </c>
      <c r="BH384" s="127">
        <f>IF($N$384="sníž. přenesená",$J$384,0)</f>
        <v>0</v>
      </c>
      <c r="BI384" s="127">
        <f>IF($N$384="nulová",$J$384,0)</f>
        <v>0</v>
      </c>
      <c r="BJ384" s="75" t="s">
        <v>21</v>
      </c>
      <c r="BK384" s="127">
        <f>ROUND($I$384*$H$384,2)</f>
        <v>0</v>
      </c>
      <c r="BL384" s="75" t="s">
        <v>285</v>
      </c>
      <c r="BM384" s="75" t="s">
        <v>852</v>
      </c>
    </row>
    <row r="385" spans="2:51" s="6" customFormat="1" ht="15.75" customHeight="1">
      <c r="B385" s="132"/>
      <c r="D385" s="139" t="s">
        <v>226</v>
      </c>
      <c r="F385" s="134" t="s">
        <v>853</v>
      </c>
      <c r="H385" s="135">
        <v>19.005</v>
      </c>
      <c r="L385" s="132"/>
      <c r="M385" s="136"/>
      <c r="T385" s="137"/>
      <c r="AT385" s="138" t="s">
        <v>226</v>
      </c>
      <c r="AU385" s="138" t="s">
        <v>80</v>
      </c>
      <c r="AV385" s="138" t="s">
        <v>80</v>
      </c>
      <c r="AW385" s="138" t="s">
        <v>72</v>
      </c>
      <c r="AX385" s="138" t="s">
        <v>21</v>
      </c>
      <c r="AY385" s="138" t="s">
        <v>124</v>
      </c>
    </row>
    <row r="386" spans="2:65" s="6" customFormat="1" ht="15.75" customHeight="1">
      <c r="B386" s="22"/>
      <c r="C386" s="140" t="s">
        <v>854</v>
      </c>
      <c r="D386" s="140" t="s">
        <v>261</v>
      </c>
      <c r="E386" s="141" t="s">
        <v>855</v>
      </c>
      <c r="F386" s="142" t="s">
        <v>856</v>
      </c>
      <c r="G386" s="143" t="s">
        <v>152</v>
      </c>
      <c r="H386" s="144">
        <v>6.195</v>
      </c>
      <c r="I386" s="145"/>
      <c r="J386" s="146">
        <f>ROUND($I$386*$H$386,2)</f>
        <v>0</v>
      </c>
      <c r="K386" s="142" t="s">
        <v>131</v>
      </c>
      <c r="L386" s="147"/>
      <c r="M386" s="148"/>
      <c r="N386" s="149" t="s">
        <v>43</v>
      </c>
      <c r="P386" s="125">
        <f>$O$386*$H$386</f>
        <v>0</v>
      </c>
      <c r="Q386" s="125">
        <v>0.00037</v>
      </c>
      <c r="R386" s="125">
        <f>$Q$386*$H$386</f>
        <v>0.00229215</v>
      </c>
      <c r="S386" s="125">
        <v>0</v>
      </c>
      <c r="T386" s="126">
        <f>$S$386*$H$386</f>
        <v>0</v>
      </c>
      <c r="AR386" s="75" t="s">
        <v>362</v>
      </c>
      <c r="AT386" s="75" t="s">
        <v>261</v>
      </c>
      <c r="AU386" s="75" t="s">
        <v>80</v>
      </c>
      <c r="AY386" s="6" t="s">
        <v>124</v>
      </c>
      <c r="BE386" s="127">
        <f>IF($N$386="základní",$J$386,0)</f>
        <v>0</v>
      </c>
      <c r="BF386" s="127">
        <f>IF($N$386="snížená",$J$386,0)</f>
        <v>0</v>
      </c>
      <c r="BG386" s="127">
        <f>IF($N$386="zákl. přenesená",$J$386,0)</f>
        <v>0</v>
      </c>
      <c r="BH386" s="127">
        <f>IF($N$386="sníž. přenesená",$J$386,0)</f>
        <v>0</v>
      </c>
      <c r="BI386" s="127">
        <f>IF($N$386="nulová",$J$386,0)</f>
        <v>0</v>
      </c>
      <c r="BJ386" s="75" t="s">
        <v>21</v>
      </c>
      <c r="BK386" s="127">
        <f>ROUND($I$386*$H$386,2)</f>
        <v>0</v>
      </c>
      <c r="BL386" s="75" t="s">
        <v>285</v>
      </c>
      <c r="BM386" s="75" t="s">
        <v>857</v>
      </c>
    </row>
    <row r="387" spans="2:51" s="6" customFormat="1" ht="15.75" customHeight="1">
      <c r="B387" s="132"/>
      <c r="D387" s="139" t="s">
        <v>226</v>
      </c>
      <c r="F387" s="134" t="s">
        <v>858</v>
      </c>
      <c r="H387" s="135">
        <v>6.195</v>
      </c>
      <c r="L387" s="132"/>
      <c r="M387" s="136"/>
      <c r="T387" s="137"/>
      <c r="AT387" s="138" t="s">
        <v>226</v>
      </c>
      <c r="AU387" s="138" t="s">
        <v>80</v>
      </c>
      <c r="AV387" s="138" t="s">
        <v>80</v>
      </c>
      <c r="AW387" s="138" t="s">
        <v>72</v>
      </c>
      <c r="AX387" s="138" t="s">
        <v>21</v>
      </c>
      <c r="AY387" s="138" t="s">
        <v>124</v>
      </c>
    </row>
    <row r="388" spans="2:65" s="6" customFormat="1" ht="15.75" customHeight="1">
      <c r="B388" s="22"/>
      <c r="C388" s="116" t="s">
        <v>859</v>
      </c>
      <c r="D388" s="116" t="s">
        <v>127</v>
      </c>
      <c r="E388" s="117" t="s">
        <v>860</v>
      </c>
      <c r="F388" s="118" t="s">
        <v>861</v>
      </c>
      <c r="G388" s="119" t="s">
        <v>753</v>
      </c>
      <c r="H388" s="156"/>
      <c r="I388" s="121"/>
      <c r="J388" s="122">
        <f>ROUND($I$388*$H$388,2)</f>
        <v>0</v>
      </c>
      <c r="K388" s="118" t="s">
        <v>224</v>
      </c>
      <c r="L388" s="22"/>
      <c r="M388" s="123"/>
      <c r="N388" s="124" t="s">
        <v>43</v>
      </c>
      <c r="P388" s="125">
        <f>$O$388*$H$388</f>
        <v>0</v>
      </c>
      <c r="Q388" s="125">
        <v>0</v>
      </c>
      <c r="R388" s="125">
        <f>$Q$388*$H$388</f>
        <v>0</v>
      </c>
      <c r="S388" s="125">
        <v>0</v>
      </c>
      <c r="T388" s="126">
        <f>$S$388*$H$388</f>
        <v>0</v>
      </c>
      <c r="AR388" s="75" t="s">
        <v>285</v>
      </c>
      <c r="AT388" s="75" t="s">
        <v>127</v>
      </c>
      <c r="AU388" s="75" t="s">
        <v>80</v>
      </c>
      <c r="AY388" s="6" t="s">
        <v>124</v>
      </c>
      <c r="BE388" s="127">
        <f>IF($N$388="základní",$J$388,0)</f>
        <v>0</v>
      </c>
      <c r="BF388" s="127">
        <f>IF($N$388="snížená",$J$388,0)</f>
        <v>0</v>
      </c>
      <c r="BG388" s="127">
        <f>IF($N$388="zákl. přenesená",$J$388,0)</f>
        <v>0</v>
      </c>
      <c r="BH388" s="127">
        <f>IF($N$388="sníž. přenesená",$J$388,0)</f>
        <v>0</v>
      </c>
      <c r="BI388" s="127">
        <f>IF($N$388="nulová",$J$388,0)</f>
        <v>0</v>
      </c>
      <c r="BJ388" s="75" t="s">
        <v>21</v>
      </c>
      <c r="BK388" s="127">
        <f>ROUND($I$388*$H$388,2)</f>
        <v>0</v>
      </c>
      <c r="BL388" s="75" t="s">
        <v>285</v>
      </c>
      <c r="BM388" s="75" t="s">
        <v>862</v>
      </c>
    </row>
    <row r="389" spans="2:63" s="105" customFormat="1" ht="30.75" customHeight="1">
      <c r="B389" s="106"/>
      <c r="D389" s="107" t="s">
        <v>71</v>
      </c>
      <c r="E389" s="114" t="s">
        <v>863</v>
      </c>
      <c r="F389" s="114" t="s">
        <v>864</v>
      </c>
      <c r="J389" s="115">
        <f>$BK$389</f>
        <v>0</v>
      </c>
      <c r="L389" s="106"/>
      <c r="M389" s="110"/>
      <c r="P389" s="111">
        <f>SUM($P$390:$P$396)</f>
        <v>0</v>
      </c>
      <c r="R389" s="111">
        <f>SUM($R$390:$R$396)</f>
        <v>0.10184</v>
      </c>
      <c r="T389" s="112">
        <f>SUM($T$390:$T$396)</f>
        <v>0</v>
      </c>
      <c r="AR389" s="107" t="s">
        <v>80</v>
      </c>
      <c r="AT389" s="107" t="s">
        <v>71</v>
      </c>
      <c r="AU389" s="107" t="s">
        <v>21</v>
      </c>
      <c r="AY389" s="107" t="s">
        <v>124</v>
      </c>
      <c r="BK389" s="113">
        <f>SUM($BK$390:$BK$396)</f>
        <v>0</v>
      </c>
    </row>
    <row r="390" spans="2:65" s="6" customFormat="1" ht="15.75" customHeight="1">
      <c r="B390" s="22"/>
      <c r="C390" s="119" t="s">
        <v>865</v>
      </c>
      <c r="D390" s="119" t="s">
        <v>127</v>
      </c>
      <c r="E390" s="117" t="s">
        <v>866</v>
      </c>
      <c r="F390" s="118" t="s">
        <v>867</v>
      </c>
      <c r="G390" s="119" t="s">
        <v>327</v>
      </c>
      <c r="H390" s="120">
        <v>2</v>
      </c>
      <c r="I390" s="121"/>
      <c r="J390" s="122">
        <f>ROUND($I$390*$H$390,2)</f>
        <v>0</v>
      </c>
      <c r="K390" s="118" t="s">
        <v>350</v>
      </c>
      <c r="L390" s="22"/>
      <c r="M390" s="123"/>
      <c r="N390" s="124" t="s">
        <v>43</v>
      </c>
      <c r="P390" s="125">
        <f>$O$390*$H$390</f>
        <v>0</v>
      </c>
      <c r="Q390" s="125">
        <v>0</v>
      </c>
      <c r="R390" s="125">
        <f>$Q$390*$H$390</f>
        <v>0</v>
      </c>
      <c r="S390" s="125">
        <v>0</v>
      </c>
      <c r="T390" s="126">
        <f>$S$390*$H$390</f>
        <v>0</v>
      </c>
      <c r="AR390" s="75" t="s">
        <v>285</v>
      </c>
      <c r="AT390" s="75" t="s">
        <v>127</v>
      </c>
      <c r="AU390" s="75" t="s">
        <v>80</v>
      </c>
      <c r="AY390" s="75" t="s">
        <v>124</v>
      </c>
      <c r="BE390" s="127">
        <f>IF($N$390="základní",$J$390,0)</f>
        <v>0</v>
      </c>
      <c r="BF390" s="127">
        <f>IF($N$390="snížená",$J$390,0)</f>
        <v>0</v>
      </c>
      <c r="BG390" s="127">
        <f>IF($N$390="zákl. přenesená",$J$390,0)</f>
        <v>0</v>
      </c>
      <c r="BH390" s="127">
        <f>IF($N$390="sníž. přenesená",$J$390,0)</f>
        <v>0</v>
      </c>
      <c r="BI390" s="127">
        <f>IF($N$390="nulová",$J$390,0)</f>
        <v>0</v>
      </c>
      <c r="BJ390" s="75" t="s">
        <v>21</v>
      </c>
      <c r="BK390" s="127">
        <f>ROUND($I$390*$H$390,2)</f>
        <v>0</v>
      </c>
      <c r="BL390" s="75" t="s">
        <v>285</v>
      </c>
      <c r="BM390" s="75" t="s">
        <v>868</v>
      </c>
    </row>
    <row r="391" spans="2:65" s="6" customFormat="1" ht="15.75" customHeight="1">
      <c r="B391" s="22"/>
      <c r="C391" s="119" t="s">
        <v>869</v>
      </c>
      <c r="D391" s="119" t="s">
        <v>127</v>
      </c>
      <c r="E391" s="117" t="s">
        <v>870</v>
      </c>
      <c r="F391" s="118" t="s">
        <v>871</v>
      </c>
      <c r="G391" s="119" t="s">
        <v>327</v>
      </c>
      <c r="H391" s="120">
        <v>2</v>
      </c>
      <c r="I391" s="121"/>
      <c r="J391" s="122">
        <f>ROUND($I$391*$H$391,2)</f>
        <v>0</v>
      </c>
      <c r="K391" s="118" t="s">
        <v>350</v>
      </c>
      <c r="L391" s="22"/>
      <c r="M391" s="123"/>
      <c r="N391" s="124" t="s">
        <v>43</v>
      </c>
      <c r="P391" s="125">
        <f>$O$391*$H$391</f>
        <v>0</v>
      </c>
      <c r="Q391" s="125">
        <v>0</v>
      </c>
      <c r="R391" s="125">
        <f>$Q$391*$H$391</f>
        <v>0</v>
      </c>
      <c r="S391" s="125">
        <v>0</v>
      </c>
      <c r="T391" s="126">
        <f>$S$391*$H$391</f>
        <v>0</v>
      </c>
      <c r="AR391" s="75" t="s">
        <v>285</v>
      </c>
      <c r="AT391" s="75" t="s">
        <v>127</v>
      </c>
      <c r="AU391" s="75" t="s">
        <v>80</v>
      </c>
      <c r="AY391" s="75" t="s">
        <v>124</v>
      </c>
      <c r="BE391" s="127">
        <f>IF($N$391="základní",$J$391,0)</f>
        <v>0</v>
      </c>
      <c r="BF391" s="127">
        <f>IF($N$391="snížená",$J$391,0)</f>
        <v>0</v>
      </c>
      <c r="BG391" s="127">
        <f>IF($N$391="zákl. přenesená",$J$391,0)</f>
        <v>0</v>
      </c>
      <c r="BH391" s="127">
        <f>IF($N$391="sníž. přenesená",$J$391,0)</f>
        <v>0</v>
      </c>
      <c r="BI391" s="127">
        <f>IF($N$391="nulová",$J$391,0)</f>
        <v>0</v>
      </c>
      <c r="BJ391" s="75" t="s">
        <v>21</v>
      </c>
      <c r="BK391" s="127">
        <f>ROUND($I$391*$H$391,2)</f>
        <v>0</v>
      </c>
      <c r="BL391" s="75" t="s">
        <v>285</v>
      </c>
      <c r="BM391" s="75" t="s">
        <v>872</v>
      </c>
    </row>
    <row r="392" spans="2:65" s="6" customFormat="1" ht="15.75" customHeight="1">
      <c r="B392" s="22"/>
      <c r="C392" s="119" t="s">
        <v>873</v>
      </c>
      <c r="D392" s="119" t="s">
        <v>127</v>
      </c>
      <c r="E392" s="117" t="s">
        <v>874</v>
      </c>
      <c r="F392" s="118" t="s">
        <v>875</v>
      </c>
      <c r="G392" s="119" t="s">
        <v>152</v>
      </c>
      <c r="H392" s="120">
        <v>3</v>
      </c>
      <c r="I392" s="121"/>
      <c r="J392" s="122">
        <f>ROUND($I$392*$H$392,2)</f>
        <v>0</v>
      </c>
      <c r="K392" s="118" t="s">
        <v>224</v>
      </c>
      <c r="L392" s="22"/>
      <c r="M392" s="123"/>
      <c r="N392" s="124" t="s">
        <v>43</v>
      </c>
      <c r="P392" s="125">
        <f>$O$392*$H$392</f>
        <v>0</v>
      </c>
      <c r="Q392" s="125">
        <v>0.00189</v>
      </c>
      <c r="R392" s="125">
        <f>$Q$392*$H$392</f>
        <v>0.00567</v>
      </c>
      <c r="S392" s="125">
        <v>0</v>
      </c>
      <c r="T392" s="126">
        <f>$S$392*$H$392</f>
        <v>0</v>
      </c>
      <c r="AR392" s="75" t="s">
        <v>285</v>
      </c>
      <c r="AT392" s="75" t="s">
        <v>127</v>
      </c>
      <c r="AU392" s="75" t="s">
        <v>80</v>
      </c>
      <c r="AY392" s="75" t="s">
        <v>124</v>
      </c>
      <c r="BE392" s="127">
        <f>IF($N$392="základní",$J$392,0)</f>
        <v>0</v>
      </c>
      <c r="BF392" s="127">
        <f>IF($N$392="snížená",$J$392,0)</f>
        <v>0</v>
      </c>
      <c r="BG392" s="127">
        <f>IF($N$392="zákl. přenesená",$J$392,0)</f>
        <v>0</v>
      </c>
      <c r="BH392" s="127">
        <f>IF($N$392="sníž. přenesená",$J$392,0)</f>
        <v>0</v>
      </c>
      <c r="BI392" s="127">
        <f>IF($N$392="nulová",$J$392,0)</f>
        <v>0</v>
      </c>
      <c r="BJ392" s="75" t="s">
        <v>21</v>
      </c>
      <c r="BK392" s="127">
        <f>ROUND($I$392*$H$392,2)</f>
        <v>0</v>
      </c>
      <c r="BL392" s="75" t="s">
        <v>285</v>
      </c>
      <c r="BM392" s="75" t="s">
        <v>876</v>
      </c>
    </row>
    <row r="393" spans="2:65" s="6" customFormat="1" ht="15.75" customHeight="1">
      <c r="B393" s="22"/>
      <c r="C393" s="119" t="s">
        <v>877</v>
      </c>
      <c r="D393" s="119" t="s">
        <v>127</v>
      </c>
      <c r="E393" s="117" t="s">
        <v>878</v>
      </c>
      <c r="F393" s="118" t="s">
        <v>879</v>
      </c>
      <c r="G393" s="119" t="s">
        <v>152</v>
      </c>
      <c r="H393" s="120">
        <v>21</v>
      </c>
      <c r="I393" s="121"/>
      <c r="J393" s="122">
        <f>ROUND($I$393*$H$393,2)</f>
        <v>0</v>
      </c>
      <c r="K393" s="118" t="s">
        <v>224</v>
      </c>
      <c r="L393" s="22"/>
      <c r="M393" s="123"/>
      <c r="N393" s="124" t="s">
        <v>43</v>
      </c>
      <c r="P393" s="125">
        <f>$O$393*$H$393</f>
        <v>0</v>
      </c>
      <c r="Q393" s="125">
        <v>0.00227</v>
      </c>
      <c r="R393" s="125">
        <f>$Q$393*$H$393</f>
        <v>0.04767</v>
      </c>
      <c r="S393" s="125">
        <v>0</v>
      </c>
      <c r="T393" s="126">
        <f>$S$393*$H$393</f>
        <v>0</v>
      </c>
      <c r="AR393" s="75" t="s">
        <v>285</v>
      </c>
      <c r="AT393" s="75" t="s">
        <v>127</v>
      </c>
      <c r="AU393" s="75" t="s">
        <v>80</v>
      </c>
      <c r="AY393" s="75" t="s">
        <v>124</v>
      </c>
      <c r="BE393" s="127">
        <f>IF($N$393="základní",$J$393,0)</f>
        <v>0</v>
      </c>
      <c r="BF393" s="127">
        <f>IF($N$393="snížená",$J$393,0)</f>
        <v>0</v>
      </c>
      <c r="BG393" s="127">
        <f>IF($N$393="zákl. přenesená",$J$393,0)</f>
        <v>0</v>
      </c>
      <c r="BH393" s="127">
        <f>IF($N$393="sníž. přenesená",$J$393,0)</f>
        <v>0</v>
      </c>
      <c r="BI393" s="127">
        <f>IF($N$393="nulová",$J$393,0)</f>
        <v>0</v>
      </c>
      <c r="BJ393" s="75" t="s">
        <v>21</v>
      </c>
      <c r="BK393" s="127">
        <f>ROUND($I$393*$H$393,2)</f>
        <v>0</v>
      </c>
      <c r="BL393" s="75" t="s">
        <v>285</v>
      </c>
      <c r="BM393" s="75" t="s">
        <v>880</v>
      </c>
    </row>
    <row r="394" spans="2:65" s="6" customFormat="1" ht="15.75" customHeight="1">
      <c r="B394" s="22"/>
      <c r="C394" s="119" t="s">
        <v>881</v>
      </c>
      <c r="D394" s="119" t="s">
        <v>127</v>
      </c>
      <c r="E394" s="117" t="s">
        <v>882</v>
      </c>
      <c r="F394" s="118" t="s">
        <v>883</v>
      </c>
      <c r="G394" s="119" t="s">
        <v>152</v>
      </c>
      <c r="H394" s="120">
        <v>13</v>
      </c>
      <c r="I394" s="121"/>
      <c r="J394" s="122">
        <f>ROUND($I$394*$H$394,2)</f>
        <v>0</v>
      </c>
      <c r="K394" s="118" t="s">
        <v>224</v>
      </c>
      <c r="L394" s="22"/>
      <c r="M394" s="123"/>
      <c r="N394" s="124" t="s">
        <v>43</v>
      </c>
      <c r="P394" s="125">
        <f>$O$394*$H$394</f>
        <v>0</v>
      </c>
      <c r="Q394" s="125">
        <v>0.0035</v>
      </c>
      <c r="R394" s="125">
        <f>$Q$394*$H$394</f>
        <v>0.0455</v>
      </c>
      <c r="S394" s="125">
        <v>0</v>
      </c>
      <c r="T394" s="126">
        <f>$S$394*$H$394</f>
        <v>0</v>
      </c>
      <c r="AR394" s="75" t="s">
        <v>285</v>
      </c>
      <c r="AT394" s="75" t="s">
        <v>127</v>
      </c>
      <c r="AU394" s="75" t="s">
        <v>80</v>
      </c>
      <c r="AY394" s="75" t="s">
        <v>124</v>
      </c>
      <c r="BE394" s="127">
        <f>IF($N$394="základní",$J$394,0)</f>
        <v>0</v>
      </c>
      <c r="BF394" s="127">
        <f>IF($N$394="snížená",$J$394,0)</f>
        <v>0</v>
      </c>
      <c r="BG394" s="127">
        <f>IF($N$394="zákl. přenesená",$J$394,0)</f>
        <v>0</v>
      </c>
      <c r="BH394" s="127">
        <f>IF($N$394="sníž. přenesená",$J$394,0)</f>
        <v>0</v>
      </c>
      <c r="BI394" s="127">
        <f>IF($N$394="nulová",$J$394,0)</f>
        <v>0</v>
      </c>
      <c r="BJ394" s="75" t="s">
        <v>21</v>
      </c>
      <c r="BK394" s="127">
        <f>ROUND($I$394*$H$394,2)</f>
        <v>0</v>
      </c>
      <c r="BL394" s="75" t="s">
        <v>285</v>
      </c>
      <c r="BM394" s="75" t="s">
        <v>884</v>
      </c>
    </row>
    <row r="395" spans="2:65" s="6" customFormat="1" ht="15.75" customHeight="1">
      <c r="B395" s="22"/>
      <c r="C395" s="119" t="s">
        <v>885</v>
      </c>
      <c r="D395" s="119" t="s">
        <v>127</v>
      </c>
      <c r="E395" s="117" t="s">
        <v>886</v>
      </c>
      <c r="F395" s="118" t="s">
        <v>887</v>
      </c>
      <c r="G395" s="119" t="s">
        <v>327</v>
      </c>
      <c r="H395" s="120">
        <v>2</v>
      </c>
      <c r="I395" s="121"/>
      <c r="J395" s="122">
        <f>ROUND($I$395*$H$395,2)</f>
        <v>0</v>
      </c>
      <c r="K395" s="118" t="s">
        <v>131</v>
      </c>
      <c r="L395" s="22"/>
      <c r="M395" s="123"/>
      <c r="N395" s="124" t="s">
        <v>43</v>
      </c>
      <c r="P395" s="125">
        <f>$O$395*$H$395</f>
        <v>0</v>
      </c>
      <c r="Q395" s="125">
        <v>0.0015</v>
      </c>
      <c r="R395" s="125">
        <f>$Q$395*$H$395</f>
        <v>0.003</v>
      </c>
      <c r="S395" s="125">
        <v>0</v>
      </c>
      <c r="T395" s="126">
        <f>$S$395*$H$395</f>
        <v>0</v>
      </c>
      <c r="AR395" s="75" t="s">
        <v>285</v>
      </c>
      <c r="AT395" s="75" t="s">
        <v>127</v>
      </c>
      <c r="AU395" s="75" t="s">
        <v>80</v>
      </c>
      <c r="AY395" s="75" t="s">
        <v>124</v>
      </c>
      <c r="BE395" s="127">
        <f>IF($N$395="základní",$J$395,0)</f>
        <v>0</v>
      </c>
      <c r="BF395" s="127">
        <f>IF($N$395="snížená",$J$395,0)</f>
        <v>0</v>
      </c>
      <c r="BG395" s="127">
        <f>IF($N$395="zákl. přenesená",$J$395,0)</f>
        <v>0</v>
      </c>
      <c r="BH395" s="127">
        <f>IF($N$395="sníž. přenesená",$J$395,0)</f>
        <v>0</v>
      </c>
      <c r="BI395" s="127">
        <f>IF($N$395="nulová",$J$395,0)</f>
        <v>0</v>
      </c>
      <c r="BJ395" s="75" t="s">
        <v>21</v>
      </c>
      <c r="BK395" s="127">
        <f>ROUND($I$395*$H$395,2)</f>
        <v>0</v>
      </c>
      <c r="BL395" s="75" t="s">
        <v>285</v>
      </c>
      <c r="BM395" s="75" t="s">
        <v>888</v>
      </c>
    </row>
    <row r="396" spans="2:65" s="6" customFormat="1" ht="15.75" customHeight="1">
      <c r="B396" s="22"/>
      <c r="C396" s="119" t="s">
        <v>889</v>
      </c>
      <c r="D396" s="119" t="s">
        <v>127</v>
      </c>
      <c r="E396" s="117" t="s">
        <v>890</v>
      </c>
      <c r="F396" s="118" t="s">
        <v>891</v>
      </c>
      <c r="G396" s="119" t="s">
        <v>753</v>
      </c>
      <c r="H396" s="156"/>
      <c r="I396" s="121"/>
      <c r="J396" s="122">
        <f>ROUND($I$396*$H$396,2)</f>
        <v>0</v>
      </c>
      <c r="K396" s="118" t="s">
        <v>224</v>
      </c>
      <c r="L396" s="22"/>
      <c r="M396" s="123"/>
      <c r="N396" s="124" t="s">
        <v>43</v>
      </c>
      <c r="P396" s="125">
        <f>$O$396*$H$396</f>
        <v>0</v>
      </c>
      <c r="Q396" s="125">
        <v>0</v>
      </c>
      <c r="R396" s="125">
        <f>$Q$396*$H$396</f>
        <v>0</v>
      </c>
      <c r="S396" s="125">
        <v>0</v>
      </c>
      <c r="T396" s="126">
        <f>$S$396*$H$396</f>
        <v>0</v>
      </c>
      <c r="AR396" s="75" t="s">
        <v>285</v>
      </c>
      <c r="AT396" s="75" t="s">
        <v>127</v>
      </c>
      <c r="AU396" s="75" t="s">
        <v>80</v>
      </c>
      <c r="AY396" s="75" t="s">
        <v>124</v>
      </c>
      <c r="BE396" s="127">
        <f>IF($N$396="základní",$J$396,0)</f>
        <v>0</v>
      </c>
      <c r="BF396" s="127">
        <f>IF($N$396="snížená",$J$396,0)</f>
        <v>0</v>
      </c>
      <c r="BG396" s="127">
        <f>IF($N$396="zákl. přenesená",$J$396,0)</f>
        <v>0</v>
      </c>
      <c r="BH396" s="127">
        <f>IF($N$396="sníž. přenesená",$J$396,0)</f>
        <v>0</v>
      </c>
      <c r="BI396" s="127">
        <f>IF($N$396="nulová",$J$396,0)</f>
        <v>0</v>
      </c>
      <c r="BJ396" s="75" t="s">
        <v>21</v>
      </c>
      <c r="BK396" s="127">
        <f>ROUND($I$396*$H$396,2)</f>
        <v>0</v>
      </c>
      <c r="BL396" s="75" t="s">
        <v>285</v>
      </c>
      <c r="BM396" s="75" t="s">
        <v>892</v>
      </c>
    </row>
    <row r="397" spans="2:63" s="105" customFormat="1" ht="30.75" customHeight="1">
      <c r="B397" s="106"/>
      <c r="D397" s="107" t="s">
        <v>71</v>
      </c>
      <c r="E397" s="114" t="s">
        <v>893</v>
      </c>
      <c r="F397" s="114" t="s">
        <v>894</v>
      </c>
      <c r="J397" s="115">
        <f>$BK$397</f>
        <v>0</v>
      </c>
      <c r="L397" s="106"/>
      <c r="M397" s="110"/>
      <c r="P397" s="111">
        <f>$P$398</f>
        <v>0</v>
      </c>
      <c r="R397" s="111">
        <f>$R$398</f>
        <v>0</v>
      </c>
      <c r="T397" s="112">
        <f>$T$398</f>
        <v>0</v>
      </c>
      <c r="AR397" s="107" t="s">
        <v>80</v>
      </c>
      <c r="AT397" s="107" t="s">
        <v>71</v>
      </c>
      <c r="AU397" s="107" t="s">
        <v>21</v>
      </c>
      <c r="AY397" s="107" t="s">
        <v>124</v>
      </c>
      <c r="BK397" s="113">
        <f>$BK$398</f>
        <v>0</v>
      </c>
    </row>
    <row r="398" spans="2:65" s="6" customFormat="1" ht="15.75" customHeight="1">
      <c r="B398" s="22"/>
      <c r="C398" s="119" t="s">
        <v>895</v>
      </c>
      <c r="D398" s="119" t="s">
        <v>127</v>
      </c>
      <c r="E398" s="117" t="s">
        <v>896</v>
      </c>
      <c r="F398" s="118" t="s">
        <v>897</v>
      </c>
      <c r="G398" s="119" t="s">
        <v>898</v>
      </c>
      <c r="H398" s="120">
        <v>48</v>
      </c>
      <c r="I398" s="121"/>
      <c r="J398" s="122">
        <f>ROUND($I$398*$H$398,2)</f>
        <v>0</v>
      </c>
      <c r="K398" s="118" t="s">
        <v>350</v>
      </c>
      <c r="L398" s="22"/>
      <c r="M398" s="123"/>
      <c r="N398" s="124" t="s">
        <v>43</v>
      </c>
      <c r="P398" s="125">
        <f>$O$398*$H$398</f>
        <v>0</v>
      </c>
      <c r="Q398" s="125">
        <v>0</v>
      </c>
      <c r="R398" s="125">
        <f>$Q$398*$H$398</f>
        <v>0</v>
      </c>
      <c r="S398" s="125">
        <v>0</v>
      </c>
      <c r="T398" s="126">
        <f>$S$398*$H$398</f>
        <v>0</v>
      </c>
      <c r="AR398" s="75" t="s">
        <v>285</v>
      </c>
      <c r="AT398" s="75" t="s">
        <v>127</v>
      </c>
      <c r="AU398" s="75" t="s">
        <v>80</v>
      </c>
      <c r="AY398" s="75" t="s">
        <v>124</v>
      </c>
      <c r="BE398" s="127">
        <f>IF($N$398="základní",$J$398,0)</f>
        <v>0</v>
      </c>
      <c r="BF398" s="127">
        <f>IF($N$398="snížená",$J$398,0)</f>
        <v>0</v>
      </c>
      <c r="BG398" s="127">
        <f>IF($N$398="zákl. přenesená",$J$398,0)</f>
        <v>0</v>
      </c>
      <c r="BH398" s="127">
        <f>IF($N$398="sníž. přenesená",$J$398,0)</f>
        <v>0</v>
      </c>
      <c r="BI398" s="127">
        <f>IF($N$398="nulová",$J$398,0)</f>
        <v>0</v>
      </c>
      <c r="BJ398" s="75" t="s">
        <v>21</v>
      </c>
      <c r="BK398" s="127">
        <f>ROUND($I$398*$H$398,2)</f>
        <v>0</v>
      </c>
      <c r="BL398" s="75" t="s">
        <v>285</v>
      </c>
      <c r="BM398" s="75" t="s">
        <v>899</v>
      </c>
    </row>
    <row r="399" spans="2:63" s="105" customFormat="1" ht="30.75" customHeight="1">
      <c r="B399" s="106"/>
      <c r="D399" s="107" t="s">
        <v>71</v>
      </c>
      <c r="E399" s="114" t="s">
        <v>900</v>
      </c>
      <c r="F399" s="114" t="s">
        <v>901</v>
      </c>
      <c r="J399" s="115">
        <f>$BK$399</f>
        <v>0</v>
      </c>
      <c r="L399" s="106"/>
      <c r="M399" s="110"/>
      <c r="P399" s="111">
        <f>SUM($P$400:$P$411)</f>
        <v>0</v>
      </c>
      <c r="R399" s="111">
        <f>SUM($R$400:$R$411)</f>
        <v>0.146712</v>
      </c>
      <c r="T399" s="112">
        <f>SUM($T$400:$T$411)</f>
        <v>0</v>
      </c>
      <c r="AR399" s="107" t="s">
        <v>80</v>
      </c>
      <c r="AT399" s="107" t="s">
        <v>71</v>
      </c>
      <c r="AU399" s="107" t="s">
        <v>21</v>
      </c>
      <c r="AY399" s="107" t="s">
        <v>124</v>
      </c>
      <c r="BK399" s="113">
        <f>SUM($BK$400:$BK$411)</f>
        <v>0</v>
      </c>
    </row>
    <row r="400" spans="2:65" s="6" customFormat="1" ht="15.75" customHeight="1">
      <c r="B400" s="22"/>
      <c r="C400" s="119" t="s">
        <v>902</v>
      </c>
      <c r="D400" s="119" t="s">
        <v>127</v>
      </c>
      <c r="E400" s="117" t="s">
        <v>903</v>
      </c>
      <c r="F400" s="118" t="s">
        <v>904</v>
      </c>
      <c r="G400" s="119" t="s">
        <v>898</v>
      </c>
      <c r="H400" s="120">
        <v>8</v>
      </c>
      <c r="I400" s="121"/>
      <c r="J400" s="122">
        <f>ROUND($I$400*$H$400,2)</f>
        <v>0</v>
      </c>
      <c r="K400" s="118" t="s">
        <v>350</v>
      </c>
      <c r="L400" s="22"/>
      <c r="M400" s="123"/>
      <c r="N400" s="124" t="s">
        <v>43</v>
      </c>
      <c r="P400" s="125">
        <f>$O$400*$H$400</f>
        <v>0</v>
      </c>
      <c r="Q400" s="125">
        <v>0</v>
      </c>
      <c r="R400" s="125">
        <f>$Q$400*$H$400</f>
        <v>0</v>
      </c>
      <c r="S400" s="125">
        <v>0</v>
      </c>
      <c r="T400" s="126">
        <f>$S$400*$H$400</f>
        <v>0</v>
      </c>
      <c r="AR400" s="75" t="s">
        <v>285</v>
      </c>
      <c r="AT400" s="75" t="s">
        <v>127</v>
      </c>
      <c r="AU400" s="75" t="s">
        <v>80</v>
      </c>
      <c r="AY400" s="75" t="s">
        <v>124</v>
      </c>
      <c r="BE400" s="127">
        <f>IF($N$400="základní",$J$400,0)</f>
        <v>0</v>
      </c>
      <c r="BF400" s="127">
        <f>IF($N$400="snížená",$J$400,0)</f>
        <v>0</v>
      </c>
      <c r="BG400" s="127">
        <f>IF($N$400="zákl. přenesená",$J$400,0)</f>
        <v>0</v>
      </c>
      <c r="BH400" s="127">
        <f>IF($N$400="sníž. přenesená",$J$400,0)</f>
        <v>0</v>
      </c>
      <c r="BI400" s="127">
        <f>IF($N$400="nulová",$J$400,0)</f>
        <v>0</v>
      </c>
      <c r="BJ400" s="75" t="s">
        <v>21</v>
      </c>
      <c r="BK400" s="127">
        <f>ROUND($I$400*$H$400,2)</f>
        <v>0</v>
      </c>
      <c r="BL400" s="75" t="s">
        <v>285</v>
      </c>
      <c r="BM400" s="75" t="s">
        <v>905</v>
      </c>
    </row>
    <row r="401" spans="2:65" s="6" customFormat="1" ht="15.75" customHeight="1">
      <c r="B401" s="22"/>
      <c r="C401" s="119" t="s">
        <v>906</v>
      </c>
      <c r="D401" s="119" t="s">
        <v>127</v>
      </c>
      <c r="E401" s="117" t="s">
        <v>907</v>
      </c>
      <c r="F401" s="118" t="s">
        <v>908</v>
      </c>
      <c r="G401" s="119" t="s">
        <v>152</v>
      </c>
      <c r="H401" s="120">
        <v>18.1</v>
      </c>
      <c r="I401" s="121"/>
      <c r="J401" s="122">
        <f>ROUND($I$401*$H$401,2)</f>
        <v>0</v>
      </c>
      <c r="K401" s="118" t="s">
        <v>131</v>
      </c>
      <c r="L401" s="22"/>
      <c r="M401" s="123"/>
      <c r="N401" s="124" t="s">
        <v>43</v>
      </c>
      <c r="P401" s="125">
        <f>$O$401*$H$401</f>
        <v>0</v>
      </c>
      <c r="Q401" s="125">
        <v>0.00364</v>
      </c>
      <c r="R401" s="125">
        <f>$Q$401*$H$401</f>
        <v>0.06588400000000001</v>
      </c>
      <c r="S401" s="125">
        <v>0</v>
      </c>
      <c r="T401" s="126">
        <f>$S$401*$H$401</f>
        <v>0</v>
      </c>
      <c r="AR401" s="75" t="s">
        <v>285</v>
      </c>
      <c r="AT401" s="75" t="s">
        <v>127</v>
      </c>
      <c r="AU401" s="75" t="s">
        <v>80</v>
      </c>
      <c r="AY401" s="75" t="s">
        <v>124</v>
      </c>
      <c r="BE401" s="127">
        <f>IF($N$401="základní",$J$401,0)</f>
        <v>0</v>
      </c>
      <c r="BF401" s="127">
        <f>IF($N$401="snížená",$J$401,0)</f>
        <v>0</v>
      </c>
      <c r="BG401" s="127">
        <f>IF($N$401="zákl. přenesená",$J$401,0)</f>
        <v>0</v>
      </c>
      <c r="BH401" s="127">
        <f>IF($N$401="sníž. přenesená",$J$401,0)</f>
        <v>0</v>
      </c>
      <c r="BI401" s="127">
        <f>IF($N$401="nulová",$J$401,0)</f>
        <v>0</v>
      </c>
      <c r="BJ401" s="75" t="s">
        <v>21</v>
      </c>
      <c r="BK401" s="127">
        <f>ROUND($I$401*$H$401,2)</f>
        <v>0</v>
      </c>
      <c r="BL401" s="75" t="s">
        <v>285</v>
      </c>
      <c r="BM401" s="75" t="s">
        <v>909</v>
      </c>
    </row>
    <row r="402" spans="2:65" s="6" customFormat="1" ht="15.75" customHeight="1">
      <c r="B402" s="22"/>
      <c r="C402" s="119" t="s">
        <v>910</v>
      </c>
      <c r="D402" s="119" t="s">
        <v>127</v>
      </c>
      <c r="E402" s="117" t="s">
        <v>911</v>
      </c>
      <c r="F402" s="118" t="s">
        <v>912</v>
      </c>
      <c r="G402" s="119" t="s">
        <v>152</v>
      </c>
      <c r="H402" s="120">
        <v>5.9</v>
      </c>
      <c r="I402" s="121"/>
      <c r="J402" s="122">
        <f>ROUND($I$402*$H$402,2)</f>
        <v>0</v>
      </c>
      <c r="K402" s="118" t="s">
        <v>131</v>
      </c>
      <c r="L402" s="22"/>
      <c r="M402" s="123"/>
      <c r="N402" s="124" t="s">
        <v>43</v>
      </c>
      <c r="P402" s="125">
        <f>$O$402*$H$402</f>
        <v>0</v>
      </c>
      <c r="Q402" s="125">
        <v>0.00424</v>
      </c>
      <c r="R402" s="125">
        <f>$Q$402*$H$402</f>
        <v>0.025016</v>
      </c>
      <c r="S402" s="125">
        <v>0</v>
      </c>
      <c r="T402" s="126">
        <f>$S$402*$H$402</f>
        <v>0</v>
      </c>
      <c r="AR402" s="75" t="s">
        <v>285</v>
      </c>
      <c r="AT402" s="75" t="s">
        <v>127</v>
      </c>
      <c r="AU402" s="75" t="s">
        <v>80</v>
      </c>
      <c r="AY402" s="75" t="s">
        <v>124</v>
      </c>
      <c r="BE402" s="127">
        <f>IF($N$402="základní",$J$402,0)</f>
        <v>0</v>
      </c>
      <c r="BF402" s="127">
        <f>IF($N$402="snížená",$J$402,0)</f>
        <v>0</v>
      </c>
      <c r="BG402" s="127">
        <f>IF($N$402="zákl. přenesená",$J$402,0)</f>
        <v>0</v>
      </c>
      <c r="BH402" s="127">
        <f>IF($N$402="sníž. přenesená",$J$402,0)</f>
        <v>0</v>
      </c>
      <c r="BI402" s="127">
        <f>IF($N$402="nulová",$J$402,0)</f>
        <v>0</v>
      </c>
      <c r="BJ402" s="75" t="s">
        <v>21</v>
      </c>
      <c r="BK402" s="127">
        <f>ROUND($I$402*$H$402,2)</f>
        <v>0</v>
      </c>
      <c r="BL402" s="75" t="s">
        <v>285</v>
      </c>
      <c r="BM402" s="75" t="s">
        <v>913</v>
      </c>
    </row>
    <row r="403" spans="2:65" s="6" customFormat="1" ht="15.75" customHeight="1">
      <c r="B403" s="22"/>
      <c r="C403" s="119" t="s">
        <v>914</v>
      </c>
      <c r="D403" s="119" t="s">
        <v>127</v>
      </c>
      <c r="E403" s="117" t="s">
        <v>915</v>
      </c>
      <c r="F403" s="118" t="s">
        <v>916</v>
      </c>
      <c r="G403" s="119" t="s">
        <v>152</v>
      </c>
      <c r="H403" s="120">
        <v>24</v>
      </c>
      <c r="I403" s="121"/>
      <c r="J403" s="122">
        <f>ROUND($I$403*$H$403,2)</f>
        <v>0</v>
      </c>
      <c r="K403" s="118" t="s">
        <v>131</v>
      </c>
      <c r="L403" s="22"/>
      <c r="M403" s="123"/>
      <c r="N403" s="124" t="s">
        <v>43</v>
      </c>
      <c r="P403" s="125">
        <f>$O$403*$H$403</f>
        <v>0</v>
      </c>
      <c r="Q403" s="125">
        <v>0</v>
      </c>
      <c r="R403" s="125">
        <f>$Q$403*$H$403</f>
        <v>0</v>
      </c>
      <c r="S403" s="125">
        <v>0</v>
      </c>
      <c r="T403" s="126">
        <f>$S$403*$H$403</f>
        <v>0</v>
      </c>
      <c r="AR403" s="75" t="s">
        <v>285</v>
      </c>
      <c r="AT403" s="75" t="s">
        <v>127</v>
      </c>
      <c r="AU403" s="75" t="s">
        <v>80</v>
      </c>
      <c r="AY403" s="75" t="s">
        <v>124</v>
      </c>
      <c r="BE403" s="127">
        <f>IF($N$403="základní",$J$403,0)</f>
        <v>0</v>
      </c>
      <c r="BF403" s="127">
        <f>IF($N$403="snížená",$J$403,0)</f>
        <v>0</v>
      </c>
      <c r="BG403" s="127">
        <f>IF($N$403="zákl. přenesená",$J$403,0)</f>
        <v>0</v>
      </c>
      <c r="BH403" s="127">
        <f>IF($N$403="sníž. přenesená",$J$403,0)</f>
        <v>0</v>
      </c>
      <c r="BI403" s="127">
        <f>IF($N$403="nulová",$J$403,0)</f>
        <v>0</v>
      </c>
      <c r="BJ403" s="75" t="s">
        <v>21</v>
      </c>
      <c r="BK403" s="127">
        <f>ROUND($I$403*$H$403,2)</f>
        <v>0</v>
      </c>
      <c r="BL403" s="75" t="s">
        <v>285</v>
      </c>
      <c r="BM403" s="75" t="s">
        <v>917</v>
      </c>
    </row>
    <row r="404" spans="2:51" s="6" customFormat="1" ht="15.75" customHeight="1">
      <c r="B404" s="132"/>
      <c r="D404" s="133" t="s">
        <v>226</v>
      </c>
      <c r="E404" s="134"/>
      <c r="F404" s="134" t="s">
        <v>918</v>
      </c>
      <c r="H404" s="135">
        <v>24</v>
      </c>
      <c r="L404" s="132"/>
      <c r="M404" s="136"/>
      <c r="T404" s="137"/>
      <c r="AT404" s="138" t="s">
        <v>226</v>
      </c>
      <c r="AU404" s="138" t="s">
        <v>80</v>
      </c>
      <c r="AV404" s="138" t="s">
        <v>80</v>
      </c>
      <c r="AW404" s="138" t="s">
        <v>100</v>
      </c>
      <c r="AX404" s="138" t="s">
        <v>21</v>
      </c>
      <c r="AY404" s="138" t="s">
        <v>124</v>
      </c>
    </row>
    <row r="405" spans="2:65" s="6" customFormat="1" ht="15.75" customHeight="1">
      <c r="B405" s="22"/>
      <c r="C405" s="116" t="s">
        <v>919</v>
      </c>
      <c r="D405" s="116" t="s">
        <v>127</v>
      </c>
      <c r="E405" s="117" t="s">
        <v>920</v>
      </c>
      <c r="F405" s="118" t="s">
        <v>921</v>
      </c>
      <c r="G405" s="119" t="s">
        <v>152</v>
      </c>
      <c r="H405" s="120">
        <v>82.6</v>
      </c>
      <c r="I405" s="121"/>
      <c r="J405" s="122">
        <f>ROUND($I$405*$H$405,2)</f>
        <v>0</v>
      </c>
      <c r="K405" s="118" t="s">
        <v>131</v>
      </c>
      <c r="L405" s="22"/>
      <c r="M405" s="123"/>
      <c r="N405" s="124" t="s">
        <v>43</v>
      </c>
      <c r="P405" s="125">
        <f>$O$405*$H$405</f>
        <v>0</v>
      </c>
      <c r="Q405" s="125">
        <v>0.00047</v>
      </c>
      <c r="R405" s="125">
        <f>$Q$405*$H$405</f>
        <v>0.038821999999999995</v>
      </c>
      <c r="S405" s="125">
        <v>0</v>
      </c>
      <c r="T405" s="126">
        <f>$S$405*$H$405</f>
        <v>0</v>
      </c>
      <c r="AR405" s="75" t="s">
        <v>285</v>
      </c>
      <c r="AT405" s="75" t="s">
        <v>127</v>
      </c>
      <c r="AU405" s="75" t="s">
        <v>80</v>
      </c>
      <c r="AY405" s="6" t="s">
        <v>124</v>
      </c>
      <c r="BE405" s="127">
        <f>IF($N$405="základní",$J$405,0)</f>
        <v>0</v>
      </c>
      <c r="BF405" s="127">
        <f>IF($N$405="snížená",$J$405,0)</f>
        <v>0</v>
      </c>
      <c r="BG405" s="127">
        <f>IF($N$405="zákl. přenesená",$J$405,0)</f>
        <v>0</v>
      </c>
      <c r="BH405" s="127">
        <f>IF($N$405="sníž. přenesená",$J$405,0)</f>
        <v>0</v>
      </c>
      <c r="BI405" s="127">
        <f>IF($N$405="nulová",$J$405,0)</f>
        <v>0</v>
      </c>
      <c r="BJ405" s="75" t="s">
        <v>21</v>
      </c>
      <c r="BK405" s="127">
        <f>ROUND($I$405*$H$405,2)</f>
        <v>0</v>
      </c>
      <c r="BL405" s="75" t="s">
        <v>285</v>
      </c>
      <c r="BM405" s="75" t="s">
        <v>922</v>
      </c>
    </row>
    <row r="406" spans="2:65" s="6" customFormat="1" ht="15.75" customHeight="1">
      <c r="B406" s="22"/>
      <c r="C406" s="119" t="s">
        <v>923</v>
      </c>
      <c r="D406" s="119" t="s">
        <v>127</v>
      </c>
      <c r="E406" s="117" t="s">
        <v>924</v>
      </c>
      <c r="F406" s="118" t="s">
        <v>925</v>
      </c>
      <c r="G406" s="119" t="s">
        <v>152</v>
      </c>
      <c r="H406" s="120">
        <v>5.2</v>
      </c>
      <c r="I406" s="121"/>
      <c r="J406" s="122">
        <f>ROUND($I$406*$H$406,2)</f>
        <v>0</v>
      </c>
      <c r="K406" s="118" t="s">
        <v>131</v>
      </c>
      <c r="L406" s="22"/>
      <c r="M406" s="123"/>
      <c r="N406" s="124" t="s">
        <v>43</v>
      </c>
      <c r="P406" s="125">
        <f>$O$406*$H$406</f>
        <v>0</v>
      </c>
      <c r="Q406" s="125">
        <v>0.00072</v>
      </c>
      <c r="R406" s="125">
        <f>$Q$406*$H$406</f>
        <v>0.0037440000000000004</v>
      </c>
      <c r="S406" s="125">
        <v>0</v>
      </c>
      <c r="T406" s="126">
        <f>$S$406*$H$406</f>
        <v>0</v>
      </c>
      <c r="AR406" s="75" t="s">
        <v>285</v>
      </c>
      <c r="AT406" s="75" t="s">
        <v>127</v>
      </c>
      <c r="AU406" s="75" t="s">
        <v>80</v>
      </c>
      <c r="AY406" s="75" t="s">
        <v>124</v>
      </c>
      <c r="BE406" s="127">
        <f>IF($N$406="základní",$J$406,0)</f>
        <v>0</v>
      </c>
      <c r="BF406" s="127">
        <f>IF($N$406="snížená",$J$406,0)</f>
        <v>0</v>
      </c>
      <c r="BG406" s="127">
        <f>IF($N$406="zákl. přenesená",$J$406,0)</f>
        <v>0</v>
      </c>
      <c r="BH406" s="127">
        <f>IF($N$406="sníž. přenesená",$J$406,0)</f>
        <v>0</v>
      </c>
      <c r="BI406" s="127">
        <f>IF($N$406="nulová",$J$406,0)</f>
        <v>0</v>
      </c>
      <c r="BJ406" s="75" t="s">
        <v>21</v>
      </c>
      <c r="BK406" s="127">
        <f>ROUND($I$406*$H$406,2)</f>
        <v>0</v>
      </c>
      <c r="BL406" s="75" t="s">
        <v>285</v>
      </c>
      <c r="BM406" s="75" t="s">
        <v>926</v>
      </c>
    </row>
    <row r="407" spans="2:65" s="6" customFormat="1" ht="15.75" customHeight="1">
      <c r="B407" s="22"/>
      <c r="C407" s="119" t="s">
        <v>927</v>
      </c>
      <c r="D407" s="119" t="s">
        <v>127</v>
      </c>
      <c r="E407" s="117" t="s">
        <v>928</v>
      </c>
      <c r="F407" s="118" t="s">
        <v>929</v>
      </c>
      <c r="G407" s="119" t="s">
        <v>152</v>
      </c>
      <c r="H407" s="120">
        <v>18.6</v>
      </c>
      <c r="I407" s="121"/>
      <c r="J407" s="122">
        <f>ROUND($I$407*$H$407,2)</f>
        <v>0</v>
      </c>
      <c r="K407" s="118" t="s">
        <v>131</v>
      </c>
      <c r="L407" s="22"/>
      <c r="M407" s="123"/>
      <c r="N407" s="124" t="s">
        <v>43</v>
      </c>
      <c r="P407" s="125">
        <f>$O$407*$H$407</f>
        <v>0</v>
      </c>
      <c r="Q407" s="125">
        <v>0.00071</v>
      </c>
      <c r="R407" s="125">
        <f>$Q$407*$H$407</f>
        <v>0.013206</v>
      </c>
      <c r="S407" s="125">
        <v>0</v>
      </c>
      <c r="T407" s="126">
        <f>$S$407*$H$407</f>
        <v>0</v>
      </c>
      <c r="AR407" s="75" t="s">
        <v>285</v>
      </c>
      <c r="AT407" s="75" t="s">
        <v>127</v>
      </c>
      <c r="AU407" s="75" t="s">
        <v>80</v>
      </c>
      <c r="AY407" s="75" t="s">
        <v>124</v>
      </c>
      <c r="BE407" s="127">
        <f>IF($N$407="základní",$J$407,0)</f>
        <v>0</v>
      </c>
      <c r="BF407" s="127">
        <f>IF($N$407="snížená",$J$407,0)</f>
        <v>0</v>
      </c>
      <c r="BG407" s="127">
        <f>IF($N$407="zákl. přenesená",$J$407,0)</f>
        <v>0</v>
      </c>
      <c r="BH407" s="127">
        <f>IF($N$407="sníž. přenesená",$J$407,0)</f>
        <v>0</v>
      </c>
      <c r="BI407" s="127">
        <f>IF($N$407="nulová",$J$407,0)</f>
        <v>0</v>
      </c>
      <c r="BJ407" s="75" t="s">
        <v>21</v>
      </c>
      <c r="BK407" s="127">
        <f>ROUND($I$407*$H$407,2)</f>
        <v>0</v>
      </c>
      <c r="BL407" s="75" t="s">
        <v>285</v>
      </c>
      <c r="BM407" s="75" t="s">
        <v>930</v>
      </c>
    </row>
    <row r="408" spans="2:65" s="6" customFormat="1" ht="15.75" customHeight="1">
      <c r="B408" s="22"/>
      <c r="C408" s="119" t="s">
        <v>931</v>
      </c>
      <c r="D408" s="119" t="s">
        <v>127</v>
      </c>
      <c r="E408" s="117" t="s">
        <v>932</v>
      </c>
      <c r="F408" s="118" t="s">
        <v>933</v>
      </c>
      <c r="G408" s="119" t="s">
        <v>152</v>
      </c>
      <c r="H408" s="120">
        <v>106.4</v>
      </c>
      <c r="I408" s="121"/>
      <c r="J408" s="122">
        <f>ROUND($I$408*$H$408,2)</f>
        <v>0</v>
      </c>
      <c r="K408" s="118" t="s">
        <v>224</v>
      </c>
      <c r="L408" s="22"/>
      <c r="M408" s="123"/>
      <c r="N408" s="124" t="s">
        <v>43</v>
      </c>
      <c r="P408" s="125">
        <f>$O$408*$H$408</f>
        <v>0</v>
      </c>
      <c r="Q408" s="125">
        <v>0</v>
      </c>
      <c r="R408" s="125">
        <f>$Q$408*$H$408</f>
        <v>0</v>
      </c>
      <c r="S408" s="125">
        <v>0</v>
      </c>
      <c r="T408" s="126">
        <f>$S$408*$H$408</f>
        <v>0</v>
      </c>
      <c r="AR408" s="75" t="s">
        <v>285</v>
      </c>
      <c r="AT408" s="75" t="s">
        <v>127</v>
      </c>
      <c r="AU408" s="75" t="s">
        <v>80</v>
      </c>
      <c r="AY408" s="75" t="s">
        <v>124</v>
      </c>
      <c r="BE408" s="127">
        <f>IF($N$408="základní",$J$408,0)</f>
        <v>0</v>
      </c>
      <c r="BF408" s="127">
        <f>IF($N$408="snížená",$J$408,0)</f>
        <v>0</v>
      </c>
      <c r="BG408" s="127">
        <f>IF($N$408="zákl. přenesená",$J$408,0)</f>
        <v>0</v>
      </c>
      <c r="BH408" s="127">
        <f>IF($N$408="sníž. přenesená",$J$408,0)</f>
        <v>0</v>
      </c>
      <c r="BI408" s="127">
        <f>IF($N$408="nulová",$J$408,0)</f>
        <v>0</v>
      </c>
      <c r="BJ408" s="75" t="s">
        <v>21</v>
      </c>
      <c r="BK408" s="127">
        <f>ROUND($I$408*$H$408,2)</f>
        <v>0</v>
      </c>
      <c r="BL408" s="75" t="s">
        <v>285</v>
      </c>
      <c r="BM408" s="75" t="s">
        <v>934</v>
      </c>
    </row>
    <row r="409" spans="2:51" s="6" customFormat="1" ht="15.75" customHeight="1">
      <c r="B409" s="132"/>
      <c r="D409" s="133" t="s">
        <v>226</v>
      </c>
      <c r="E409" s="134"/>
      <c r="F409" s="134" t="s">
        <v>935</v>
      </c>
      <c r="H409" s="135">
        <v>106.4</v>
      </c>
      <c r="L409" s="132"/>
      <c r="M409" s="136"/>
      <c r="T409" s="137"/>
      <c r="AT409" s="138" t="s">
        <v>226</v>
      </c>
      <c r="AU409" s="138" t="s">
        <v>80</v>
      </c>
      <c r="AV409" s="138" t="s">
        <v>80</v>
      </c>
      <c r="AW409" s="138" t="s">
        <v>100</v>
      </c>
      <c r="AX409" s="138" t="s">
        <v>21</v>
      </c>
      <c r="AY409" s="138" t="s">
        <v>124</v>
      </c>
    </row>
    <row r="410" spans="2:65" s="6" customFormat="1" ht="15.75" customHeight="1">
      <c r="B410" s="22"/>
      <c r="C410" s="116" t="s">
        <v>936</v>
      </c>
      <c r="D410" s="116" t="s">
        <v>127</v>
      </c>
      <c r="E410" s="117" t="s">
        <v>937</v>
      </c>
      <c r="F410" s="118" t="s">
        <v>938</v>
      </c>
      <c r="G410" s="119" t="s">
        <v>327</v>
      </c>
      <c r="H410" s="120">
        <v>4</v>
      </c>
      <c r="I410" s="121"/>
      <c r="J410" s="122">
        <f>ROUND($I$410*$H$410,2)</f>
        <v>0</v>
      </c>
      <c r="K410" s="118" t="s">
        <v>224</v>
      </c>
      <c r="L410" s="22"/>
      <c r="M410" s="123"/>
      <c r="N410" s="124" t="s">
        <v>43</v>
      </c>
      <c r="P410" s="125">
        <f>$O$410*$H$410</f>
        <v>0</v>
      </c>
      <c r="Q410" s="125">
        <v>1E-05</v>
      </c>
      <c r="R410" s="125">
        <f>$Q$410*$H$410</f>
        <v>4E-05</v>
      </c>
      <c r="S410" s="125">
        <v>0</v>
      </c>
      <c r="T410" s="126">
        <f>$S$410*$H$410</f>
        <v>0</v>
      </c>
      <c r="AR410" s="75" t="s">
        <v>285</v>
      </c>
      <c r="AT410" s="75" t="s">
        <v>127</v>
      </c>
      <c r="AU410" s="75" t="s">
        <v>80</v>
      </c>
      <c r="AY410" s="6" t="s">
        <v>124</v>
      </c>
      <c r="BE410" s="127">
        <f>IF($N$410="základní",$J$410,0)</f>
        <v>0</v>
      </c>
      <c r="BF410" s="127">
        <f>IF($N$410="snížená",$J$410,0)</f>
        <v>0</v>
      </c>
      <c r="BG410" s="127">
        <f>IF($N$410="zákl. přenesená",$J$410,0)</f>
        <v>0</v>
      </c>
      <c r="BH410" s="127">
        <f>IF($N$410="sníž. přenesená",$J$410,0)</f>
        <v>0</v>
      </c>
      <c r="BI410" s="127">
        <f>IF($N$410="nulová",$J$410,0)</f>
        <v>0</v>
      </c>
      <c r="BJ410" s="75" t="s">
        <v>21</v>
      </c>
      <c r="BK410" s="127">
        <f>ROUND($I$410*$H$410,2)</f>
        <v>0</v>
      </c>
      <c r="BL410" s="75" t="s">
        <v>285</v>
      </c>
      <c r="BM410" s="75" t="s">
        <v>939</v>
      </c>
    </row>
    <row r="411" spans="2:65" s="6" customFormat="1" ht="15.75" customHeight="1">
      <c r="B411" s="22"/>
      <c r="C411" s="119" t="s">
        <v>940</v>
      </c>
      <c r="D411" s="119" t="s">
        <v>127</v>
      </c>
      <c r="E411" s="117" t="s">
        <v>941</v>
      </c>
      <c r="F411" s="118" t="s">
        <v>942</v>
      </c>
      <c r="G411" s="119" t="s">
        <v>753</v>
      </c>
      <c r="H411" s="156"/>
      <c r="I411" s="121"/>
      <c r="J411" s="122">
        <f>ROUND($I$411*$H$411,2)</f>
        <v>0</v>
      </c>
      <c r="K411" s="118" t="s">
        <v>224</v>
      </c>
      <c r="L411" s="22"/>
      <c r="M411" s="123"/>
      <c r="N411" s="124" t="s">
        <v>43</v>
      </c>
      <c r="P411" s="125">
        <f>$O$411*$H$411</f>
        <v>0</v>
      </c>
      <c r="Q411" s="125">
        <v>0</v>
      </c>
      <c r="R411" s="125">
        <f>$Q$411*$H$411</f>
        <v>0</v>
      </c>
      <c r="S411" s="125">
        <v>0</v>
      </c>
      <c r="T411" s="126">
        <f>$S$411*$H$411</f>
        <v>0</v>
      </c>
      <c r="AR411" s="75" t="s">
        <v>285</v>
      </c>
      <c r="AT411" s="75" t="s">
        <v>127</v>
      </c>
      <c r="AU411" s="75" t="s">
        <v>80</v>
      </c>
      <c r="AY411" s="75" t="s">
        <v>124</v>
      </c>
      <c r="BE411" s="127">
        <f>IF($N$411="základní",$J$411,0)</f>
        <v>0</v>
      </c>
      <c r="BF411" s="127">
        <f>IF($N$411="snížená",$J$411,0)</f>
        <v>0</v>
      </c>
      <c r="BG411" s="127">
        <f>IF($N$411="zákl. přenesená",$J$411,0)</f>
        <v>0</v>
      </c>
      <c r="BH411" s="127">
        <f>IF($N$411="sníž. přenesená",$J$411,0)</f>
        <v>0</v>
      </c>
      <c r="BI411" s="127">
        <f>IF($N$411="nulová",$J$411,0)</f>
        <v>0</v>
      </c>
      <c r="BJ411" s="75" t="s">
        <v>21</v>
      </c>
      <c r="BK411" s="127">
        <f>ROUND($I$411*$H$411,2)</f>
        <v>0</v>
      </c>
      <c r="BL411" s="75" t="s">
        <v>285</v>
      </c>
      <c r="BM411" s="75" t="s">
        <v>943</v>
      </c>
    </row>
    <row r="412" spans="2:63" s="105" customFormat="1" ht="30.75" customHeight="1">
      <c r="B412" s="106"/>
      <c r="D412" s="107" t="s">
        <v>71</v>
      </c>
      <c r="E412" s="114" t="s">
        <v>944</v>
      </c>
      <c r="F412" s="114" t="s">
        <v>945</v>
      </c>
      <c r="J412" s="115">
        <f>$BK$412</f>
        <v>0</v>
      </c>
      <c r="L412" s="106"/>
      <c r="M412" s="110"/>
      <c r="P412" s="111">
        <f>SUM($P$413:$P$420)</f>
        <v>0</v>
      </c>
      <c r="R412" s="111">
        <f>SUM($R$413:$R$420)</f>
        <v>0.010209999999999999</v>
      </c>
      <c r="T412" s="112">
        <f>SUM($T$413:$T$420)</f>
        <v>0</v>
      </c>
      <c r="AR412" s="107" t="s">
        <v>80</v>
      </c>
      <c r="AT412" s="107" t="s">
        <v>71</v>
      </c>
      <c r="AU412" s="107" t="s">
        <v>21</v>
      </c>
      <c r="AY412" s="107" t="s">
        <v>124</v>
      </c>
      <c r="BK412" s="113">
        <f>SUM($BK$413:$BK$420)</f>
        <v>0</v>
      </c>
    </row>
    <row r="413" spans="2:65" s="6" customFormat="1" ht="15.75" customHeight="1">
      <c r="B413" s="22"/>
      <c r="C413" s="119" t="s">
        <v>946</v>
      </c>
      <c r="D413" s="119" t="s">
        <v>127</v>
      </c>
      <c r="E413" s="117" t="s">
        <v>947</v>
      </c>
      <c r="F413" s="118" t="s">
        <v>948</v>
      </c>
      <c r="G413" s="119" t="s">
        <v>327</v>
      </c>
      <c r="H413" s="120">
        <v>1</v>
      </c>
      <c r="I413" s="121"/>
      <c r="J413" s="122">
        <f>ROUND($I$413*$H$413,2)</f>
        <v>0</v>
      </c>
      <c r="K413" s="118" t="s">
        <v>131</v>
      </c>
      <c r="L413" s="22"/>
      <c r="M413" s="123"/>
      <c r="N413" s="124" t="s">
        <v>43</v>
      </c>
      <c r="P413" s="125">
        <f>$O$413*$H$413</f>
        <v>0</v>
      </c>
      <c r="Q413" s="125">
        <v>0.00023</v>
      </c>
      <c r="R413" s="125">
        <f>$Q$413*$H$413</f>
        <v>0.00023</v>
      </c>
      <c r="S413" s="125">
        <v>0</v>
      </c>
      <c r="T413" s="126">
        <f>$S$413*$H$413</f>
        <v>0</v>
      </c>
      <c r="AR413" s="75" t="s">
        <v>285</v>
      </c>
      <c r="AT413" s="75" t="s">
        <v>127</v>
      </c>
      <c r="AU413" s="75" t="s">
        <v>80</v>
      </c>
      <c r="AY413" s="75" t="s">
        <v>124</v>
      </c>
      <c r="BE413" s="127">
        <f>IF($N$413="základní",$J$413,0)</f>
        <v>0</v>
      </c>
      <c r="BF413" s="127">
        <f>IF($N$413="snížená",$J$413,0)</f>
        <v>0</v>
      </c>
      <c r="BG413" s="127">
        <f>IF($N$413="zákl. přenesená",$J$413,0)</f>
        <v>0</v>
      </c>
      <c r="BH413" s="127">
        <f>IF($N$413="sníž. přenesená",$J$413,0)</f>
        <v>0</v>
      </c>
      <c r="BI413" s="127">
        <f>IF($N$413="nulová",$J$413,0)</f>
        <v>0</v>
      </c>
      <c r="BJ413" s="75" t="s">
        <v>21</v>
      </c>
      <c r="BK413" s="127">
        <f>ROUND($I$413*$H$413,2)</f>
        <v>0</v>
      </c>
      <c r="BL413" s="75" t="s">
        <v>285</v>
      </c>
      <c r="BM413" s="75" t="s">
        <v>949</v>
      </c>
    </row>
    <row r="414" spans="2:65" s="6" customFormat="1" ht="15.75" customHeight="1">
      <c r="B414" s="22"/>
      <c r="C414" s="119" t="s">
        <v>950</v>
      </c>
      <c r="D414" s="119" t="s">
        <v>127</v>
      </c>
      <c r="E414" s="117" t="s">
        <v>951</v>
      </c>
      <c r="F414" s="118" t="s">
        <v>952</v>
      </c>
      <c r="G414" s="119" t="s">
        <v>327</v>
      </c>
      <c r="H414" s="120">
        <v>12</v>
      </c>
      <c r="I414" s="121"/>
      <c r="J414" s="122">
        <f>ROUND($I$414*$H$414,2)</f>
        <v>0</v>
      </c>
      <c r="K414" s="118" t="s">
        <v>131</v>
      </c>
      <c r="L414" s="22"/>
      <c r="M414" s="123"/>
      <c r="N414" s="124" t="s">
        <v>43</v>
      </c>
      <c r="P414" s="125">
        <f>$O$414*$H$414</f>
        <v>0</v>
      </c>
      <c r="Q414" s="125">
        <v>0.00026</v>
      </c>
      <c r="R414" s="125">
        <f>$Q$414*$H$414</f>
        <v>0.0031199999999999995</v>
      </c>
      <c r="S414" s="125">
        <v>0</v>
      </c>
      <c r="T414" s="126">
        <f>$S$414*$H$414</f>
        <v>0</v>
      </c>
      <c r="AR414" s="75" t="s">
        <v>285</v>
      </c>
      <c r="AT414" s="75" t="s">
        <v>127</v>
      </c>
      <c r="AU414" s="75" t="s">
        <v>80</v>
      </c>
      <c r="AY414" s="75" t="s">
        <v>124</v>
      </c>
      <c r="BE414" s="127">
        <f>IF($N$414="základní",$J$414,0)</f>
        <v>0</v>
      </c>
      <c r="BF414" s="127">
        <f>IF($N$414="snížená",$J$414,0)</f>
        <v>0</v>
      </c>
      <c r="BG414" s="127">
        <f>IF($N$414="zákl. přenesená",$J$414,0)</f>
        <v>0</v>
      </c>
      <c r="BH414" s="127">
        <f>IF($N$414="sníž. přenesená",$J$414,0)</f>
        <v>0</v>
      </c>
      <c r="BI414" s="127">
        <f>IF($N$414="nulová",$J$414,0)</f>
        <v>0</v>
      </c>
      <c r="BJ414" s="75" t="s">
        <v>21</v>
      </c>
      <c r="BK414" s="127">
        <f>ROUND($I$414*$H$414,2)</f>
        <v>0</v>
      </c>
      <c r="BL414" s="75" t="s">
        <v>285</v>
      </c>
      <c r="BM414" s="75" t="s">
        <v>953</v>
      </c>
    </row>
    <row r="415" spans="2:65" s="6" customFormat="1" ht="15.75" customHeight="1">
      <c r="B415" s="22"/>
      <c r="C415" s="119" t="s">
        <v>954</v>
      </c>
      <c r="D415" s="119" t="s">
        <v>127</v>
      </c>
      <c r="E415" s="117" t="s">
        <v>955</v>
      </c>
      <c r="F415" s="118" t="s">
        <v>956</v>
      </c>
      <c r="G415" s="119" t="s">
        <v>327</v>
      </c>
      <c r="H415" s="120">
        <v>13</v>
      </c>
      <c r="I415" s="121"/>
      <c r="J415" s="122">
        <f>ROUND($I$415*$H$415,2)</f>
        <v>0</v>
      </c>
      <c r="K415" s="118" t="s">
        <v>131</v>
      </c>
      <c r="L415" s="22"/>
      <c r="M415" s="123"/>
      <c r="N415" s="124" t="s">
        <v>43</v>
      </c>
      <c r="P415" s="125">
        <f>$O$415*$H$415</f>
        <v>0</v>
      </c>
      <c r="Q415" s="125">
        <v>0.00011</v>
      </c>
      <c r="R415" s="125">
        <f>$Q$415*$H$415</f>
        <v>0.00143</v>
      </c>
      <c r="S415" s="125">
        <v>0</v>
      </c>
      <c r="T415" s="126">
        <f>$S$415*$H$415</f>
        <v>0</v>
      </c>
      <c r="AR415" s="75" t="s">
        <v>285</v>
      </c>
      <c r="AT415" s="75" t="s">
        <v>127</v>
      </c>
      <c r="AU415" s="75" t="s">
        <v>80</v>
      </c>
      <c r="AY415" s="75" t="s">
        <v>124</v>
      </c>
      <c r="BE415" s="127">
        <f>IF($N$415="základní",$J$415,0)</f>
        <v>0</v>
      </c>
      <c r="BF415" s="127">
        <f>IF($N$415="snížená",$J$415,0)</f>
        <v>0</v>
      </c>
      <c r="BG415" s="127">
        <f>IF($N$415="zákl. přenesená",$J$415,0)</f>
        <v>0</v>
      </c>
      <c r="BH415" s="127">
        <f>IF($N$415="sníž. přenesená",$J$415,0)</f>
        <v>0</v>
      </c>
      <c r="BI415" s="127">
        <f>IF($N$415="nulová",$J$415,0)</f>
        <v>0</v>
      </c>
      <c r="BJ415" s="75" t="s">
        <v>21</v>
      </c>
      <c r="BK415" s="127">
        <f>ROUND($I$415*$H$415,2)</f>
        <v>0</v>
      </c>
      <c r="BL415" s="75" t="s">
        <v>285</v>
      </c>
      <c r="BM415" s="75" t="s">
        <v>957</v>
      </c>
    </row>
    <row r="416" spans="2:65" s="6" customFormat="1" ht="15.75" customHeight="1">
      <c r="B416" s="22"/>
      <c r="C416" s="119" t="s">
        <v>958</v>
      </c>
      <c r="D416" s="119" t="s">
        <v>127</v>
      </c>
      <c r="E416" s="117" t="s">
        <v>959</v>
      </c>
      <c r="F416" s="118" t="s">
        <v>960</v>
      </c>
      <c r="G416" s="119" t="s">
        <v>327</v>
      </c>
      <c r="H416" s="120">
        <v>1</v>
      </c>
      <c r="I416" s="121"/>
      <c r="J416" s="122">
        <f>ROUND($I$416*$H$416,2)</f>
        <v>0</v>
      </c>
      <c r="K416" s="118" t="s">
        <v>131</v>
      </c>
      <c r="L416" s="22"/>
      <c r="M416" s="123"/>
      <c r="N416" s="124" t="s">
        <v>43</v>
      </c>
      <c r="P416" s="125">
        <f>$O$416*$H$416</f>
        <v>0</v>
      </c>
      <c r="Q416" s="125">
        <v>0.00023</v>
      </c>
      <c r="R416" s="125">
        <f>$Q$416*$H$416</f>
        <v>0.00023</v>
      </c>
      <c r="S416" s="125">
        <v>0</v>
      </c>
      <c r="T416" s="126">
        <f>$S$416*$H$416</f>
        <v>0</v>
      </c>
      <c r="AR416" s="75" t="s">
        <v>285</v>
      </c>
      <c r="AT416" s="75" t="s">
        <v>127</v>
      </c>
      <c r="AU416" s="75" t="s">
        <v>80</v>
      </c>
      <c r="AY416" s="75" t="s">
        <v>124</v>
      </c>
      <c r="BE416" s="127">
        <f>IF($N$416="základní",$J$416,0)</f>
        <v>0</v>
      </c>
      <c r="BF416" s="127">
        <f>IF($N$416="snížená",$J$416,0)</f>
        <v>0</v>
      </c>
      <c r="BG416" s="127">
        <f>IF($N$416="zákl. přenesená",$J$416,0)</f>
        <v>0</v>
      </c>
      <c r="BH416" s="127">
        <f>IF($N$416="sníž. přenesená",$J$416,0)</f>
        <v>0</v>
      </c>
      <c r="BI416" s="127">
        <f>IF($N$416="nulová",$J$416,0)</f>
        <v>0</v>
      </c>
      <c r="BJ416" s="75" t="s">
        <v>21</v>
      </c>
      <c r="BK416" s="127">
        <f>ROUND($I$416*$H$416,2)</f>
        <v>0</v>
      </c>
      <c r="BL416" s="75" t="s">
        <v>285</v>
      </c>
      <c r="BM416" s="75" t="s">
        <v>961</v>
      </c>
    </row>
    <row r="417" spans="2:65" s="6" customFormat="1" ht="15.75" customHeight="1">
      <c r="B417" s="22"/>
      <c r="C417" s="119" t="s">
        <v>962</v>
      </c>
      <c r="D417" s="119" t="s">
        <v>127</v>
      </c>
      <c r="E417" s="117" t="s">
        <v>963</v>
      </c>
      <c r="F417" s="118" t="s">
        <v>964</v>
      </c>
      <c r="G417" s="119" t="s">
        <v>327</v>
      </c>
      <c r="H417" s="120">
        <v>12</v>
      </c>
      <c r="I417" s="121"/>
      <c r="J417" s="122">
        <f>ROUND($I$417*$H$417,2)</f>
        <v>0</v>
      </c>
      <c r="K417" s="118" t="s">
        <v>131</v>
      </c>
      <c r="L417" s="22"/>
      <c r="M417" s="123"/>
      <c r="N417" s="124" t="s">
        <v>43</v>
      </c>
      <c r="P417" s="125">
        <f>$O$417*$H$417</f>
        <v>0</v>
      </c>
      <c r="Q417" s="125">
        <v>0.00026</v>
      </c>
      <c r="R417" s="125">
        <f>$Q$417*$H$417</f>
        <v>0.0031199999999999995</v>
      </c>
      <c r="S417" s="125">
        <v>0</v>
      </c>
      <c r="T417" s="126">
        <f>$S$417*$H$417</f>
        <v>0</v>
      </c>
      <c r="AR417" s="75" t="s">
        <v>285</v>
      </c>
      <c r="AT417" s="75" t="s">
        <v>127</v>
      </c>
      <c r="AU417" s="75" t="s">
        <v>80</v>
      </c>
      <c r="AY417" s="75" t="s">
        <v>124</v>
      </c>
      <c r="BE417" s="127">
        <f>IF($N$417="základní",$J$417,0)</f>
        <v>0</v>
      </c>
      <c r="BF417" s="127">
        <f>IF($N$417="snížená",$J$417,0)</f>
        <v>0</v>
      </c>
      <c r="BG417" s="127">
        <f>IF($N$417="zákl. přenesená",$J$417,0)</f>
        <v>0</v>
      </c>
      <c r="BH417" s="127">
        <f>IF($N$417="sníž. přenesená",$J$417,0)</f>
        <v>0</v>
      </c>
      <c r="BI417" s="127">
        <f>IF($N$417="nulová",$J$417,0)</f>
        <v>0</v>
      </c>
      <c r="BJ417" s="75" t="s">
        <v>21</v>
      </c>
      <c r="BK417" s="127">
        <f>ROUND($I$417*$H$417,2)</f>
        <v>0</v>
      </c>
      <c r="BL417" s="75" t="s">
        <v>285</v>
      </c>
      <c r="BM417" s="75" t="s">
        <v>965</v>
      </c>
    </row>
    <row r="418" spans="2:65" s="6" customFormat="1" ht="15.75" customHeight="1">
      <c r="B418" s="22"/>
      <c r="C418" s="119" t="s">
        <v>966</v>
      </c>
      <c r="D418" s="119" t="s">
        <v>127</v>
      </c>
      <c r="E418" s="117" t="s">
        <v>967</v>
      </c>
      <c r="F418" s="118" t="s">
        <v>968</v>
      </c>
      <c r="G418" s="119" t="s">
        <v>327</v>
      </c>
      <c r="H418" s="120">
        <v>4</v>
      </c>
      <c r="I418" s="121"/>
      <c r="J418" s="122">
        <f>ROUND($I$418*$H$418,2)</f>
        <v>0</v>
      </c>
      <c r="K418" s="118" t="s">
        <v>131</v>
      </c>
      <c r="L418" s="22"/>
      <c r="M418" s="123"/>
      <c r="N418" s="124" t="s">
        <v>43</v>
      </c>
      <c r="P418" s="125">
        <f>$O$418*$H$418</f>
        <v>0</v>
      </c>
      <c r="Q418" s="125">
        <v>0.00018</v>
      </c>
      <c r="R418" s="125">
        <f>$Q$418*$H$418</f>
        <v>0.00072</v>
      </c>
      <c r="S418" s="125">
        <v>0</v>
      </c>
      <c r="T418" s="126">
        <f>$S$418*$H$418</f>
        <v>0</v>
      </c>
      <c r="AR418" s="75" t="s">
        <v>285</v>
      </c>
      <c r="AT418" s="75" t="s">
        <v>127</v>
      </c>
      <c r="AU418" s="75" t="s">
        <v>80</v>
      </c>
      <c r="AY418" s="75" t="s">
        <v>124</v>
      </c>
      <c r="BE418" s="127">
        <f>IF($N$418="základní",$J$418,0)</f>
        <v>0</v>
      </c>
      <c r="BF418" s="127">
        <f>IF($N$418="snížená",$J$418,0)</f>
        <v>0</v>
      </c>
      <c r="BG418" s="127">
        <f>IF($N$418="zákl. přenesená",$J$418,0)</f>
        <v>0</v>
      </c>
      <c r="BH418" s="127">
        <f>IF($N$418="sníž. přenesená",$J$418,0)</f>
        <v>0</v>
      </c>
      <c r="BI418" s="127">
        <f>IF($N$418="nulová",$J$418,0)</f>
        <v>0</v>
      </c>
      <c r="BJ418" s="75" t="s">
        <v>21</v>
      </c>
      <c r="BK418" s="127">
        <f>ROUND($I$418*$H$418,2)</f>
        <v>0</v>
      </c>
      <c r="BL418" s="75" t="s">
        <v>285</v>
      </c>
      <c r="BM418" s="75" t="s">
        <v>969</v>
      </c>
    </row>
    <row r="419" spans="2:65" s="6" customFormat="1" ht="15.75" customHeight="1">
      <c r="B419" s="22"/>
      <c r="C419" s="119" t="s">
        <v>970</v>
      </c>
      <c r="D419" s="119" t="s">
        <v>127</v>
      </c>
      <c r="E419" s="117" t="s">
        <v>971</v>
      </c>
      <c r="F419" s="118" t="s">
        <v>972</v>
      </c>
      <c r="G419" s="119" t="s">
        <v>327</v>
      </c>
      <c r="H419" s="120">
        <v>4</v>
      </c>
      <c r="I419" s="121"/>
      <c r="J419" s="122">
        <f>ROUND($I$419*$H$419,2)</f>
        <v>0</v>
      </c>
      <c r="K419" s="118" t="s">
        <v>131</v>
      </c>
      <c r="L419" s="22"/>
      <c r="M419" s="123"/>
      <c r="N419" s="124" t="s">
        <v>43</v>
      </c>
      <c r="P419" s="125">
        <f>$O$419*$H$419</f>
        <v>0</v>
      </c>
      <c r="Q419" s="125">
        <v>0.00034</v>
      </c>
      <c r="R419" s="125">
        <f>$Q$419*$H$419</f>
        <v>0.00136</v>
      </c>
      <c r="S419" s="125">
        <v>0</v>
      </c>
      <c r="T419" s="126">
        <f>$S$419*$H$419</f>
        <v>0</v>
      </c>
      <c r="AR419" s="75" t="s">
        <v>285</v>
      </c>
      <c r="AT419" s="75" t="s">
        <v>127</v>
      </c>
      <c r="AU419" s="75" t="s">
        <v>80</v>
      </c>
      <c r="AY419" s="75" t="s">
        <v>124</v>
      </c>
      <c r="BE419" s="127">
        <f>IF($N$419="základní",$J$419,0)</f>
        <v>0</v>
      </c>
      <c r="BF419" s="127">
        <f>IF($N$419="snížená",$J$419,0)</f>
        <v>0</v>
      </c>
      <c r="BG419" s="127">
        <f>IF($N$419="zákl. přenesená",$J$419,0)</f>
        <v>0</v>
      </c>
      <c r="BH419" s="127">
        <f>IF($N$419="sníž. přenesená",$J$419,0)</f>
        <v>0</v>
      </c>
      <c r="BI419" s="127">
        <f>IF($N$419="nulová",$J$419,0)</f>
        <v>0</v>
      </c>
      <c r="BJ419" s="75" t="s">
        <v>21</v>
      </c>
      <c r="BK419" s="127">
        <f>ROUND($I$419*$H$419,2)</f>
        <v>0</v>
      </c>
      <c r="BL419" s="75" t="s">
        <v>285</v>
      </c>
      <c r="BM419" s="75" t="s">
        <v>973</v>
      </c>
    </row>
    <row r="420" spans="2:65" s="6" customFormat="1" ht="15.75" customHeight="1">
      <c r="B420" s="22"/>
      <c r="C420" s="119" t="s">
        <v>974</v>
      </c>
      <c r="D420" s="119" t="s">
        <v>127</v>
      </c>
      <c r="E420" s="117" t="s">
        <v>975</v>
      </c>
      <c r="F420" s="118" t="s">
        <v>976</v>
      </c>
      <c r="G420" s="119" t="s">
        <v>753</v>
      </c>
      <c r="H420" s="156"/>
      <c r="I420" s="121"/>
      <c r="J420" s="122">
        <f>ROUND($I$420*$H$420,2)</f>
        <v>0</v>
      </c>
      <c r="K420" s="118" t="s">
        <v>224</v>
      </c>
      <c r="L420" s="22"/>
      <c r="M420" s="123"/>
      <c r="N420" s="124" t="s">
        <v>43</v>
      </c>
      <c r="P420" s="125">
        <f>$O$420*$H$420</f>
        <v>0</v>
      </c>
      <c r="Q420" s="125">
        <v>0</v>
      </c>
      <c r="R420" s="125">
        <f>$Q$420*$H$420</f>
        <v>0</v>
      </c>
      <c r="S420" s="125">
        <v>0</v>
      </c>
      <c r="T420" s="126">
        <f>$S$420*$H$420</f>
        <v>0</v>
      </c>
      <c r="AR420" s="75" t="s">
        <v>285</v>
      </c>
      <c r="AT420" s="75" t="s">
        <v>127</v>
      </c>
      <c r="AU420" s="75" t="s">
        <v>80</v>
      </c>
      <c r="AY420" s="75" t="s">
        <v>124</v>
      </c>
      <c r="BE420" s="127">
        <f>IF($N$420="základní",$J$420,0)</f>
        <v>0</v>
      </c>
      <c r="BF420" s="127">
        <f>IF($N$420="snížená",$J$420,0)</f>
        <v>0</v>
      </c>
      <c r="BG420" s="127">
        <f>IF($N$420="zákl. přenesená",$J$420,0)</f>
        <v>0</v>
      </c>
      <c r="BH420" s="127">
        <f>IF($N$420="sníž. přenesená",$J$420,0)</f>
        <v>0</v>
      </c>
      <c r="BI420" s="127">
        <f>IF($N$420="nulová",$J$420,0)</f>
        <v>0</v>
      </c>
      <c r="BJ420" s="75" t="s">
        <v>21</v>
      </c>
      <c r="BK420" s="127">
        <f>ROUND($I$420*$H$420,2)</f>
        <v>0</v>
      </c>
      <c r="BL420" s="75" t="s">
        <v>285</v>
      </c>
      <c r="BM420" s="75" t="s">
        <v>977</v>
      </c>
    </row>
    <row r="421" spans="2:63" s="105" customFormat="1" ht="30.75" customHeight="1">
      <c r="B421" s="106"/>
      <c r="D421" s="107" t="s">
        <v>71</v>
      </c>
      <c r="E421" s="114" t="s">
        <v>978</v>
      </c>
      <c r="F421" s="114" t="s">
        <v>979</v>
      </c>
      <c r="J421" s="115">
        <f>$BK$421</f>
        <v>0</v>
      </c>
      <c r="L421" s="106"/>
      <c r="M421" s="110"/>
      <c r="P421" s="111">
        <f>SUM($P$422:$P$427)</f>
        <v>0</v>
      </c>
      <c r="R421" s="111">
        <f>SUM($R$422:$R$427)</f>
        <v>0.47065999999999997</v>
      </c>
      <c r="T421" s="112">
        <f>SUM($T$422:$T$427)</f>
        <v>0</v>
      </c>
      <c r="AR421" s="107" t="s">
        <v>80</v>
      </c>
      <c r="AT421" s="107" t="s">
        <v>71</v>
      </c>
      <c r="AU421" s="107" t="s">
        <v>21</v>
      </c>
      <c r="AY421" s="107" t="s">
        <v>124</v>
      </c>
      <c r="BK421" s="113">
        <f>SUM($BK$422:$BK$427)</f>
        <v>0</v>
      </c>
    </row>
    <row r="422" spans="2:65" s="6" customFormat="1" ht="15.75" customHeight="1">
      <c r="B422" s="22"/>
      <c r="C422" s="119" t="s">
        <v>980</v>
      </c>
      <c r="D422" s="119" t="s">
        <v>127</v>
      </c>
      <c r="E422" s="117" t="s">
        <v>981</v>
      </c>
      <c r="F422" s="118" t="s">
        <v>982</v>
      </c>
      <c r="G422" s="119" t="s">
        <v>898</v>
      </c>
      <c r="H422" s="120">
        <v>8</v>
      </c>
      <c r="I422" s="121"/>
      <c r="J422" s="122">
        <f>ROUND($I$422*$H$422,2)</f>
        <v>0</v>
      </c>
      <c r="K422" s="118" t="s">
        <v>350</v>
      </c>
      <c r="L422" s="22"/>
      <c r="M422" s="123"/>
      <c r="N422" s="124" t="s">
        <v>43</v>
      </c>
      <c r="P422" s="125">
        <f>$O$422*$H$422</f>
        <v>0</v>
      </c>
      <c r="Q422" s="125">
        <v>0</v>
      </c>
      <c r="R422" s="125">
        <f>$Q$422*$H$422</f>
        <v>0</v>
      </c>
      <c r="S422" s="125">
        <v>0</v>
      </c>
      <c r="T422" s="126">
        <f>$S$422*$H$422</f>
        <v>0</v>
      </c>
      <c r="AR422" s="75" t="s">
        <v>285</v>
      </c>
      <c r="AT422" s="75" t="s">
        <v>127</v>
      </c>
      <c r="AU422" s="75" t="s">
        <v>80</v>
      </c>
      <c r="AY422" s="75" t="s">
        <v>124</v>
      </c>
      <c r="BE422" s="127">
        <f>IF($N$422="základní",$J$422,0)</f>
        <v>0</v>
      </c>
      <c r="BF422" s="127">
        <f>IF($N$422="snížená",$J$422,0)</f>
        <v>0</v>
      </c>
      <c r="BG422" s="127">
        <f>IF($N$422="zákl. přenesená",$J$422,0)</f>
        <v>0</v>
      </c>
      <c r="BH422" s="127">
        <f>IF($N$422="sníž. přenesená",$J$422,0)</f>
        <v>0</v>
      </c>
      <c r="BI422" s="127">
        <f>IF($N$422="nulová",$J$422,0)</f>
        <v>0</v>
      </c>
      <c r="BJ422" s="75" t="s">
        <v>21</v>
      </c>
      <c r="BK422" s="127">
        <f>ROUND($I$422*$H$422,2)</f>
        <v>0</v>
      </c>
      <c r="BL422" s="75" t="s">
        <v>285</v>
      </c>
      <c r="BM422" s="75" t="s">
        <v>983</v>
      </c>
    </row>
    <row r="423" spans="2:65" s="6" customFormat="1" ht="15.75" customHeight="1">
      <c r="B423" s="22"/>
      <c r="C423" s="119" t="s">
        <v>984</v>
      </c>
      <c r="D423" s="119" t="s">
        <v>127</v>
      </c>
      <c r="E423" s="117" t="s">
        <v>985</v>
      </c>
      <c r="F423" s="118" t="s">
        <v>986</v>
      </c>
      <c r="G423" s="119" t="s">
        <v>327</v>
      </c>
      <c r="H423" s="120">
        <v>1</v>
      </c>
      <c r="I423" s="121"/>
      <c r="J423" s="122">
        <f>ROUND($I$423*$H$423,2)</f>
        <v>0</v>
      </c>
      <c r="K423" s="118" t="s">
        <v>131</v>
      </c>
      <c r="L423" s="22"/>
      <c r="M423" s="123"/>
      <c r="N423" s="124" t="s">
        <v>43</v>
      </c>
      <c r="P423" s="125">
        <f>$O$423*$H$423</f>
        <v>0</v>
      </c>
      <c r="Q423" s="125">
        <v>0.0145</v>
      </c>
      <c r="R423" s="125">
        <f>$Q$423*$H$423</f>
        <v>0.0145</v>
      </c>
      <c r="S423" s="125">
        <v>0</v>
      </c>
      <c r="T423" s="126">
        <f>$S$423*$H$423</f>
        <v>0</v>
      </c>
      <c r="AR423" s="75" t="s">
        <v>285</v>
      </c>
      <c r="AT423" s="75" t="s">
        <v>127</v>
      </c>
      <c r="AU423" s="75" t="s">
        <v>80</v>
      </c>
      <c r="AY423" s="75" t="s">
        <v>124</v>
      </c>
      <c r="BE423" s="127">
        <f>IF($N$423="základní",$J$423,0)</f>
        <v>0</v>
      </c>
      <c r="BF423" s="127">
        <f>IF($N$423="snížená",$J$423,0)</f>
        <v>0</v>
      </c>
      <c r="BG423" s="127">
        <f>IF($N$423="zákl. přenesená",$J$423,0)</f>
        <v>0</v>
      </c>
      <c r="BH423" s="127">
        <f>IF($N$423="sníž. přenesená",$J$423,0)</f>
        <v>0</v>
      </c>
      <c r="BI423" s="127">
        <f>IF($N$423="nulová",$J$423,0)</f>
        <v>0</v>
      </c>
      <c r="BJ423" s="75" t="s">
        <v>21</v>
      </c>
      <c r="BK423" s="127">
        <f>ROUND($I$423*$H$423,2)</f>
        <v>0</v>
      </c>
      <c r="BL423" s="75" t="s">
        <v>285</v>
      </c>
      <c r="BM423" s="75" t="s">
        <v>987</v>
      </c>
    </row>
    <row r="424" spans="2:65" s="6" customFormat="1" ht="15.75" customHeight="1">
      <c r="B424" s="22"/>
      <c r="C424" s="119" t="s">
        <v>988</v>
      </c>
      <c r="D424" s="119" t="s">
        <v>127</v>
      </c>
      <c r="E424" s="117" t="s">
        <v>989</v>
      </c>
      <c r="F424" s="118" t="s">
        <v>990</v>
      </c>
      <c r="G424" s="119" t="s">
        <v>327</v>
      </c>
      <c r="H424" s="120">
        <v>2</v>
      </c>
      <c r="I424" s="121"/>
      <c r="J424" s="122">
        <f>ROUND($I$424*$H$424,2)</f>
        <v>0</v>
      </c>
      <c r="K424" s="118" t="s">
        <v>131</v>
      </c>
      <c r="L424" s="22"/>
      <c r="M424" s="123"/>
      <c r="N424" s="124" t="s">
        <v>43</v>
      </c>
      <c r="P424" s="125">
        <f>$O$424*$H$424</f>
        <v>0</v>
      </c>
      <c r="Q424" s="125">
        <v>0.0402</v>
      </c>
      <c r="R424" s="125">
        <f>$Q$424*$H$424</f>
        <v>0.0804</v>
      </c>
      <c r="S424" s="125">
        <v>0</v>
      </c>
      <c r="T424" s="126">
        <f>$S$424*$H$424</f>
        <v>0</v>
      </c>
      <c r="AR424" s="75" t="s">
        <v>285</v>
      </c>
      <c r="AT424" s="75" t="s">
        <v>127</v>
      </c>
      <c r="AU424" s="75" t="s">
        <v>80</v>
      </c>
      <c r="AY424" s="75" t="s">
        <v>124</v>
      </c>
      <c r="BE424" s="127">
        <f>IF($N$424="základní",$J$424,0)</f>
        <v>0</v>
      </c>
      <c r="BF424" s="127">
        <f>IF($N$424="snížená",$J$424,0)</f>
        <v>0</v>
      </c>
      <c r="BG424" s="127">
        <f>IF($N$424="zákl. přenesená",$J$424,0)</f>
        <v>0</v>
      </c>
      <c r="BH424" s="127">
        <f>IF($N$424="sníž. přenesená",$J$424,0)</f>
        <v>0</v>
      </c>
      <c r="BI424" s="127">
        <f>IF($N$424="nulová",$J$424,0)</f>
        <v>0</v>
      </c>
      <c r="BJ424" s="75" t="s">
        <v>21</v>
      </c>
      <c r="BK424" s="127">
        <f>ROUND($I$424*$H$424,2)</f>
        <v>0</v>
      </c>
      <c r="BL424" s="75" t="s">
        <v>285</v>
      </c>
      <c r="BM424" s="75" t="s">
        <v>991</v>
      </c>
    </row>
    <row r="425" spans="2:65" s="6" customFormat="1" ht="15.75" customHeight="1">
      <c r="B425" s="22"/>
      <c r="C425" s="119" t="s">
        <v>992</v>
      </c>
      <c r="D425" s="119" t="s">
        <v>127</v>
      </c>
      <c r="E425" s="117" t="s">
        <v>993</v>
      </c>
      <c r="F425" s="118" t="s">
        <v>994</v>
      </c>
      <c r="G425" s="119" t="s">
        <v>327</v>
      </c>
      <c r="H425" s="120">
        <v>8</v>
      </c>
      <c r="I425" s="121"/>
      <c r="J425" s="122">
        <f>ROUND($I$425*$H$425,2)</f>
        <v>0</v>
      </c>
      <c r="K425" s="118" t="s">
        <v>131</v>
      </c>
      <c r="L425" s="22"/>
      <c r="M425" s="123"/>
      <c r="N425" s="124" t="s">
        <v>43</v>
      </c>
      <c r="P425" s="125">
        <f>$O$425*$H$425</f>
        <v>0</v>
      </c>
      <c r="Q425" s="125">
        <v>0.03664</v>
      </c>
      <c r="R425" s="125">
        <f>$Q$425*$H$425</f>
        <v>0.29312</v>
      </c>
      <c r="S425" s="125">
        <v>0</v>
      </c>
      <c r="T425" s="126">
        <f>$S$425*$H$425</f>
        <v>0</v>
      </c>
      <c r="AR425" s="75" t="s">
        <v>285</v>
      </c>
      <c r="AT425" s="75" t="s">
        <v>127</v>
      </c>
      <c r="AU425" s="75" t="s">
        <v>80</v>
      </c>
      <c r="AY425" s="75" t="s">
        <v>124</v>
      </c>
      <c r="BE425" s="127">
        <f>IF($N$425="základní",$J$425,0)</f>
        <v>0</v>
      </c>
      <c r="BF425" s="127">
        <f>IF($N$425="snížená",$J$425,0)</f>
        <v>0</v>
      </c>
      <c r="BG425" s="127">
        <f>IF($N$425="zákl. přenesená",$J$425,0)</f>
        <v>0</v>
      </c>
      <c r="BH425" s="127">
        <f>IF($N$425="sníž. přenesená",$J$425,0)</f>
        <v>0</v>
      </c>
      <c r="BI425" s="127">
        <f>IF($N$425="nulová",$J$425,0)</f>
        <v>0</v>
      </c>
      <c r="BJ425" s="75" t="s">
        <v>21</v>
      </c>
      <c r="BK425" s="127">
        <f>ROUND($I$425*$H$425,2)</f>
        <v>0</v>
      </c>
      <c r="BL425" s="75" t="s">
        <v>285</v>
      </c>
      <c r="BM425" s="75" t="s">
        <v>995</v>
      </c>
    </row>
    <row r="426" spans="2:65" s="6" customFormat="1" ht="15.75" customHeight="1">
      <c r="B426" s="22"/>
      <c r="C426" s="119" t="s">
        <v>996</v>
      </c>
      <c r="D426" s="119" t="s">
        <v>127</v>
      </c>
      <c r="E426" s="117" t="s">
        <v>997</v>
      </c>
      <c r="F426" s="118" t="s">
        <v>998</v>
      </c>
      <c r="G426" s="119" t="s">
        <v>327</v>
      </c>
      <c r="H426" s="120">
        <v>2</v>
      </c>
      <c r="I426" s="121"/>
      <c r="J426" s="122">
        <f>ROUND($I$426*$H$426,2)</f>
        <v>0</v>
      </c>
      <c r="K426" s="118" t="s">
        <v>131</v>
      </c>
      <c r="L426" s="22"/>
      <c r="M426" s="123"/>
      <c r="N426" s="124" t="s">
        <v>43</v>
      </c>
      <c r="P426" s="125">
        <f>$O$426*$H$426</f>
        <v>0</v>
      </c>
      <c r="Q426" s="125">
        <v>0.04132</v>
      </c>
      <c r="R426" s="125">
        <f>$Q$426*$H$426</f>
        <v>0.08264</v>
      </c>
      <c r="S426" s="125">
        <v>0</v>
      </c>
      <c r="T426" s="126">
        <f>$S$426*$H$426</f>
        <v>0</v>
      </c>
      <c r="AR426" s="75" t="s">
        <v>285</v>
      </c>
      <c r="AT426" s="75" t="s">
        <v>127</v>
      </c>
      <c r="AU426" s="75" t="s">
        <v>80</v>
      </c>
      <c r="AY426" s="75" t="s">
        <v>124</v>
      </c>
      <c r="BE426" s="127">
        <f>IF($N$426="základní",$J$426,0)</f>
        <v>0</v>
      </c>
      <c r="BF426" s="127">
        <f>IF($N$426="snížená",$J$426,0)</f>
        <v>0</v>
      </c>
      <c r="BG426" s="127">
        <f>IF($N$426="zákl. přenesená",$J$426,0)</f>
        <v>0</v>
      </c>
      <c r="BH426" s="127">
        <f>IF($N$426="sníž. přenesená",$J$426,0)</f>
        <v>0</v>
      </c>
      <c r="BI426" s="127">
        <f>IF($N$426="nulová",$J$426,0)</f>
        <v>0</v>
      </c>
      <c r="BJ426" s="75" t="s">
        <v>21</v>
      </c>
      <c r="BK426" s="127">
        <f>ROUND($I$426*$H$426,2)</f>
        <v>0</v>
      </c>
      <c r="BL426" s="75" t="s">
        <v>285</v>
      </c>
      <c r="BM426" s="75" t="s">
        <v>999</v>
      </c>
    </row>
    <row r="427" spans="2:65" s="6" customFormat="1" ht="15.75" customHeight="1">
      <c r="B427" s="22"/>
      <c r="C427" s="119" t="s">
        <v>1000</v>
      </c>
      <c r="D427" s="119" t="s">
        <v>127</v>
      </c>
      <c r="E427" s="117" t="s">
        <v>1001</v>
      </c>
      <c r="F427" s="118" t="s">
        <v>1002</v>
      </c>
      <c r="G427" s="119" t="s">
        <v>753</v>
      </c>
      <c r="H427" s="156"/>
      <c r="I427" s="121"/>
      <c r="J427" s="122">
        <f>ROUND($I$427*$H$427,2)</f>
        <v>0</v>
      </c>
      <c r="K427" s="118" t="s">
        <v>224</v>
      </c>
      <c r="L427" s="22"/>
      <c r="M427" s="123"/>
      <c r="N427" s="124" t="s">
        <v>43</v>
      </c>
      <c r="P427" s="125">
        <f>$O$427*$H$427</f>
        <v>0</v>
      </c>
      <c r="Q427" s="125">
        <v>0</v>
      </c>
      <c r="R427" s="125">
        <f>$Q$427*$H$427</f>
        <v>0</v>
      </c>
      <c r="S427" s="125">
        <v>0</v>
      </c>
      <c r="T427" s="126">
        <f>$S$427*$H$427</f>
        <v>0</v>
      </c>
      <c r="AR427" s="75" t="s">
        <v>285</v>
      </c>
      <c r="AT427" s="75" t="s">
        <v>127</v>
      </c>
      <c r="AU427" s="75" t="s">
        <v>80</v>
      </c>
      <c r="AY427" s="75" t="s">
        <v>124</v>
      </c>
      <c r="BE427" s="127">
        <f>IF($N$427="základní",$J$427,0)</f>
        <v>0</v>
      </c>
      <c r="BF427" s="127">
        <f>IF($N$427="snížená",$J$427,0)</f>
        <v>0</v>
      </c>
      <c r="BG427" s="127">
        <f>IF($N$427="zákl. přenesená",$J$427,0)</f>
        <v>0</v>
      </c>
      <c r="BH427" s="127">
        <f>IF($N$427="sníž. přenesená",$J$427,0)</f>
        <v>0</v>
      </c>
      <c r="BI427" s="127">
        <f>IF($N$427="nulová",$J$427,0)</f>
        <v>0</v>
      </c>
      <c r="BJ427" s="75" t="s">
        <v>21</v>
      </c>
      <c r="BK427" s="127">
        <f>ROUND($I$427*$H$427,2)</f>
        <v>0</v>
      </c>
      <c r="BL427" s="75" t="s">
        <v>285</v>
      </c>
      <c r="BM427" s="75" t="s">
        <v>1003</v>
      </c>
    </row>
    <row r="428" spans="2:63" s="105" customFormat="1" ht="30.75" customHeight="1">
      <c r="B428" s="106"/>
      <c r="D428" s="107" t="s">
        <v>71</v>
      </c>
      <c r="E428" s="114" t="s">
        <v>1004</v>
      </c>
      <c r="F428" s="114" t="s">
        <v>1005</v>
      </c>
      <c r="J428" s="115">
        <f>$BK$428</f>
        <v>0</v>
      </c>
      <c r="L428" s="106"/>
      <c r="M428" s="110"/>
      <c r="P428" s="111">
        <f>SUM($P$429:$P$442)</f>
        <v>0</v>
      </c>
      <c r="R428" s="111">
        <f>SUM($R$429:$R$442)</f>
        <v>2.1840800000000002</v>
      </c>
      <c r="T428" s="112">
        <f>SUM($T$429:$T$442)</f>
        <v>0</v>
      </c>
      <c r="AR428" s="107" t="s">
        <v>80</v>
      </c>
      <c r="AT428" s="107" t="s">
        <v>71</v>
      </c>
      <c r="AU428" s="107" t="s">
        <v>21</v>
      </c>
      <c r="AY428" s="107" t="s">
        <v>124</v>
      </c>
      <c r="BK428" s="113">
        <f>SUM($BK$429:$BK$442)</f>
        <v>0</v>
      </c>
    </row>
    <row r="429" spans="2:65" s="6" customFormat="1" ht="15.75" customHeight="1">
      <c r="B429" s="22"/>
      <c r="C429" s="119" t="s">
        <v>1006</v>
      </c>
      <c r="D429" s="119" t="s">
        <v>127</v>
      </c>
      <c r="E429" s="117" t="s">
        <v>1007</v>
      </c>
      <c r="F429" s="118" t="s">
        <v>1008</v>
      </c>
      <c r="G429" s="119" t="s">
        <v>327</v>
      </c>
      <c r="H429" s="120">
        <v>34</v>
      </c>
      <c r="I429" s="121"/>
      <c r="J429" s="122">
        <f>ROUND($I$429*$H$429,2)</f>
        <v>0</v>
      </c>
      <c r="K429" s="118" t="s">
        <v>224</v>
      </c>
      <c r="L429" s="22"/>
      <c r="M429" s="123"/>
      <c r="N429" s="124" t="s">
        <v>43</v>
      </c>
      <c r="P429" s="125">
        <f>$O$429*$H$429</f>
        <v>0</v>
      </c>
      <c r="Q429" s="125">
        <v>0.00267</v>
      </c>
      <c r="R429" s="125">
        <f>$Q$429*$H$429</f>
        <v>0.09078</v>
      </c>
      <c r="S429" s="125">
        <v>0</v>
      </c>
      <c r="T429" s="126">
        <f>$S$429*$H$429</f>
        <v>0</v>
      </c>
      <c r="AR429" s="75" t="s">
        <v>285</v>
      </c>
      <c r="AT429" s="75" t="s">
        <v>127</v>
      </c>
      <c r="AU429" s="75" t="s">
        <v>80</v>
      </c>
      <c r="AY429" s="75" t="s">
        <v>124</v>
      </c>
      <c r="BE429" s="127">
        <f>IF($N$429="základní",$J$429,0)</f>
        <v>0</v>
      </c>
      <c r="BF429" s="127">
        <f>IF($N$429="snížená",$J$429,0)</f>
        <v>0</v>
      </c>
      <c r="BG429" s="127">
        <f>IF($N$429="zákl. přenesená",$J$429,0)</f>
        <v>0</v>
      </c>
      <c r="BH429" s="127">
        <f>IF($N$429="sníž. přenesená",$J$429,0)</f>
        <v>0</v>
      </c>
      <c r="BI429" s="127">
        <f>IF($N$429="nulová",$J$429,0)</f>
        <v>0</v>
      </c>
      <c r="BJ429" s="75" t="s">
        <v>21</v>
      </c>
      <c r="BK429" s="127">
        <f>ROUND($I$429*$H$429,2)</f>
        <v>0</v>
      </c>
      <c r="BL429" s="75" t="s">
        <v>285</v>
      </c>
      <c r="BM429" s="75" t="s">
        <v>1009</v>
      </c>
    </row>
    <row r="430" spans="2:65" s="6" customFormat="1" ht="15.75" customHeight="1">
      <c r="B430" s="22"/>
      <c r="C430" s="143" t="s">
        <v>1010</v>
      </c>
      <c r="D430" s="143" t="s">
        <v>261</v>
      </c>
      <c r="E430" s="141" t="s">
        <v>1011</v>
      </c>
      <c r="F430" s="142" t="s">
        <v>1012</v>
      </c>
      <c r="G430" s="143" t="s">
        <v>327</v>
      </c>
      <c r="H430" s="144">
        <v>34</v>
      </c>
      <c r="I430" s="145"/>
      <c r="J430" s="146">
        <f>ROUND($I$430*$H$430,2)</f>
        <v>0</v>
      </c>
      <c r="K430" s="142" t="s">
        <v>350</v>
      </c>
      <c r="L430" s="147"/>
      <c r="M430" s="148"/>
      <c r="N430" s="149" t="s">
        <v>43</v>
      </c>
      <c r="P430" s="125">
        <f>$O$430*$H$430</f>
        <v>0</v>
      </c>
      <c r="Q430" s="125">
        <v>0</v>
      </c>
      <c r="R430" s="125">
        <f>$Q$430*$H$430</f>
        <v>0</v>
      </c>
      <c r="S430" s="125">
        <v>0</v>
      </c>
      <c r="T430" s="126">
        <f>$S$430*$H$430</f>
        <v>0</v>
      </c>
      <c r="AR430" s="75" t="s">
        <v>362</v>
      </c>
      <c r="AT430" s="75" t="s">
        <v>261</v>
      </c>
      <c r="AU430" s="75" t="s">
        <v>80</v>
      </c>
      <c r="AY430" s="75" t="s">
        <v>124</v>
      </c>
      <c r="BE430" s="127">
        <f>IF($N$430="základní",$J$430,0)</f>
        <v>0</v>
      </c>
      <c r="BF430" s="127">
        <f>IF($N$430="snížená",$J$430,0)</f>
        <v>0</v>
      </c>
      <c r="BG430" s="127">
        <f>IF($N$430="zákl. přenesená",$J$430,0)</f>
        <v>0</v>
      </c>
      <c r="BH430" s="127">
        <f>IF($N$430="sníž. přenesená",$J$430,0)</f>
        <v>0</v>
      </c>
      <c r="BI430" s="127">
        <f>IF($N$430="nulová",$J$430,0)</f>
        <v>0</v>
      </c>
      <c r="BJ430" s="75" t="s">
        <v>21</v>
      </c>
      <c r="BK430" s="127">
        <f>ROUND($I$430*$H$430,2)</f>
        <v>0</v>
      </c>
      <c r="BL430" s="75" t="s">
        <v>285</v>
      </c>
      <c r="BM430" s="75" t="s">
        <v>1013</v>
      </c>
    </row>
    <row r="431" spans="2:65" s="6" customFormat="1" ht="15.75" customHeight="1">
      <c r="B431" s="22"/>
      <c r="C431" s="119" t="s">
        <v>1014</v>
      </c>
      <c r="D431" s="119" t="s">
        <v>127</v>
      </c>
      <c r="E431" s="117" t="s">
        <v>1015</v>
      </c>
      <c r="F431" s="118" t="s">
        <v>1016</v>
      </c>
      <c r="G431" s="119" t="s">
        <v>152</v>
      </c>
      <c r="H431" s="120">
        <v>32.495</v>
      </c>
      <c r="I431" s="121"/>
      <c r="J431" s="122">
        <f>ROUND($I$431*$H$431,2)</f>
        <v>0</v>
      </c>
      <c r="K431" s="118" t="s">
        <v>224</v>
      </c>
      <c r="L431" s="22"/>
      <c r="M431" s="123"/>
      <c r="N431" s="124" t="s">
        <v>43</v>
      </c>
      <c r="P431" s="125">
        <f>$O$431*$H$431</f>
        <v>0</v>
      </c>
      <c r="Q431" s="125">
        <v>0</v>
      </c>
      <c r="R431" s="125">
        <f>$Q$431*$H$431</f>
        <v>0</v>
      </c>
      <c r="S431" s="125">
        <v>0</v>
      </c>
      <c r="T431" s="126">
        <f>$S$431*$H$431</f>
        <v>0</v>
      </c>
      <c r="AR431" s="75" t="s">
        <v>285</v>
      </c>
      <c r="AT431" s="75" t="s">
        <v>127</v>
      </c>
      <c r="AU431" s="75" t="s">
        <v>80</v>
      </c>
      <c r="AY431" s="75" t="s">
        <v>124</v>
      </c>
      <c r="BE431" s="127">
        <f>IF($N$431="základní",$J$431,0)</f>
        <v>0</v>
      </c>
      <c r="BF431" s="127">
        <f>IF($N$431="snížená",$J$431,0)</f>
        <v>0</v>
      </c>
      <c r="BG431" s="127">
        <f>IF($N$431="zákl. přenesená",$J$431,0)</f>
        <v>0</v>
      </c>
      <c r="BH431" s="127">
        <f>IF($N$431="sníž. přenesená",$J$431,0)</f>
        <v>0</v>
      </c>
      <c r="BI431" s="127">
        <f>IF($N$431="nulová",$J$431,0)</f>
        <v>0</v>
      </c>
      <c r="BJ431" s="75" t="s">
        <v>21</v>
      </c>
      <c r="BK431" s="127">
        <f>ROUND($I$431*$H$431,2)</f>
        <v>0</v>
      </c>
      <c r="BL431" s="75" t="s">
        <v>285</v>
      </c>
      <c r="BM431" s="75" t="s">
        <v>1017</v>
      </c>
    </row>
    <row r="432" spans="2:51" s="6" customFormat="1" ht="15.75" customHeight="1">
      <c r="B432" s="132"/>
      <c r="D432" s="133" t="s">
        <v>226</v>
      </c>
      <c r="E432" s="134"/>
      <c r="F432" s="134" t="s">
        <v>1018</v>
      </c>
      <c r="H432" s="135">
        <v>32.495</v>
      </c>
      <c r="L432" s="132"/>
      <c r="M432" s="136"/>
      <c r="T432" s="137"/>
      <c r="AT432" s="138" t="s">
        <v>226</v>
      </c>
      <c r="AU432" s="138" t="s">
        <v>80</v>
      </c>
      <c r="AV432" s="138" t="s">
        <v>80</v>
      </c>
      <c r="AW432" s="138" t="s">
        <v>100</v>
      </c>
      <c r="AX432" s="138" t="s">
        <v>21</v>
      </c>
      <c r="AY432" s="138" t="s">
        <v>124</v>
      </c>
    </row>
    <row r="433" spans="2:65" s="6" customFormat="1" ht="15.75" customHeight="1">
      <c r="B433" s="22"/>
      <c r="C433" s="140" t="s">
        <v>1019</v>
      </c>
      <c r="D433" s="140" t="s">
        <v>261</v>
      </c>
      <c r="E433" s="141" t="s">
        <v>1020</v>
      </c>
      <c r="F433" s="142" t="s">
        <v>1021</v>
      </c>
      <c r="G433" s="143" t="s">
        <v>223</v>
      </c>
      <c r="H433" s="144">
        <v>0.899</v>
      </c>
      <c r="I433" s="145"/>
      <c r="J433" s="146">
        <f>ROUND($I$433*$H$433,2)</f>
        <v>0</v>
      </c>
      <c r="K433" s="142" t="s">
        <v>224</v>
      </c>
      <c r="L433" s="147"/>
      <c r="M433" s="148"/>
      <c r="N433" s="149" t="s">
        <v>43</v>
      </c>
      <c r="P433" s="125">
        <f>$O$433*$H$433</f>
        <v>0</v>
      </c>
      <c r="Q433" s="125">
        <v>0.55</v>
      </c>
      <c r="R433" s="125">
        <f>$Q$433*$H$433</f>
        <v>0.49445000000000006</v>
      </c>
      <c r="S433" s="125">
        <v>0</v>
      </c>
      <c r="T433" s="126">
        <f>$S$433*$H$433</f>
        <v>0</v>
      </c>
      <c r="AR433" s="75" t="s">
        <v>362</v>
      </c>
      <c r="AT433" s="75" t="s">
        <v>261</v>
      </c>
      <c r="AU433" s="75" t="s">
        <v>80</v>
      </c>
      <c r="AY433" s="6" t="s">
        <v>124</v>
      </c>
      <c r="BE433" s="127">
        <f>IF($N$433="základní",$J$433,0)</f>
        <v>0</v>
      </c>
      <c r="BF433" s="127">
        <f>IF($N$433="snížená",$J$433,0)</f>
        <v>0</v>
      </c>
      <c r="BG433" s="127">
        <f>IF($N$433="zákl. přenesená",$J$433,0)</f>
        <v>0</v>
      </c>
      <c r="BH433" s="127">
        <f>IF($N$433="sníž. přenesená",$J$433,0)</f>
        <v>0</v>
      </c>
      <c r="BI433" s="127">
        <f>IF($N$433="nulová",$J$433,0)</f>
        <v>0</v>
      </c>
      <c r="BJ433" s="75" t="s">
        <v>21</v>
      </c>
      <c r="BK433" s="127">
        <f>ROUND($I$433*$H$433,2)</f>
        <v>0</v>
      </c>
      <c r="BL433" s="75" t="s">
        <v>285</v>
      </c>
      <c r="BM433" s="75" t="s">
        <v>1022</v>
      </c>
    </row>
    <row r="434" spans="2:51" s="6" customFormat="1" ht="15.75" customHeight="1">
      <c r="B434" s="132"/>
      <c r="D434" s="133" t="s">
        <v>226</v>
      </c>
      <c r="E434" s="134"/>
      <c r="F434" s="134" t="s">
        <v>1023</v>
      </c>
      <c r="H434" s="135">
        <v>0.832</v>
      </c>
      <c r="L434" s="132"/>
      <c r="M434" s="136"/>
      <c r="T434" s="137"/>
      <c r="AT434" s="138" t="s">
        <v>226</v>
      </c>
      <c r="AU434" s="138" t="s">
        <v>80</v>
      </c>
      <c r="AV434" s="138" t="s">
        <v>80</v>
      </c>
      <c r="AW434" s="138" t="s">
        <v>100</v>
      </c>
      <c r="AX434" s="138" t="s">
        <v>21</v>
      </c>
      <c r="AY434" s="138" t="s">
        <v>124</v>
      </c>
    </row>
    <row r="435" spans="2:51" s="6" customFormat="1" ht="15.75" customHeight="1">
      <c r="B435" s="132"/>
      <c r="D435" s="139" t="s">
        <v>226</v>
      </c>
      <c r="F435" s="134" t="s">
        <v>1024</v>
      </c>
      <c r="H435" s="135">
        <v>0.899</v>
      </c>
      <c r="L435" s="132"/>
      <c r="M435" s="136"/>
      <c r="T435" s="137"/>
      <c r="AT435" s="138" t="s">
        <v>226</v>
      </c>
      <c r="AU435" s="138" t="s">
        <v>80</v>
      </c>
      <c r="AV435" s="138" t="s">
        <v>80</v>
      </c>
      <c r="AW435" s="138" t="s">
        <v>72</v>
      </c>
      <c r="AX435" s="138" t="s">
        <v>21</v>
      </c>
      <c r="AY435" s="138" t="s">
        <v>124</v>
      </c>
    </row>
    <row r="436" spans="2:65" s="6" customFormat="1" ht="15.75" customHeight="1">
      <c r="B436" s="22"/>
      <c r="C436" s="116" t="s">
        <v>1025</v>
      </c>
      <c r="D436" s="116" t="s">
        <v>127</v>
      </c>
      <c r="E436" s="117" t="s">
        <v>1026</v>
      </c>
      <c r="F436" s="118" t="s">
        <v>1027</v>
      </c>
      <c r="G436" s="119" t="s">
        <v>219</v>
      </c>
      <c r="H436" s="120">
        <v>110.11</v>
      </c>
      <c r="I436" s="121"/>
      <c r="J436" s="122">
        <f>ROUND($I$436*$H$436,2)</f>
        <v>0</v>
      </c>
      <c r="K436" s="118" t="s">
        <v>224</v>
      </c>
      <c r="L436" s="22"/>
      <c r="M436" s="123"/>
      <c r="N436" s="124" t="s">
        <v>43</v>
      </c>
      <c r="P436" s="125">
        <f>$O$436*$H$436</f>
        <v>0</v>
      </c>
      <c r="Q436" s="125">
        <v>0</v>
      </c>
      <c r="R436" s="125">
        <f>$Q$436*$H$436</f>
        <v>0</v>
      </c>
      <c r="S436" s="125">
        <v>0</v>
      </c>
      <c r="T436" s="126">
        <f>$S$436*$H$436</f>
        <v>0</v>
      </c>
      <c r="AR436" s="75" t="s">
        <v>285</v>
      </c>
      <c r="AT436" s="75" t="s">
        <v>127</v>
      </c>
      <c r="AU436" s="75" t="s">
        <v>80</v>
      </c>
      <c r="AY436" s="6" t="s">
        <v>124</v>
      </c>
      <c r="BE436" s="127">
        <f>IF($N$436="základní",$J$436,0)</f>
        <v>0</v>
      </c>
      <c r="BF436" s="127">
        <f>IF($N$436="snížená",$J$436,0)</f>
        <v>0</v>
      </c>
      <c r="BG436" s="127">
        <f>IF($N$436="zákl. přenesená",$J$436,0)</f>
        <v>0</v>
      </c>
      <c r="BH436" s="127">
        <f>IF($N$436="sníž. přenesená",$J$436,0)</f>
        <v>0</v>
      </c>
      <c r="BI436" s="127">
        <f>IF($N$436="nulová",$J$436,0)</f>
        <v>0</v>
      </c>
      <c r="BJ436" s="75" t="s">
        <v>21</v>
      </c>
      <c r="BK436" s="127">
        <f>ROUND($I$436*$H$436,2)</f>
        <v>0</v>
      </c>
      <c r="BL436" s="75" t="s">
        <v>285</v>
      </c>
      <c r="BM436" s="75" t="s">
        <v>1028</v>
      </c>
    </row>
    <row r="437" spans="2:51" s="6" customFormat="1" ht="15.75" customHeight="1">
      <c r="B437" s="132"/>
      <c r="D437" s="133" t="s">
        <v>226</v>
      </c>
      <c r="E437" s="134"/>
      <c r="F437" s="134" t="s">
        <v>761</v>
      </c>
      <c r="H437" s="135">
        <v>110.11</v>
      </c>
      <c r="L437" s="132"/>
      <c r="M437" s="136"/>
      <c r="T437" s="137"/>
      <c r="AT437" s="138" t="s">
        <v>226</v>
      </c>
      <c r="AU437" s="138" t="s">
        <v>80</v>
      </c>
      <c r="AV437" s="138" t="s">
        <v>80</v>
      </c>
      <c r="AW437" s="138" t="s">
        <v>100</v>
      </c>
      <c r="AX437" s="138" t="s">
        <v>72</v>
      </c>
      <c r="AY437" s="138" t="s">
        <v>124</v>
      </c>
    </row>
    <row r="438" spans="2:65" s="6" customFormat="1" ht="15.75" customHeight="1">
      <c r="B438" s="22"/>
      <c r="C438" s="140" t="s">
        <v>1029</v>
      </c>
      <c r="D438" s="140" t="s">
        <v>261</v>
      </c>
      <c r="E438" s="141" t="s">
        <v>1030</v>
      </c>
      <c r="F438" s="142" t="s">
        <v>1031</v>
      </c>
      <c r="G438" s="143" t="s">
        <v>223</v>
      </c>
      <c r="H438" s="144">
        <v>2.907</v>
      </c>
      <c r="I438" s="145"/>
      <c r="J438" s="146">
        <f>ROUND($I$438*$H$438,2)</f>
        <v>0</v>
      </c>
      <c r="K438" s="142" t="s">
        <v>224</v>
      </c>
      <c r="L438" s="147"/>
      <c r="M438" s="148"/>
      <c r="N438" s="149" t="s">
        <v>43</v>
      </c>
      <c r="P438" s="125">
        <f>$O$438*$H$438</f>
        <v>0</v>
      </c>
      <c r="Q438" s="125">
        <v>0.55</v>
      </c>
      <c r="R438" s="125">
        <f>$Q$438*$H$438</f>
        <v>1.59885</v>
      </c>
      <c r="S438" s="125">
        <v>0</v>
      </c>
      <c r="T438" s="126">
        <f>$S$438*$H$438</f>
        <v>0</v>
      </c>
      <c r="AR438" s="75" t="s">
        <v>362</v>
      </c>
      <c r="AT438" s="75" t="s">
        <v>261</v>
      </c>
      <c r="AU438" s="75" t="s">
        <v>80</v>
      </c>
      <c r="AY438" s="6" t="s">
        <v>124</v>
      </c>
      <c r="BE438" s="127">
        <f>IF($N$438="základní",$J$438,0)</f>
        <v>0</v>
      </c>
      <c r="BF438" s="127">
        <f>IF($N$438="snížená",$J$438,0)</f>
        <v>0</v>
      </c>
      <c r="BG438" s="127">
        <f>IF($N$438="zákl. přenesená",$J$438,0)</f>
        <v>0</v>
      </c>
      <c r="BH438" s="127">
        <f>IF($N$438="sníž. přenesená",$J$438,0)</f>
        <v>0</v>
      </c>
      <c r="BI438" s="127">
        <f>IF($N$438="nulová",$J$438,0)</f>
        <v>0</v>
      </c>
      <c r="BJ438" s="75" t="s">
        <v>21</v>
      </c>
      <c r="BK438" s="127">
        <f>ROUND($I$438*$H$438,2)</f>
        <v>0</v>
      </c>
      <c r="BL438" s="75" t="s">
        <v>285</v>
      </c>
      <c r="BM438" s="75" t="s">
        <v>1032</v>
      </c>
    </row>
    <row r="439" spans="2:51" s="6" customFormat="1" ht="15.75" customHeight="1">
      <c r="B439" s="132"/>
      <c r="D439" s="133" t="s">
        <v>226</v>
      </c>
      <c r="E439" s="134"/>
      <c r="F439" s="134" t="s">
        <v>1033</v>
      </c>
      <c r="H439" s="135">
        <v>2.643</v>
      </c>
      <c r="L439" s="132"/>
      <c r="M439" s="136"/>
      <c r="T439" s="137"/>
      <c r="AT439" s="138" t="s">
        <v>226</v>
      </c>
      <c r="AU439" s="138" t="s">
        <v>80</v>
      </c>
      <c r="AV439" s="138" t="s">
        <v>80</v>
      </c>
      <c r="AW439" s="138" t="s">
        <v>100</v>
      </c>
      <c r="AX439" s="138" t="s">
        <v>21</v>
      </c>
      <c r="AY439" s="138" t="s">
        <v>124</v>
      </c>
    </row>
    <row r="440" spans="2:51" s="6" customFormat="1" ht="15.75" customHeight="1">
      <c r="B440" s="132"/>
      <c r="D440" s="139" t="s">
        <v>226</v>
      </c>
      <c r="F440" s="134" t="s">
        <v>1034</v>
      </c>
      <c r="H440" s="135">
        <v>2.907</v>
      </c>
      <c r="L440" s="132"/>
      <c r="M440" s="136"/>
      <c r="T440" s="137"/>
      <c r="AT440" s="138" t="s">
        <v>226</v>
      </c>
      <c r="AU440" s="138" t="s">
        <v>80</v>
      </c>
      <c r="AV440" s="138" t="s">
        <v>80</v>
      </c>
      <c r="AW440" s="138" t="s">
        <v>72</v>
      </c>
      <c r="AX440" s="138" t="s">
        <v>21</v>
      </c>
      <c r="AY440" s="138" t="s">
        <v>124</v>
      </c>
    </row>
    <row r="441" spans="2:65" s="6" customFormat="1" ht="15.75" customHeight="1">
      <c r="B441" s="22"/>
      <c r="C441" s="116" t="s">
        <v>1035</v>
      </c>
      <c r="D441" s="116" t="s">
        <v>127</v>
      </c>
      <c r="E441" s="117" t="s">
        <v>1036</v>
      </c>
      <c r="F441" s="118" t="s">
        <v>1037</v>
      </c>
      <c r="G441" s="119" t="s">
        <v>152</v>
      </c>
      <c r="H441" s="120">
        <v>32.495</v>
      </c>
      <c r="I441" s="121"/>
      <c r="J441" s="122">
        <f>ROUND($I$441*$H$441,2)</f>
        <v>0</v>
      </c>
      <c r="K441" s="118" t="s">
        <v>350</v>
      </c>
      <c r="L441" s="22"/>
      <c r="M441" s="123"/>
      <c r="N441" s="124" t="s">
        <v>43</v>
      </c>
      <c r="P441" s="125">
        <f>$O$441*$H$441</f>
        <v>0</v>
      </c>
      <c r="Q441" s="125">
        <v>0</v>
      </c>
      <c r="R441" s="125">
        <f>$Q$441*$H$441</f>
        <v>0</v>
      </c>
      <c r="S441" s="125">
        <v>0</v>
      </c>
      <c r="T441" s="126">
        <f>$S$441*$H$441</f>
        <v>0</v>
      </c>
      <c r="AR441" s="75" t="s">
        <v>285</v>
      </c>
      <c r="AT441" s="75" t="s">
        <v>127</v>
      </c>
      <c r="AU441" s="75" t="s">
        <v>80</v>
      </c>
      <c r="AY441" s="6" t="s">
        <v>124</v>
      </c>
      <c r="BE441" s="127">
        <f>IF($N$441="základní",$J$441,0)</f>
        <v>0</v>
      </c>
      <c r="BF441" s="127">
        <f>IF($N$441="snížená",$J$441,0)</f>
        <v>0</v>
      </c>
      <c r="BG441" s="127">
        <f>IF($N$441="zákl. přenesená",$J$441,0)</f>
        <v>0</v>
      </c>
      <c r="BH441" s="127">
        <f>IF($N$441="sníž. přenesená",$J$441,0)</f>
        <v>0</v>
      </c>
      <c r="BI441" s="127">
        <f>IF($N$441="nulová",$J$441,0)</f>
        <v>0</v>
      </c>
      <c r="BJ441" s="75" t="s">
        <v>21</v>
      </c>
      <c r="BK441" s="127">
        <f>ROUND($I$441*$H$441,2)</f>
        <v>0</v>
      </c>
      <c r="BL441" s="75" t="s">
        <v>285</v>
      </c>
      <c r="BM441" s="75" t="s">
        <v>1038</v>
      </c>
    </row>
    <row r="442" spans="2:65" s="6" customFormat="1" ht="15.75" customHeight="1">
      <c r="B442" s="22"/>
      <c r="C442" s="119" t="s">
        <v>1039</v>
      </c>
      <c r="D442" s="119" t="s">
        <v>127</v>
      </c>
      <c r="E442" s="117" t="s">
        <v>1040</v>
      </c>
      <c r="F442" s="118" t="s">
        <v>1041</v>
      </c>
      <c r="G442" s="119" t="s">
        <v>753</v>
      </c>
      <c r="H442" s="156"/>
      <c r="I442" s="121"/>
      <c r="J442" s="122">
        <f>ROUND($I$442*$H$442,2)</f>
        <v>0</v>
      </c>
      <c r="K442" s="118" t="s">
        <v>224</v>
      </c>
      <c r="L442" s="22"/>
      <c r="M442" s="123"/>
      <c r="N442" s="124" t="s">
        <v>43</v>
      </c>
      <c r="P442" s="125">
        <f>$O$442*$H$442</f>
        <v>0</v>
      </c>
      <c r="Q442" s="125">
        <v>0</v>
      </c>
      <c r="R442" s="125">
        <f>$Q$442*$H$442</f>
        <v>0</v>
      </c>
      <c r="S442" s="125">
        <v>0</v>
      </c>
      <c r="T442" s="126">
        <f>$S$442*$H$442</f>
        <v>0</v>
      </c>
      <c r="AR442" s="75" t="s">
        <v>285</v>
      </c>
      <c r="AT442" s="75" t="s">
        <v>127</v>
      </c>
      <c r="AU442" s="75" t="s">
        <v>80</v>
      </c>
      <c r="AY442" s="75" t="s">
        <v>124</v>
      </c>
      <c r="BE442" s="127">
        <f>IF($N$442="základní",$J$442,0)</f>
        <v>0</v>
      </c>
      <c r="BF442" s="127">
        <f>IF($N$442="snížená",$J$442,0)</f>
        <v>0</v>
      </c>
      <c r="BG442" s="127">
        <f>IF($N$442="zákl. přenesená",$J$442,0)</f>
        <v>0</v>
      </c>
      <c r="BH442" s="127">
        <f>IF($N$442="sníž. přenesená",$J$442,0)</f>
        <v>0</v>
      </c>
      <c r="BI442" s="127">
        <f>IF($N$442="nulová",$J$442,0)</f>
        <v>0</v>
      </c>
      <c r="BJ442" s="75" t="s">
        <v>21</v>
      </c>
      <c r="BK442" s="127">
        <f>ROUND($I$442*$H$442,2)</f>
        <v>0</v>
      </c>
      <c r="BL442" s="75" t="s">
        <v>285</v>
      </c>
      <c r="BM442" s="75" t="s">
        <v>1042</v>
      </c>
    </row>
    <row r="443" spans="2:63" s="105" customFormat="1" ht="30.75" customHeight="1">
      <c r="B443" s="106"/>
      <c r="D443" s="107" t="s">
        <v>71</v>
      </c>
      <c r="E443" s="114" t="s">
        <v>1043</v>
      </c>
      <c r="F443" s="114" t="s">
        <v>1044</v>
      </c>
      <c r="J443" s="115">
        <f>$BK$443</f>
        <v>0</v>
      </c>
      <c r="L443" s="106"/>
      <c r="M443" s="110"/>
      <c r="P443" s="111">
        <f>SUM($P$444:$P$450)</f>
        <v>0</v>
      </c>
      <c r="R443" s="111">
        <f>SUM($R$444:$R$450)</f>
        <v>1.07709294</v>
      </c>
      <c r="T443" s="112">
        <f>SUM($T$444:$T$450)</f>
        <v>0</v>
      </c>
      <c r="AR443" s="107" t="s">
        <v>80</v>
      </c>
      <c r="AT443" s="107" t="s">
        <v>71</v>
      </c>
      <c r="AU443" s="107" t="s">
        <v>21</v>
      </c>
      <c r="AY443" s="107" t="s">
        <v>124</v>
      </c>
      <c r="BK443" s="113">
        <f>SUM($BK$444:$BK$450)</f>
        <v>0</v>
      </c>
    </row>
    <row r="444" spans="2:65" s="6" customFormat="1" ht="15.75" customHeight="1">
      <c r="B444" s="22"/>
      <c r="C444" s="119" t="s">
        <v>1045</v>
      </c>
      <c r="D444" s="119" t="s">
        <v>127</v>
      </c>
      <c r="E444" s="117" t="s">
        <v>1046</v>
      </c>
      <c r="F444" s="118" t="s">
        <v>1047</v>
      </c>
      <c r="G444" s="119" t="s">
        <v>219</v>
      </c>
      <c r="H444" s="120">
        <v>108.21</v>
      </c>
      <c r="I444" s="121"/>
      <c r="J444" s="122">
        <f>ROUND($I$444*$H$444,2)</f>
        <v>0</v>
      </c>
      <c r="K444" s="118" t="s">
        <v>350</v>
      </c>
      <c r="L444" s="22"/>
      <c r="M444" s="123"/>
      <c r="N444" s="124" t="s">
        <v>43</v>
      </c>
      <c r="P444" s="125">
        <f>$O$444*$H$444</f>
        <v>0</v>
      </c>
      <c r="Q444" s="125">
        <v>0</v>
      </c>
      <c r="R444" s="125">
        <f>$Q$444*$H$444</f>
        <v>0</v>
      </c>
      <c r="S444" s="125">
        <v>0</v>
      </c>
      <c r="T444" s="126">
        <f>$S$444*$H$444</f>
        <v>0</v>
      </c>
      <c r="AR444" s="75" t="s">
        <v>285</v>
      </c>
      <c r="AT444" s="75" t="s">
        <v>127</v>
      </c>
      <c r="AU444" s="75" t="s">
        <v>80</v>
      </c>
      <c r="AY444" s="75" t="s">
        <v>124</v>
      </c>
      <c r="BE444" s="127">
        <f>IF($N$444="základní",$J$444,0)</f>
        <v>0</v>
      </c>
      <c r="BF444" s="127">
        <f>IF($N$444="snížená",$J$444,0)</f>
        <v>0</v>
      </c>
      <c r="BG444" s="127">
        <f>IF($N$444="zákl. přenesená",$J$444,0)</f>
        <v>0</v>
      </c>
      <c r="BH444" s="127">
        <f>IF($N$444="sníž. přenesená",$J$444,0)</f>
        <v>0</v>
      </c>
      <c r="BI444" s="127">
        <f>IF($N$444="nulová",$J$444,0)</f>
        <v>0</v>
      </c>
      <c r="BJ444" s="75" t="s">
        <v>21</v>
      </c>
      <c r="BK444" s="127">
        <f>ROUND($I$444*$H$444,2)</f>
        <v>0</v>
      </c>
      <c r="BL444" s="75" t="s">
        <v>285</v>
      </c>
      <c r="BM444" s="75" t="s">
        <v>1048</v>
      </c>
    </row>
    <row r="445" spans="2:65" s="6" customFormat="1" ht="15.75" customHeight="1">
      <c r="B445" s="22"/>
      <c r="C445" s="119" t="s">
        <v>1049</v>
      </c>
      <c r="D445" s="119" t="s">
        <v>127</v>
      </c>
      <c r="E445" s="117" t="s">
        <v>1050</v>
      </c>
      <c r="F445" s="118" t="s">
        <v>1051</v>
      </c>
      <c r="G445" s="119" t="s">
        <v>219</v>
      </c>
      <c r="H445" s="120">
        <v>63.01</v>
      </c>
      <c r="I445" s="121"/>
      <c r="J445" s="122">
        <f>ROUND($I$445*$H$445,2)</f>
        <v>0</v>
      </c>
      <c r="K445" s="118" t="s">
        <v>224</v>
      </c>
      <c r="L445" s="22"/>
      <c r="M445" s="123"/>
      <c r="N445" s="124" t="s">
        <v>43</v>
      </c>
      <c r="P445" s="125">
        <f>$O$445*$H$445</f>
        <v>0</v>
      </c>
      <c r="Q445" s="125">
        <v>0.01694</v>
      </c>
      <c r="R445" s="125">
        <f>$Q$445*$H$445</f>
        <v>1.0673894</v>
      </c>
      <c r="S445" s="125">
        <v>0</v>
      </c>
      <c r="T445" s="126">
        <f>$S$445*$H$445</f>
        <v>0</v>
      </c>
      <c r="AR445" s="75" t="s">
        <v>285</v>
      </c>
      <c r="AT445" s="75" t="s">
        <v>127</v>
      </c>
      <c r="AU445" s="75" t="s">
        <v>80</v>
      </c>
      <c r="AY445" s="75" t="s">
        <v>124</v>
      </c>
      <c r="BE445" s="127">
        <f>IF($N$445="základní",$J$445,0)</f>
        <v>0</v>
      </c>
      <c r="BF445" s="127">
        <f>IF($N$445="snížená",$J$445,0)</f>
        <v>0</v>
      </c>
      <c r="BG445" s="127">
        <f>IF($N$445="zákl. přenesená",$J$445,0)</f>
        <v>0</v>
      </c>
      <c r="BH445" s="127">
        <f>IF($N$445="sníž. přenesená",$J$445,0)</f>
        <v>0</v>
      </c>
      <c r="BI445" s="127">
        <f>IF($N$445="nulová",$J$445,0)</f>
        <v>0</v>
      </c>
      <c r="BJ445" s="75" t="s">
        <v>21</v>
      </c>
      <c r="BK445" s="127">
        <f>ROUND($I$445*$H$445,2)</f>
        <v>0</v>
      </c>
      <c r="BL445" s="75" t="s">
        <v>285</v>
      </c>
      <c r="BM445" s="75" t="s">
        <v>1052</v>
      </c>
    </row>
    <row r="446" spans="2:51" s="6" customFormat="1" ht="15.75" customHeight="1">
      <c r="B446" s="132"/>
      <c r="D446" s="133" t="s">
        <v>226</v>
      </c>
      <c r="E446" s="134"/>
      <c r="F446" s="134" t="s">
        <v>1053</v>
      </c>
      <c r="H446" s="135">
        <v>63.01</v>
      </c>
      <c r="L446" s="132"/>
      <c r="M446" s="136"/>
      <c r="T446" s="137"/>
      <c r="AT446" s="138" t="s">
        <v>226</v>
      </c>
      <c r="AU446" s="138" t="s">
        <v>80</v>
      </c>
      <c r="AV446" s="138" t="s">
        <v>80</v>
      </c>
      <c r="AW446" s="138" t="s">
        <v>100</v>
      </c>
      <c r="AX446" s="138" t="s">
        <v>21</v>
      </c>
      <c r="AY446" s="138" t="s">
        <v>124</v>
      </c>
    </row>
    <row r="447" spans="2:65" s="6" customFormat="1" ht="15.75" customHeight="1">
      <c r="B447" s="22"/>
      <c r="C447" s="116" t="s">
        <v>1054</v>
      </c>
      <c r="D447" s="116" t="s">
        <v>127</v>
      </c>
      <c r="E447" s="117" t="s">
        <v>1055</v>
      </c>
      <c r="F447" s="118" t="s">
        <v>1056</v>
      </c>
      <c r="G447" s="119" t="s">
        <v>219</v>
      </c>
      <c r="H447" s="120">
        <v>63.01</v>
      </c>
      <c r="I447" s="121"/>
      <c r="J447" s="122">
        <f>ROUND($I$447*$H$447,2)</f>
        <v>0</v>
      </c>
      <c r="K447" s="118" t="s">
        <v>224</v>
      </c>
      <c r="L447" s="22"/>
      <c r="M447" s="123"/>
      <c r="N447" s="124" t="s">
        <v>43</v>
      </c>
      <c r="P447" s="125">
        <f>$O$447*$H$447</f>
        <v>0</v>
      </c>
      <c r="Q447" s="125">
        <v>0</v>
      </c>
      <c r="R447" s="125">
        <f>$Q$447*$H$447</f>
        <v>0</v>
      </c>
      <c r="S447" s="125">
        <v>0</v>
      </c>
      <c r="T447" s="126">
        <f>$S$447*$H$447</f>
        <v>0</v>
      </c>
      <c r="AR447" s="75" t="s">
        <v>285</v>
      </c>
      <c r="AT447" s="75" t="s">
        <v>127</v>
      </c>
      <c r="AU447" s="75" t="s">
        <v>80</v>
      </c>
      <c r="AY447" s="6" t="s">
        <v>124</v>
      </c>
      <c r="BE447" s="127">
        <f>IF($N$447="základní",$J$447,0)</f>
        <v>0</v>
      </c>
      <c r="BF447" s="127">
        <f>IF($N$447="snížená",$J$447,0)</f>
        <v>0</v>
      </c>
      <c r="BG447" s="127">
        <f>IF($N$447="zákl. přenesená",$J$447,0)</f>
        <v>0</v>
      </c>
      <c r="BH447" s="127">
        <f>IF($N$447="sníž. přenesená",$J$447,0)</f>
        <v>0</v>
      </c>
      <c r="BI447" s="127">
        <f>IF($N$447="nulová",$J$447,0)</f>
        <v>0</v>
      </c>
      <c r="BJ447" s="75" t="s">
        <v>21</v>
      </c>
      <c r="BK447" s="127">
        <f>ROUND($I$447*$H$447,2)</f>
        <v>0</v>
      </c>
      <c r="BL447" s="75" t="s">
        <v>285</v>
      </c>
      <c r="BM447" s="75" t="s">
        <v>1057</v>
      </c>
    </row>
    <row r="448" spans="2:65" s="6" customFormat="1" ht="15.75" customHeight="1">
      <c r="B448" s="22"/>
      <c r="C448" s="143" t="s">
        <v>1058</v>
      </c>
      <c r="D448" s="143" t="s">
        <v>261</v>
      </c>
      <c r="E448" s="141" t="s">
        <v>1059</v>
      </c>
      <c r="F448" s="142" t="s">
        <v>1060</v>
      </c>
      <c r="G448" s="143" t="s">
        <v>219</v>
      </c>
      <c r="H448" s="144">
        <v>69.311</v>
      </c>
      <c r="I448" s="145"/>
      <c r="J448" s="146">
        <f>ROUND($I$448*$H$448,2)</f>
        <v>0</v>
      </c>
      <c r="K448" s="142" t="s">
        <v>224</v>
      </c>
      <c r="L448" s="147"/>
      <c r="M448" s="148"/>
      <c r="N448" s="149" t="s">
        <v>43</v>
      </c>
      <c r="P448" s="125">
        <f>$O$448*$H$448</f>
        <v>0</v>
      </c>
      <c r="Q448" s="125">
        <v>0.00014</v>
      </c>
      <c r="R448" s="125">
        <f>$Q$448*$H$448</f>
        <v>0.00970354</v>
      </c>
      <c r="S448" s="125">
        <v>0</v>
      </c>
      <c r="T448" s="126">
        <f>$S$448*$H$448</f>
        <v>0</v>
      </c>
      <c r="AR448" s="75" t="s">
        <v>362</v>
      </c>
      <c r="AT448" s="75" t="s">
        <v>261</v>
      </c>
      <c r="AU448" s="75" t="s">
        <v>80</v>
      </c>
      <c r="AY448" s="75" t="s">
        <v>124</v>
      </c>
      <c r="BE448" s="127">
        <f>IF($N$448="základní",$J$448,0)</f>
        <v>0</v>
      </c>
      <c r="BF448" s="127">
        <f>IF($N$448="snížená",$J$448,0)</f>
        <v>0</v>
      </c>
      <c r="BG448" s="127">
        <f>IF($N$448="zákl. přenesená",$J$448,0)</f>
        <v>0</v>
      </c>
      <c r="BH448" s="127">
        <f>IF($N$448="sníž. přenesená",$J$448,0)</f>
        <v>0</v>
      </c>
      <c r="BI448" s="127">
        <f>IF($N$448="nulová",$J$448,0)</f>
        <v>0</v>
      </c>
      <c r="BJ448" s="75" t="s">
        <v>21</v>
      </c>
      <c r="BK448" s="127">
        <f>ROUND($I$448*$H$448,2)</f>
        <v>0</v>
      </c>
      <c r="BL448" s="75" t="s">
        <v>285</v>
      </c>
      <c r="BM448" s="75" t="s">
        <v>1061</v>
      </c>
    </row>
    <row r="449" spans="2:51" s="6" customFormat="1" ht="15.75" customHeight="1">
      <c r="B449" s="132"/>
      <c r="D449" s="139" t="s">
        <v>226</v>
      </c>
      <c r="F449" s="134" t="s">
        <v>1062</v>
      </c>
      <c r="H449" s="135">
        <v>69.311</v>
      </c>
      <c r="L449" s="132"/>
      <c r="M449" s="136"/>
      <c r="T449" s="137"/>
      <c r="AT449" s="138" t="s">
        <v>226</v>
      </c>
      <c r="AU449" s="138" t="s">
        <v>80</v>
      </c>
      <c r="AV449" s="138" t="s">
        <v>80</v>
      </c>
      <c r="AW449" s="138" t="s">
        <v>72</v>
      </c>
      <c r="AX449" s="138" t="s">
        <v>21</v>
      </c>
      <c r="AY449" s="138" t="s">
        <v>124</v>
      </c>
    </row>
    <row r="450" spans="2:65" s="6" customFormat="1" ht="15.75" customHeight="1">
      <c r="B450" s="22"/>
      <c r="C450" s="116" t="s">
        <v>1063</v>
      </c>
      <c r="D450" s="116" t="s">
        <v>127</v>
      </c>
      <c r="E450" s="117" t="s">
        <v>1064</v>
      </c>
      <c r="F450" s="118" t="s">
        <v>1065</v>
      </c>
      <c r="G450" s="119" t="s">
        <v>753</v>
      </c>
      <c r="H450" s="156"/>
      <c r="I450" s="121"/>
      <c r="J450" s="122">
        <f>ROUND($I$450*$H$450,2)</f>
        <v>0</v>
      </c>
      <c r="K450" s="118" t="s">
        <v>224</v>
      </c>
      <c r="L450" s="22"/>
      <c r="M450" s="123"/>
      <c r="N450" s="124" t="s">
        <v>43</v>
      </c>
      <c r="P450" s="125">
        <f>$O$450*$H$450</f>
        <v>0</v>
      </c>
      <c r="Q450" s="125">
        <v>0</v>
      </c>
      <c r="R450" s="125">
        <f>$Q$450*$H$450</f>
        <v>0</v>
      </c>
      <c r="S450" s="125">
        <v>0</v>
      </c>
      <c r="T450" s="126">
        <f>$S$450*$H$450</f>
        <v>0</v>
      </c>
      <c r="AR450" s="75" t="s">
        <v>285</v>
      </c>
      <c r="AT450" s="75" t="s">
        <v>127</v>
      </c>
      <c r="AU450" s="75" t="s">
        <v>80</v>
      </c>
      <c r="AY450" s="6" t="s">
        <v>124</v>
      </c>
      <c r="BE450" s="127">
        <f>IF($N$450="základní",$J$450,0)</f>
        <v>0</v>
      </c>
      <c r="BF450" s="127">
        <f>IF($N$450="snížená",$J$450,0)</f>
        <v>0</v>
      </c>
      <c r="BG450" s="127">
        <f>IF($N$450="zákl. přenesená",$J$450,0)</f>
        <v>0</v>
      </c>
      <c r="BH450" s="127">
        <f>IF($N$450="sníž. přenesená",$J$450,0)</f>
        <v>0</v>
      </c>
      <c r="BI450" s="127">
        <f>IF($N$450="nulová",$J$450,0)</f>
        <v>0</v>
      </c>
      <c r="BJ450" s="75" t="s">
        <v>21</v>
      </c>
      <c r="BK450" s="127">
        <f>ROUND($I$450*$H$450,2)</f>
        <v>0</v>
      </c>
      <c r="BL450" s="75" t="s">
        <v>285</v>
      </c>
      <c r="BM450" s="75" t="s">
        <v>1066</v>
      </c>
    </row>
    <row r="451" spans="2:63" s="105" customFormat="1" ht="30.75" customHeight="1">
      <c r="B451" s="106"/>
      <c r="D451" s="107" t="s">
        <v>71</v>
      </c>
      <c r="E451" s="114" t="s">
        <v>1067</v>
      </c>
      <c r="F451" s="114" t="s">
        <v>1068</v>
      </c>
      <c r="J451" s="115">
        <f>$BK$451</f>
        <v>0</v>
      </c>
      <c r="L451" s="106"/>
      <c r="M451" s="110"/>
      <c r="P451" s="111">
        <f>SUM($P$452:$P$467)</f>
        <v>0</v>
      </c>
      <c r="R451" s="111">
        <f>SUM($R$452:$R$467)</f>
        <v>0.8674247600000001</v>
      </c>
      <c r="T451" s="112">
        <f>SUM($T$452:$T$467)</f>
        <v>0</v>
      </c>
      <c r="AR451" s="107" t="s">
        <v>80</v>
      </c>
      <c r="AT451" s="107" t="s">
        <v>71</v>
      </c>
      <c r="AU451" s="107" t="s">
        <v>21</v>
      </c>
      <c r="AY451" s="107" t="s">
        <v>124</v>
      </c>
      <c r="BK451" s="113">
        <f>SUM($BK$452:$BK$467)</f>
        <v>0</v>
      </c>
    </row>
    <row r="452" spans="2:65" s="6" customFormat="1" ht="15.75" customHeight="1">
      <c r="B452" s="22"/>
      <c r="C452" s="119" t="s">
        <v>1069</v>
      </c>
      <c r="D452" s="119" t="s">
        <v>127</v>
      </c>
      <c r="E452" s="117" t="s">
        <v>1070</v>
      </c>
      <c r="F452" s="118" t="s">
        <v>1071</v>
      </c>
      <c r="G452" s="119" t="s">
        <v>219</v>
      </c>
      <c r="H452" s="120">
        <v>117.151</v>
      </c>
      <c r="I452" s="121"/>
      <c r="J452" s="122">
        <f>ROUND($I$452*$H$452,2)</f>
        <v>0</v>
      </c>
      <c r="K452" s="118" t="s">
        <v>224</v>
      </c>
      <c r="L452" s="22"/>
      <c r="M452" s="123"/>
      <c r="N452" s="124" t="s">
        <v>43</v>
      </c>
      <c r="P452" s="125">
        <f>$O$452*$H$452</f>
        <v>0</v>
      </c>
      <c r="Q452" s="125">
        <v>0.00596</v>
      </c>
      <c r="R452" s="125">
        <f>$Q$452*$H$452</f>
        <v>0.69821996</v>
      </c>
      <c r="S452" s="125">
        <v>0</v>
      </c>
      <c r="T452" s="126">
        <f>$S$452*$H$452</f>
        <v>0</v>
      </c>
      <c r="AR452" s="75" t="s">
        <v>285</v>
      </c>
      <c r="AT452" s="75" t="s">
        <v>127</v>
      </c>
      <c r="AU452" s="75" t="s">
        <v>80</v>
      </c>
      <c r="AY452" s="75" t="s">
        <v>124</v>
      </c>
      <c r="BE452" s="127">
        <f>IF($N$452="základní",$J$452,0)</f>
        <v>0</v>
      </c>
      <c r="BF452" s="127">
        <f>IF($N$452="snížená",$J$452,0)</f>
        <v>0</v>
      </c>
      <c r="BG452" s="127">
        <f>IF($N$452="zákl. přenesená",$J$452,0)</f>
        <v>0</v>
      </c>
      <c r="BH452" s="127">
        <f>IF($N$452="sníž. přenesená",$J$452,0)</f>
        <v>0</v>
      </c>
      <c r="BI452" s="127">
        <f>IF($N$452="nulová",$J$452,0)</f>
        <v>0</v>
      </c>
      <c r="BJ452" s="75" t="s">
        <v>21</v>
      </c>
      <c r="BK452" s="127">
        <f>ROUND($I$452*$H$452,2)</f>
        <v>0</v>
      </c>
      <c r="BL452" s="75" t="s">
        <v>285</v>
      </c>
      <c r="BM452" s="75" t="s">
        <v>1072</v>
      </c>
    </row>
    <row r="453" spans="2:51" s="6" customFormat="1" ht="15.75" customHeight="1">
      <c r="B453" s="132"/>
      <c r="D453" s="133" t="s">
        <v>226</v>
      </c>
      <c r="E453" s="134"/>
      <c r="F453" s="134" t="s">
        <v>761</v>
      </c>
      <c r="H453" s="135">
        <v>110.11</v>
      </c>
      <c r="L453" s="132"/>
      <c r="M453" s="136"/>
      <c r="T453" s="137"/>
      <c r="AT453" s="138" t="s">
        <v>226</v>
      </c>
      <c r="AU453" s="138" t="s">
        <v>80</v>
      </c>
      <c r="AV453" s="138" t="s">
        <v>80</v>
      </c>
      <c r="AW453" s="138" t="s">
        <v>100</v>
      </c>
      <c r="AX453" s="138" t="s">
        <v>72</v>
      </c>
      <c r="AY453" s="138" t="s">
        <v>124</v>
      </c>
    </row>
    <row r="454" spans="2:51" s="6" customFormat="1" ht="15.75" customHeight="1">
      <c r="B454" s="132"/>
      <c r="D454" s="139" t="s">
        <v>226</v>
      </c>
      <c r="E454" s="138"/>
      <c r="F454" s="134" t="s">
        <v>1073</v>
      </c>
      <c r="H454" s="135">
        <v>4.61</v>
      </c>
      <c r="L454" s="132"/>
      <c r="M454" s="136"/>
      <c r="T454" s="137"/>
      <c r="AT454" s="138" t="s">
        <v>226</v>
      </c>
      <c r="AU454" s="138" t="s">
        <v>80</v>
      </c>
      <c r="AV454" s="138" t="s">
        <v>80</v>
      </c>
      <c r="AW454" s="138" t="s">
        <v>100</v>
      </c>
      <c r="AX454" s="138" t="s">
        <v>72</v>
      </c>
      <c r="AY454" s="138" t="s">
        <v>124</v>
      </c>
    </row>
    <row r="455" spans="2:51" s="6" customFormat="1" ht="15.75" customHeight="1">
      <c r="B455" s="132"/>
      <c r="D455" s="139" t="s">
        <v>226</v>
      </c>
      <c r="E455" s="138"/>
      <c r="F455" s="134" t="s">
        <v>1074</v>
      </c>
      <c r="H455" s="135">
        <v>1.691</v>
      </c>
      <c r="L455" s="132"/>
      <c r="M455" s="136"/>
      <c r="T455" s="137"/>
      <c r="AT455" s="138" t="s">
        <v>226</v>
      </c>
      <c r="AU455" s="138" t="s">
        <v>80</v>
      </c>
      <c r="AV455" s="138" t="s">
        <v>80</v>
      </c>
      <c r="AW455" s="138" t="s">
        <v>100</v>
      </c>
      <c r="AX455" s="138" t="s">
        <v>72</v>
      </c>
      <c r="AY455" s="138" t="s">
        <v>124</v>
      </c>
    </row>
    <row r="456" spans="2:51" s="6" customFormat="1" ht="15.75" customHeight="1">
      <c r="B456" s="132"/>
      <c r="D456" s="139" t="s">
        <v>226</v>
      </c>
      <c r="E456" s="138"/>
      <c r="F456" s="134" t="s">
        <v>1075</v>
      </c>
      <c r="H456" s="135">
        <v>0.74</v>
      </c>
      <c r="L456" s="132"/>
      <c r="M456" s="136"/>
      <c r="T456" s="137"/>
      <c r="AT456" s="138" t="s">
        <v>226</v>
      </c>
      <c r="AU456" s="138" t="s">
        <v>80</v>
      </c>
      <c r="AV456" s="138" t="s">
        <v>80</v>
      </c>
      <c r="AW456" s="138" t="s">
        <v>100</v>
      </c>
      <c r="AX456" s="138" t="s">
        <v>72</v>
      </c>
      <c r="AY456" s="138" t="s">
        <v>124</v>
      </c>
    </row>
    <row r="457" spans="2:65" s="6" customFormat="1" ht="15.75" customHeight="1">
      <c r="B457" s="22"/>
      <c r="C457" s="116" t="s">
        <v>1076</v>
      </c>
      <c r="D457" s="116" t="s">
        <v>127</v>
      </c>
      <c r="E457" s="117" t="s">
        <v>1077</v>
      </c>
      <c r="F457" s="118" t="s">
        <v>1078</v>
      </c>
      <c r="G457" s="119" t="s">
        <v>152</v>
      </c>
      <c r="H457" s="120">
        <v>18.5</v>
      </c>
      <c r="I457" s="121"/>
      <c r="J457" s="122">
        <f>ROUND($I$457*$H$457,2)</f>
        <v>0</v>
      </c>
      <c r="K457" s="118" t="s">
        <v>131</v>
      </c>
      <c r="L457" s="22"/>
      <c r="M457" s="123"/>
      <c r="N457" s="124" t="s">
        <v>43</v>
      </c>
      <c r="P457" s="125">
        <f>$O$457*$H$457</f>
        <v>0</v>
      </c>
      <c r="Q457" s="125">
        <v>0.0015</v>
      </c>
      <c r="R457" s="125">
        <f>$Q$457*$H$457</f>
        <v>0.02775</v>
      </c>
      <c r="S457" s="125">
        <v>0</v>
      </c>
      <c r="T457" s="126">
        <f>$S$457*$H$457</f>
        <v>0</v>
      </c>
      <c r="AR457" s="75" t="s">
        <v>285</v>
      </c>
      <c r="AT457" s="75" t="s">
        <v>127</v>
      </c>
      <c r="AU457" s="75" t="s">
        <v>80</v>
      </c>
      <c r="AY457" s="6" t="s">
        <v>124</v>
      </c>
      <c r="BE457" s="127">
        <f>IF($N$457="základní",$J$457,0)</f>
        <v>0</v>
      </c>
      <c r="BF457" s="127">
        <f>IF($N$457="snížená",$J$457,0)</f>
        <v>0</v>
      </c>
      <c r="BG457" s="127">
        <f>IF($N$457="zákl. přenesená",$J$457,0)</f>
        <v>0</v>
      </c>
      <c r="BH457" s="127">
        <f>IF($N$457="sníž. přenesená",$J$457,0)</f>
        <v>0</v>
      </c>
      <c r="BI457" s="127">
        <f>IF($N$457="nulová",$J$457,0)</f>
        <v>0</v>
      </c>
      <c r="BJ457" s="75" t="s">
        <v>21</v>
      </c>
      <c r="BK457" s="127">
        <f>ROUND($I$457*$H$457,2)</f>
        <v>0</v>
      </c>
      <c r="BL457" s="75" t="s">
        <v>285</v>
      </c>
      <c r="BM457" s="75" t="s">
        <v>1079</v>
      </c>
    </row>
    <row r="458" spans="2:65" s="6" customFormat="1" ht="15.75" customHeight="1">
      <c r="B458" s="22"/>
      <c r="C458" s="119" t="s">
        <v>1080</v>
      </c>
      <c r="D458" s="119" t="s">
        <v>127</v>
      </c>
      <c r="E458" s="117" t="s">
        <v>1081</v>
      </c>
      <c r="F458" s="118" t="s">
        <v>1082</v>
      </c>
      <c r="G458" s="119" t="s">
        <v>152</v>
      </c>
      <c r="H458" s="120">
        <v>4.84</v>
      </c>
      <c r="I458" s="121"/>
      <c r="J458" s="122">
        <f>ROUND($I$458*$H$458,2)</f>
        <v>0</v>
      </c>
      <c r="K458" s="118" t="s">
        <v>224</v>
      </c>
      <c r="L458" s="22"/>
      <c r="M458" s="123"/>
      <c r="N458" s="124" t="s">
        <v>43</v>
      </c>
      <c r="P458" s="125">
        <f>$O$458*$H$458</f>
        <v>0</v>
      </c>
      <c r="Q458" s="125">
        <v>0.00127</v>
      </c>
      <c r="R458" s="125">
        <f>$Q$458*$H$458</f>
        <v>0.0061468</v>
      </c>
      <c r="S458" s="125">
        <v>0</v>
      </c>
      <c r="T458" s="126">
        <f>$S$458*$H$458</f>
        <v>0</v>
      </c>
      <c r="AR458" s="75" t="s">
        <v>285</v>
      </c>
      <c r="AT458" s="75" t="s">
        <v>127</v>
      </c>
      <c r="AU458" s="75" t="s">
        <v>80</v>
      </c>
      <c r="AY458" s="75" t="s">
        <v>124</v>
      </c>
      <c r="BE458" s="127">
        <f>IF($N$458="základní",$J$458,0)</f>
        <v>0</v>
      </c>
      <c r="BF458" s="127">
        <f>IF($N$458="snížená",$J$458,0)</f>
        <v>0</v>
      </c>
      <c r="BG458" s="127">
        <f>IF($N$458="zákl. přenesená",$J$458,0)</f>
        <v>0</v>
      </c>
      <c r="BH458" s="127">
        <f>IF($N$458="sníž. přenesená",$J$458,0)</f>
        <v>0</v>
      </c>
      <c r="BI458" s="127">
        <f>IF($N$458="nulová",$J$458,0)</f>
        <v>0</v>
      </c>
      <c r="BJ458" s="75" t="s">
        <v>21</v>
      </c>
      <c r="BK458" s="127">
        <f>ROUND($I$458*$H$458,2)</f>
        <v>0</v>
      </c>
      <c r="BL458" s="75" t="s">
        <v>285</v>
      </c>
      <c r="BM458" s="75" t="s">
        <v>1083</v>
      </c>
    </row>
    <row r="459" spans="2:51" s="6" customFormat="1" ht="15.75" customHeight="1">
      <c r="B459" s="132"/>
      <c r="D459" s="133" t="s">
        <v>226</v>
      </c>
      <c r="E459" s="134"/>
      <c r="F459" s="134" t="s">
        <v>547</v>
      </c>
      <c r="H459" s="135">
        <v>4.84</v>
      </c>
      <c r="L459" s="132"/>
      <c r="M459" s="136"/>
      <c r="T459" s="137"/>
      <c r="AT459" s="138" t="s">
        <v>226</v>
      </c>
      <c r="AU459" s="138" t="s">
        <v>80</v>
      </c>
      <c r="AV459" s="138" t="s">
        <v>80</v>
      </c>
      <c r="AW459" s="138" t="s">
        <v>100</v>
      </c>
      <c r="AX459" s="138" t="s">
        <v>21</v>
      </c>
      <c r="AY459" s="138" t="s">
        <v>124</v>
      </c>
    </row>
    <row r="460" spans="2:65" s="6" customFormat="1" ht="15.75" customHeight="1">
      <c r="B460" s="22"/>
      <c r="C460" s="116" t="s">
        <v>1084</v>
      </c>
      <c r="D460" s="116" t="s">
        <v>127</v>
      </c>
      <c r="E460" s="117" t="s">
        <v>1085</v>
      </c>
      <c r="F460" s="118" t="s">
        <v>1086</v>
      </c>
      <c r="G460" s="119" t="s">
        <v>152</v>
      </c>
      <c r="H460" s="120">
        <v>22.55</v>
      </c>
      <c r="I460" s="121"/>
      <c r="J460" s="122">
        <f>ROUND($I$460*$H$460,2)</f>
        <v>0</v>
      </c>
      <c r="K460" s="118" t="s">
        <v>131</v>
      </c>
      <c r="L460" s="22"/>
      <c r="M460" s="123"/>
      <c r="N460" s="124" t="s">
        <v>43</v>
      </c>
      <c r="P460" s="125">
        <f>$O$460*$H$460</f>
        <v>0</v>
      </c>
      <c r="Q460" s="125">
        <v>0.0038</v>
      </c>
      <c r="R460" s="125">
        <f>$Q$460*$H$460</f>
        <v>0.08569</v>
      </c>
      <c r="S460" s="125">
        <v>0</v>
      </c>
      <c r="T460" s="126">
        <f>$S$460*$H$460</f>
        <v>0</v>
      </c>
      <c r="AR460" s="75" t="s">
        <v>285</v>
      </c>
      <c r="AT460" s="75" t="s">
        <v>127</v>
      </c>
      <c r="AU460" s="75" t="s">
        <v>80</v>
      </c>
      <c r="AY460" s="6" t="s">
        <v>124</v>
      </c>
      <c r="BE460" s="127">
        <f>IF($N$460="základní",$J$460,0)</f>
        <v>0</v>
      </c>
      <c r="BF460" s="127">
        <f>IF($N$460="snížená",$J$460,0)</f>
        <v>0</v>
      </c>
      <c r="BG460" s="127">
        <f>IF($N$460="zákl. přenesená",$J$460,0)</f>
        <v>0</v>
      </c>
      <c r="BH460" s="127">
        <f>IF($N$460="sníž. přenesená",$J$460,0)</f>
        <v>0</v>
      </c>
      <c r="BI460" s="127">
        <f>IF($N$460="nulová",$J$460,0)</f>
        <v>0</v>
      </c>
      <c r="BJ460" s="75" t="s">
        <v>21</v>
      </c>
      <c r="BK460" s="127">
        <f>ROUND($I$460*$H$460,2)</f>
        <v>0</v>
      </c>
      <c r="BL460" s="75" t="s">
        <v>285</v>
      </c>
      <c r="BM460" s="75" t="s">
        <v>1087</v>
      </c>
    </row>
    <row r="461" spans="2:51" s="6" customFormat="1" ht="15.75" customHeight="1">
      <c r="B461" s="132"/>
      <c r="D461" s="133" t="s">
        <v>226</v>
      </c>
      <c r="E461" s="134"/>
      <c r="F461" s="134" t="s">
        <v>1088</v>
      </c>
      <c r="H461" s="135">
        <v>22.55</v>
      </c>
      <c r="L461" s="132"/>
      <c r="M461" s="136"/>
      <c r="T461" s="137"/>
      <c r="AT461" s="138" t="s">
        <v>226</v>
      </c>
      <c r="AU461" s="138" t="s">
        <v>80</v>
      </c>
      <c r="AV461" s="138" t="s">
        <v>80</v>
      </c>
      <c r="AW461" s="138" t="s">
        <v>100</v>
      </c>
      <c r="AX461" s="138" t="s">
        <v>21</v>
      </c>
      <c r="AY461" s="138" t="s">
        <v>124</v>
      </c>
    </row>
    <row r="462" spans="2:65" s="6" customFormat="1" ht="15.75" customHeight="1">
      <c r="B462" s="22"/>
      <c r="C462" s="116" t="s">
        <v>1089</v>
      </c>
      <c r="D462" s="116" t="s">
        <v>127</v>
      </c>
      <c r="E462" s="117" t="s">
        <v>1090</v>
      </c>
      <c r="F462" s="118" t="s">
        <v>1091</v>
      </c>
      <c r="G462" s="119" t="s">
        <v>327</v>
      </c>
      <c r="H462" s="120">
        <v>6</v>
      </c>
      <c r="I462" s="121"/>
      <c r="J462" s="122">
        <f>ROUND($I$462*$H$462,2)</f>
        <v>0</v>
      </c>
      <c r="K462" s="118" t="s">
        <v>131</v>
      </c>
      <c r="L462" s="22"/>
      <c r="M462" s="123"/>
      <c r="N462" s="124" t="s">
        <v>43</v>
      </c>
      <c r="P462" s="125">
        <f>$O$462*$H$462</f>
        <v>0</v>
      </c>
      <c r="Q462" s="125">
        <v>0.00243</v>
      </c>
      <c r="R462" s="125">
        <f>$Q$462*$H$462</f>
        <v>0.01458</v>
      </c>
      <c r="S462" s="125">
        <v>0</v>
      </c>
      <c r="T462" s="126">
        <f>$S$462*$H$462</f>
        <v>0</v>
      </c>
      <c r="AR462" s="75" t="s">
        <v>285</v>
      </c>
      <c r="AT462" s="75" t="s">
        <v>127</v>
      </c>
      <c r="AU462" s="75" t="s">
        <v>80</v>
      </c>
      <c r="AY462" s="6" t="s">
        <v>124</v>
      </c>
      <c r="BE462" s="127">
        <f>IF($N$462="základní",$J$462,0)</f>
        <v>0</v>
      </c>
      <c r="BF462" s="127">
        <f>IF($N$462="snížená",$J$462,0)</f>
        <v>0</v>
      </c>
      <c r="BG462" s="127">
        <f>IF($N$462="zákl. přenesená",$J$462,0)</f>
        <v>0</v>
      </c>
      <c r="BH462" s="127">
        <f>IF($N$462="sníž. přenesená",$J$462,0)</f>
        <v>0</v>
      </c>
      <c r="BI462" s="127">
        <f>IF($N$462="nulová",$J$462,0)</f>
        <v>0</v>
      </c>
      <c r="BJ462" s="75" t="s">
        <v>21</v>
      </c>
      <c r="BK462" s="127">
        <f>ROUND($I$462*$H$462,2)</f>
        <v>0</v>
      </c>
      <c r="BL462" s="75" t="s">
        <v>285</v>
      </c>
      <c r="BM462" s="75" t="s">
        <v>1092</v>
      </c>
    </row>
    <row r="463" spans="2:65" s="6" customFormat="1" ht="15.75" customHeight="1">
      <c r="B463" s="22"/>
      <c r="C463" s="119" t="s">
        <v>1093</v>
      </c>
      <c r="D463" s="119" t="s">
        <v>127</v>
      </c>
      <c r="E463" s="117" t="s">
        <v>1094</v>
      </c>
      <c r="F463" s="118" t="s">
        <v>1095</v>
      </c>
      <c r="G463" s="119" t="s">
        <v>327</v>
      </c>
      <c r="H463" s="120">
        <v>2</v>
      </c>
      <c r="I463" s="121"/>
      <c r="J463" s="122">
        <f>ROUND($I$463*$H$463,2)</f>
        <v>0</v>
      </c>
      <c r="K463" s="118" t="s">
        <v>131</v>
      </c>
      <c r="L463" s="22"/>
      <c r="M463" s="123"/>
      <c r="N463" s="124" t="s">
        <v>43</v>
      </c>
      <c r="P463" s="125">
        <f>$O$463*$H$463</f>
        <v>0</v>
      </c>
      <c r="Q463" s="125">
        <v>0.00357</v>
      </c>
      <c r="R463" s="125">
        <f>$Q$463*$H$463</f>
        <v>0.00714</v>
      </c>
      <c r="S463" s="125">
        <v>0</v>
      </c>
      <c r="T463" s="126">
        <f>$S$463*$H$463</f>
        <v>0</v>
      </c>
      <c r="AR463" s="75" t="s">
        <v>285</v>
      </c>
      <c r="AT463" s="75" t="s">
        <v>127</v>
      </c>
      <c r="AU463" s="75" t="s">
        <v>80</v>
      </c>
      <c r="AY463" s="75" t="s">
        <v>124</v>
      </c>
      <c r="BE463" s="127">
        <f>IF($N$463="základní",$J$463,0)</f>
        <v>0</v>
      </c>
      <c r="BF463" s="127">
        <f>IF($N$463="snížená",$J$463,0)</f>
        <v>0</v>
      </c>
      <c r="BG463" s="127">
        <f>IF($N$463="zákl. přenesená",$J$463,0)</f>
        <v>0</v>
      </c>
      <c r="BH463" s="127">
        <f>IF($N$463="sníž. přenesená",$J$463,0)</f>
        <v>0</v>
      </c>
      <c r="BI463" s="127">
        <f>IF($N$463="nulová",$J$463,0)</f>
        <v>0</v>
      </c>
      <c r="BJ463" s="75" t="s">
        <v>21</v>
      </c>
      <c r="BK463" s="127">
        <f>ROUND($I$463*$H$463,2)</f>
        <v>0</v>
      </c>
      <c r="BL463" s="75" t="s">
        <v>285</v>
      </c>
      <c r="BM463" s="75" t="s">
        <v>1096</v>
      </c>
    </row>
    <row r="464" spans="2:65" s="6" customFormat="1" ht="15.75" customHeight="1">
      <c r="B464" s="22"/>
      <c r="C464" s="119" t="s">
        <v>1097</v>
      </c>
      <c r="D464" s="119" t="s">
        <v>127</v>
      </c>
      <c r="E464" s="117" t="s">
        <v>1098</v>
      </c>
      <c r="F464" s="118" t="s">
        <v>1099</v>
      </c>
      <c r="G464" s="119" t="s">
        <v>152</v>
      </c>
      <c r="H464" s="120">
        <v>7.4</v>
      </c>
      <c r="I464" s="121"/>
      <c r="J464" s="122">
        <f>ROUND($I$464*$H$464,2)</f>
        <v>0</v>
      </c>
      <c r="K464" s="118" t="s">
        <v>131</v>
      </c>
      <c r="L464" s="22"/>
      <c r="M464" s="123"/>
      <c r="N464" s="124" t="s">
        <v>43</v>
      </c>
      <c r="P464" s="125">
        <f>$O$464*$H$464</f>
        <v>0</v>
      </c>
      <c r="Q464" s="125">
        <v>0.00377</v>
      </c>
      <c r="R464" s="125">
        <f>$Q$464*$H$464</f>
        <v>0.027898</v>
      </c>
      <c r="S464" s="125">
        <v>0</v>
      </c>
      <c r="T464" s="126">
        <f>$S$464*$H$464</f>
        <v>0</v>
      </c>
      <c r="AR464" s="75" t="s">
        <v>285</v>
      </c>
      <c r="AT464" s="75" t="s">
        <v>127</v>
      </c>
      <c r="AU464" s="75" t="s">
        <v>80</v>
      </c>
      <c r="AY464" s="75" t="s">
        <v>124</v>
      </c>
      <c r="BE464" s="127">
        <f>IF($N$464="základní",$J$464,0)</f>
        <v>0</v>
      </c>
      <c r="BF464" s="127">
        <f>IF($N$464="snížená",$J$464,0)</f>
        <v>0</v>
      </c>
      <c r="BG464" s="127">
        <f>IF($N$464="zákl. přenesená",$J$464,0)</f>
        <v>0</v>
      </c>
      <c r="BH464" s="127">
        <f>IF($N$464="sníž. přenesená",$J$464,0)</f>
        <v>0</v>
      </c>
      <c r="BI464" s="127">
        <f>IF($N$464="nulová",$J$464,0)</f>
        <v>0</v>
      </c>
      <c r="BJ464" s="75" t="s">
        <v>21</v>
      </c>
      <c r="BK464" s="127">
        <f>ROUND($I$464*$H$464,2)</f>
        <v>0</v>
      </c>
      <c r="BL464" s="75" t="s">
        <v>285</v>
      </c>
      <c r="BM464" s="75" t="s">
        <v>1100</v>
      </c>
    </row>
    <row r="465" spans="2:51" s="6" customFormat="1" ht="15.75" customHeight="1">
      <c r="B465" s="132"/>
      <c r="D465" s="133" t="s">
        <v>226</v>
      </c>
      <c r="E465" s="134"/>
      <c r="F465" s="134" t="s">
        <v>1101</v>
      </c>
      <c r="H465" s="135">
        <v>7.4</v>
      </c>
      <c r="L465" s="132"/>
      <c r="M465" s="136"/>
      <c r="T465" s="137"/>
      <c r="AT465" s="138" t="s">
        <v>226</v>
      </c>
      <c r="AU465" s="138" t="s">
        <v>80</v>
      </c>
      <c r="AV465" s="138" t="s">
        <v>80</v>
      </c>
      <c r="AW465" s="138" t="s">
        <v>100</v>
      </c>
      <c r="AX465" s="138" t="s">
        <v>21</v>
      </c>
      <c r="AY465" s="138" t="s">
        <v>124</v>
      </c>
    </row>
    <row r="466" spans="2:65" s="6" customFormat="1" ht="15.75" customHeight="1">
      <c r="B466" s="22"/>
      <c r="C466" s="116" t="s">
        <v>1102</v>
      </c>
      <c r="D466" s="116" t="s">
        <v>127</v>
      </c>
      <c r="E466" s="117" t="s">
        <v>1103</v>
      </c>
      <c r="F466" s="118" t="s">
        <v>1104</v>
      </c>
      <c r="G466" s="119" t="s">
        <v>327</v>
      </c>
      <c r="H466" s="120">
        <v>5</v>
      </c>
      <c r="I466" s="121"/>
      <c r="J466" s="122">
        <f>ROUND($I$466*$H$466,2)</f>
        <v>0</v>
      </c>
      <c r="K466" s="118" t="s">
        <v>350</v>
      </c>
      <c r="L466" s="22"/>
      <c r="M466" s="123"/>
      <c r="N466" s="124" t="s">
        <v>43</v>
      </c>
      <c r="P466" s="125">
        <f>$O$466*$H$466</f>
        <v>0</v>
      </c>
      <c r="Q466" s="125">
        <v>0</v>
      </c>
      <c r="R466" s="125">
        <f>$Q$466*$H$466</f>
        <v>0</v>
      </c>
      <c r="S466" s="125">
        <v>0</v>
      </c>
      <c r="T466" s="126">
        <f>$S$466*$H$466</f>
        <v>0</v>
      </c>
      <c r="AR466" s="75" t="s">
        <v>285</v>
      </c>
      <c r="AT466" s="75" t="s">
        <v>127</v>
      </c>
      <c r="AU466" s="75" t="s">
        <v>80</v>
      </c>
      <c r="AY466" s="6" t="s">
        <v>124</v>
      </c>
      <c r="BE466" s="127">
        <f>IF($N$466="základní",$J$466,0)</f>
        <v>0</v>
      </c>
      <c r="BF466" s="127">
        <f>IF($N$466="snížená",$J$466,0)</f>
        <v>0</v>
      </c>
      <c r="BG466" s="127">
        <f>IF($N$466="zákl. přenesená",$J$466,0)</f>
        <v>0</v>
      </c>
      <c r="BH466" s="127">
        <f>IF($N$466="sníž. přenesená",$J$466,0)</f>
        <v>0</v>
      </c>
      <c r="BI466" s="127">
        <f>IF($N$466="nulová",$J$466,0)</f>
        <v>0</v>
      </c>
      <c r="BJ466" s="75" t="s">
        <v>21</v>
      </c>
      <c r="BK466" s="127">
        <f>ROUND($I$466*$H$466,2)</f>
        <v>0</v>
      </c>
      <c r="BL466" s="75" t="s">
        <v>285</v>
      </c>
      <c r="BM466" s="75" t="s">
        <v>1105</v>
      </c>
    </row>
    <row r="467" spans="2:65" s="6" customFormat="1" ht="15.75" customHeight="1">
      <c r="B467" s="22"/>
      <c r="C467" s="119" t="s">
        <v>1106</v>
      </c>
      <c r="D467" s="119" t="s">
        <v>127</v>
      </c>
      <c r="E467" s="117" t="s">
        <v>1107</v>
      </c>
      <c r="F467" s="118" t="s">
        <v>1108</v>
      </c>
      <c r="G467" s="119" t="s">
        <v>753</v>
      </c>
      <c r="H467" s="156"/>
      <c r="I467" s="121"/>
      <c r="J467" s="122">
        <f>ROUND($I$467*$H$467,2)</f>
        <v>0</v>
      </c>
      <c r="K467" s="118" t="s">
        <v>224</v>
      </c>
      <c r="L467" s="22"/>
      <c r="M467" s="123"/>
      <c r="N467" s="124" t="s">
        <v>43</v>
      </c>
      <c r="P467" s="125">
        <f>$O$467*$H$467</f>
        <v>0</v>
      </c>
      <c r="Q467" s="125">
        <v>0</v>
      </c>
      <c r="R467" s="125">
        <f>$Q$467*$H$467</f>
        <v>0</v>
      </c>
      <c r="S467" s="125">
        <v>0</v>
      </c>
      <c r="T467" s="126">
        <f>$S$467*$H$467</f>
        <v>0</v>
      </c>
      <c r="AR467" s="75" t="s">
        <v>285</v>
      </c>
      <c r="AT467" s="75" t="s">
        <v>127</v>
      </c>
      <c r="AU467" s="75" t="s">
        <v>80</v>
      </c>
      <c r="AY467" s="75" t="s">
        <v>124</v>
      </c>
      <c r="BE467" s="127">
        <f>IF($N$467="základní",$J$467,0)</f>
        <v>0</v>
      </c>
      <c r="BF467" s="127">
        <f>IF($N$467="snížená",$J$467,0)</f>
        <v>0</v>
      </c>
      <c r="BG467" s="127">
        <f>IF($N$467="zákl. přenesená",$J$467,0)</f>
        <v>0</v>
      </c>
      <c r="BH467" s="127">
        <f>IF($N$467="sníž. přenesená",$J$467,0)</f>
        <v>0</v>
      </c>
      <c r="BI467" s="127">
        <f>IF($N$467="nulová",$J$467,0)</f>
        <v>0</v>
      </c>
      <c r="BJ467" s="75" t="s">
        <v>21</v>
      </c>
      <c r="BK467" s="127">
        <f>ROUND($I$467*$H$467,2)</f>
        <v>0</v>
      </c>
      <c r="BL467" s="75" t="s">
        <v>285</v>
      </c>
      <c r="BM467" s="75" t="s">
        <v>1109</v>
      </c>
    </row>
    <row r="468" spans="2:63" s="105" customFormat="1" ht="30.75" customHeight="1">
      <c r="B468" s="106"/>
      <c r="D468" s="107" t="s">
        <v>71</v>
      </c>
      <c r="E468" s="114" t="s">
        <v>1110</v>
      </c>
      <c r="F468" s="114" t="s">
        <v>1111</v>
      </c>
      <c r="J468" s="115">
        <f>$BK$468</f>
        <v>0</v>
      </c>
      <c r="L468" s="106"/>
      <c r="M468" s="110"/>
      <c r="P468" s="111">
        <f>SUM($P$469:$P$471)</f>
        <v>0</v>
      </c>
      <c r="R468" s="111">
        <f>SUM($R$469:$R$471)</f>
        <v>0.002088</v>
      </c>
      <c r="T468" s="112">
        <f>SUM($T$469:$T$471)</f>
        <v>0</v>
      </c>
      <c r="AR468" s="107" t="s">
        <v>80</v>
      </c>
      <c r="AT468" s="107" t="s">
        <v>71</v>
      </c>
      <c r="AU468" s="107" t="s">
        <v>21</v>
      </c>
      <c r="AY468" s="107" t="s">
        <v>124</v>
      </c>
      <c r="BK468" s="113">
        <f>SUM($BK$469:$BK$471)</f>
        <v>0</v>
      </c>
    </row>
    <row r="469" spans="2:65" s="6" customFormat="1" ht="15.75" customHeight="1">
      <c r="B469" s="22"/>
      <c r="C469" s="119" t="s">
        <v>1112</v>
      </c>
      <c r="D469" s="119" t="s">
        <v>127</v>
      </c>
      <c r="E469" s="117" t="s">
        <v>1113</v>
      </c>
      <c r="F469" s="118" t="s">
        <v>1114</v>
      </c>
      <c r="G469" s="119" t="s">
        <v>152</v>
      </c>
      <c r="H469" s="120">
        <v>24</v>
      </c>
      <c r="I469" s="121"/>
      <c r="J469" s="122">
        <f>ROUND($I$469*$H$469,2)</f>
        <v>0</v>
      </c>
      <c r="K469" s="118" t="s">
        <v>131</v>
      </c>
      <c r="L469" s="22"/>
      <c r="M469" s="123"/>
      <c r="N469" s="124" t="s">
        <v>43</v>
      </c>
      <c r="P469" s="125">
        <f>$O$469*$H$469</f>
        <v>0</v>
      </c>
      <c r="Q469" s="125">
        <v>1E-05</v>
      </c>
      <c r="R469" s="125">
        <f>$Q$469*$H$469</f>
        <v>0.00024000000000000003</v>
      </c>
      <c r="S469" s="125">
        <v>0</v>
      </c>
      <c r="T469" s="126">
        <f>$S$469*$H$469</f>
        <v>0</v>
      </c>
      <c r="AR469" s="75" t="s">
        <v>285</v>
      </c>
      <c r="AT469" s="75" t="s">
        <v>127</v>
      </c>
      <c r="AU469" s="75" t="s">
        <v>80</v>
      </c>
      <c r="AY469" s="75" t="s">
        <v>124</v>
      </c>
      <c r="BE469" s="127">
        <f>IF($N$469="základní",$J$469,0)</f>
        <v>0</v>
      </c>
      <c r="BF469" s="127">
        <f>IF($N$469="snížená",$J$469,0)</f>
        <v>0</v>
      </c>
      <c r="BG469" s="127">
        <f>IF($N$469="zákl. přenesená",$J$469,0)</f>
        <v>0</v>
      </c>
      <c r="BH469" s="127">
        <f>IF($N$469="sníž. přenesená",$J$469,0)</f>
        <v>0</v>
      </c>
      <c r="BI469" s="127">
        <f>IF($N$469="nulová",$J$469,0)</f>
        <v>0</v>
      </c>
      <c r="BJ469" s="75" t="s">
        <v>21</v>
      </c>
      <c r="BK469" s="127">
        <f>ROUND($I$469*$H$469,2)</f>
        <v>0</v>
      </c>
      <c r="BL469" s="75" t="s">
        <v>285</v>
      </c>
      <c r="BM469" s="75" t="s">
        <v>1115</v>
      </c>
    </row>
    <row r="470" spans="2:65" s="6" customFormat="1" ht="15.75" customHeight="1">
      <c r="B470" s="22"/>
      <c r="C470" s="143" t="s">
        <v>1116</v>
      </c>
      <c r="D470" s="143" t="s">
        <v>261</v>
      </c>
      <c r="E470" s="141" t="s">
        <v>1117</v>
      </c>
      <c r="F470" s="142" t="s">
        <v>1118</v>
      </c>
      <c r="G470" s="143" t="s">
        <v>152</v>
      </c>
      <c r="H470" s="144">
        <v>26.4</v>
      </c>
      <c r="I470" s="145"/>
      <c r="J470" s="146">
        <f>ROUND($I$470*$H$470,2)</f>
        <v>0</v>
      </c>
      <c r="K470" s="142" t="s">
        <v>131</v>
      </c>
      <c r="L470" s="147"/>
      <c r="M470" s="148"/>
      <c r="N470" s="149" t="s">
        <v>43</v>
      </c>
      <c r="P470" s="125">
        <f>$O$470*$H$470</f>
        <v>0</v>
      </c>
      <c r="Q470" s="125">
        <v>7E-05</v>
      </c>
      <c r="R470" s="125">
        <f>$Q$470*$H$470</f>
        <v>0.0018479999999999998</v>
      </c>
      <c r="S470" s="125">
        <v>0</v>
      </c>
      <c r="T470" s="126">
        <f>$S$470*$H$470</f>
        <v>0</v>
      </c>
      <c r="AR470" s="75" t="s">
        <v>362</v>
      </c>
      <c r="AT470" s="75" t="s">
        <v>261</v>
      </c>
      <c r="AU470" s="75" t="s">
        <v>80</v>
      </c>
      <c r="AY470" s="75" t="s">
        <v>124</v>
      </c>
      <c r="BE470" s="127">
        <f>IF($N$470="základní",$J$470,0)</f>
        <v>0</v>
      </c>
      <c r="BF470" s="127">
        <f>IF($N$470="snížená",$J$470,0)</f>
        <v>0</v>
      </c>
      <c r="BG470" s="127">
        <f>IF($N$470="zákl. přenesená",$J$470,0)</f>
        <v>0</v>
      </c>
      <c r="BH470" s="127">
        <f>IF($N$470="sníž. přenesená",$J$470,0)</f>
        <v>0</v>
      </c>
      <c r="BI470" s="127">
        <f>IF($N$470="nulová",$J$470,0)</f>
        <v>0</v>
      </c>
      <c r="BJ470" s="75" t="s">
        <v>21</v>
      </c>
      <c r="BK470" s="127">
        <f>ROUND($I$470*$H$470,2)</f>
        <v>0</v>
      </c>
      <c r="BL470" s="75" t="s">
        <v>285</v>
      </c>
      <c r="BM470" s="75" t="s">
        <v>1119</v>
      </c>
    </row>
    <row r="471" spans="2:51" s="6" customFormat="1" ht="15.75" customHeight="1">
      <c r="B471" s="132"/>
      <c r="D471" s="139" t="s">
        <v>226</v>
      </c>
      <c r="F471" s="134" t="s">
        <v>1120</v>
      </c>
      <c r="H471" s="135">
        <v>26.4</v>
      </c>
      <c r="L471" s="132"/>
      <c r="M471" s="136"/>
      <c r="T471" s="137"/>
      <c r="AT471" s="138" t="s">
        <v>226</v>
      </c>
      <c r="AU471" s="138" t="s">
        <v>80</v>
      </c>
      <c r="AV471" s="138" t="s">
        <v>80</v>
      </c>
      <c r="AW471" s="138" t="s">
        <v>72</v>
      </c>
      <c r="AX471" s="138" t="s">
        <v>21</v>
      </c>
      <c r="AY471" s="138" t="s">
        <v>124</v>
      </c>
    </row>
    <row r="472" spans="2:63" s="105" customFormat="1" ht="30.75" customHeight="1">
      <c r="B472" s="106"/>
      <c r="D472" s="107" t="s">
        <v>71</v>
      </c>
      <c r="E472" s="114" t="s">
        <v>1121</v>
      </c>
      <c r="F472" s="114" t="s">
        <v>1122</v>
      </c>
      <c r="J472" s="115">
        <f>$BK$472</f>
        <v>0</v>
      </c>
      <c r="L472" s="106"/>
      <c r="M472" s="110"/>
      <c r="P472" s="111">
        <f>SUM($P$473:$P$510)</f>
        <v>0</v>
      </c>
      <c r="R472" s="111">
        <f>SUM($R$473:$R$510)</f>
        <v>1.28347375</v>
      </c>
      <c r="T472" s="112">
        <f>SUM($T$473:$T$510)</f>
        <v>0</v>
      </c>
      <c r="AR472" s="107" t="s">
        <v>80</v>
      </c>
      <c r="AT472" s="107" t="s">
        <v>71</v>
      </c>
      <c r="AU472" s="107" t="s">
        <v>21</v>
      </c>
      <c r="AY472" s="107" t="s">
        <v>124</v>
      </c>
      <c r="BK472" s="113">
        <f>SUM($BK$473:$BK$510)</f>
        <v>0</v>
      </c>
    </row>
    <row r="473" spans="2:65" s="6" customFormat="1" ht="15.75" customHeight="1">
      <c r="B473" s="22"/>
      <c r="C473" s="116" t="s">
        <v>1123</v>
      </c>
      <c r="D473" s="116" t="s">
        <v>127</v>
      </c>
      <c r="E473" s="117" t="s">
        <v>1124</v>
      </c>
      <c r="F473" s="118" t="s">
        <v>1125</v>
      </c>
      <c r="G473" s="119" t="s">
        <v>219</v>
      </c>
      <c r="H473" s="120">
        <v>53.952</v>
      </c>
      <c r="I473" s="121"/>
      <c r="J473" s="122">
        <f>ROUND($I$473*$H$473,2)</f>
        <v>0</v>
      </c>
      <c r="K473" s="118" t="s">
        <v>224</v>
      </c>
      <c r="L473" s="22"/>
      <c r="M473" s="123"/>
      <c r="N473" s="124" t="s">
        <v>43</v>
      </c>
      <c r="P473" s="125">
        <f>$O$473*$H$473</f>
        <v>0</v>
      </c>
      <c r="Q473" s="125">
        <v>0</v>
      </c>
      <c r="R473" s="125">
        <f>$Q$473*$H$473</f>
        <v>0</v>
      </c>
      <c r="S473" s="125">
        <v>0</v>
      </c>
      <c r="T473" s="126">
        <f>$S$473*$H$473</f>
        <v>0</v>
      </c>
      <c r="AR473" s="75" t="s">
        <v>285</v>
      </c>
      <c r="AT473" s="75" t="s">
        <v>127</v>
      </c>
      <c r="AU473" s="75" t="s">
        <v>80</v>
      </c>
      <c r="AY473" s="6" t="s">
        <v>124</v>
      </c>
      <c r="BE473" s="127">
        <f>IF($N$473="základní",$J$473,0)</f>
        <v>0</v>
      </c>
      <c r="BF473" s="127">
        <f>IF($N$473="snížená",$J$473,0)</f>
        <v>0</v>
      </c>
      <c r="BG473" s="127">
        <f>IF($N$473="zákl. přenesená",$J$473,0)</f>
        <v>0</v>
      </c>
      <c r="BH473" s="127">
        <f>IF($N$473="sníž. přenesená",$J$473,0)</f>
        <v>0</v>
      </c>
      <c r="BI473" s="127">
        <f>IF($N$473="nulová",$J$473,0)</f>
        <v>0</v>
      </c>
      <c r="BJ473" s="75" t="s">
        <v>21</v>
      </c>
      <c r="BK473" s="127">
        <f>ROUND($I$473*$H$473,2)</f>
        <v>0</v>
      </c>
      <c r="BL473" s="75" t="s">
        <v>285</v>
      </c>
      <c r="BM473" s="75" t="s">
        <v>1126</v>
      </c>
    </row>
    <row r="474" spans="2:51" s="6" customFormat="1" ht="15.75" customHeight="1">
      <c r="B474" s="132"/>
      <c r="D474" s="133" t="s">
        <v>226</v>
      </c>
      <c r="E474" s="134"/>
      <c r="F474" s="134" t="s">
        <v>1127</v>
      </c>
      <c r="H474" s="135">
        <v>53.952</v>
      </c>
      <c r="L474" s="132"/>
      <c r="M474" s="136"/>
      <c r="T474" s="137"/>
      <c r="AT474" s="138" t="s">
        <v>226</v>
      </c>
      <c r="AU474" s="138" t="s">
        <v>80</v>
      </c>
      <c r="AV474" s="138" t="s">
        <v>80</v>
      </c>
      <c r="AW474" s="138" t="s">
        <v>100</v>
      </c>
      <c r="AX474" s="138" t="s">
        <v>72</v>
      </c>
      <c r="AY474" s="138" t="s">
        <v>124</v>
      </c>
    </row>
    <row r="475" spans="2:65" s="6" customFormat="1" ht="15.75" customHeight="1">
      <c r="B475" s="22"/>
      <c r="C475" s="140" t="s">
        <v>1128</v>
      </c>
      <c r="D475" s="140" t="s">
        <v>261</v>
      </c>
      <c r="E475" s="141" t="s">
        <v>1129</v>
      </c>
      <c r="F475" s="142" t="s">
        <v>1130</v>
      </c>
      <c r="G475" s="143" t="s">
        <v>219</v>
      </c>
      <c r="H475" s="144">
        <v>59.347</v>
      </c>
      <c r="I475" s="145"/>
      <c r="J475" s="146">
        <f>ROUND($I$475*$H$475,2)</f>
        <v>0</v>
      </c>
      <c r="K475" s="142" t="s">
        <v>224</v>
      </c>
      <c r="L475" s="147"/>
      <c r="M475" s="148"/>
      <c r="N475" s="149" t="s">
        <v>43</v>
      </c>
      <c r="P475" s="125">
        <f>$O$475*$H$475</f>
        <v>0</v>
      </c>
      <c r="Q475" s="125">
        <v>0.016</v>
      </c>
      <c r="R475" s="125">
        <f>$Q$475*$H$475</f>
        <v>0.9495520000000001</v>
      </c>
      <c r="S475" s="125">
        <v>0</v>
      </c>
      <c r="T475" s="126">
        <f>$S$475*$H$475</f>
        <v>0</v>
      </c>
      <c r="AR475" s="75" t="s">
        <v>362</v>
      </c>
      <c r="AT475" s="75" t="s">
        <v>261</v>
      </c>
      <c r="AU475" s="75" t="s">
        <v>80</v>
      </c>
      <c r="AY475" s="6" t="s">
        <v>124</v>
      </c>
      <c r="BE475" s="127">
        <f>IF($N$475="základní",$J$475,0)</f>
        <v>0</v>
      </c>
      <c r="BF475" s="127">
        <f>IF($N$475="snížená",$J$475,0)</f>
        <v>0</v>
      </c>
      <c r="BG475" s="127">
        <f>IF($N$475="zákl. přenesená",$J$475,0)</f>
        <v>0</v>
      </c>
      <c r="BH475" s="127">
        <f>IF($N$475="sníž. přenesená",$J$475,0)</f>
        <v>0</v>
      </c>
      <c r="BI475" s="127">
        <f>IF($N$475="nulová",$J$475,0)</f>
        <v>0</v>
      </c>
      <c r="BJ475" s="75" t="s">
        <v>21</v>
      </c>
      <c r="BK475" s="127">
        <f>ROUND($I$475*$H$475,2)</f>
        <v>0</v>
      </c>
      <c r="BL475" s="75" t="s">
        <v>285</v>
      </c>
      <c r="BM475" s="75" t="s">
        <v>1131</v>
      </c>
    </row>
    <row r="476" spans="2:51" s="6" customFormat="1" ht="15.75" customHeight="1">
      <c r="B476" s="132"/>
      <c r="D476" s="139" t="s">
        <v>226</v>
      </c>
      <c r="F476" s="134" t="s">
        <v>1132</v>
      </c>
      <c r="H476" s="135">
        <v>59.347</v>
      </c>
      <c r="L476" s="132"/>
      <c r="M476" s="136"/>
      <c r="T476" s="137"/>
      <c r="AT476" s="138" t="s">
        <v>226</v>
      </c>
      <c r="AU476" s="138" t="s">
        <v>80</v>
      </c>
      <c r="AV476" s="138" t="s">
        <v>80</v>
      </c>
      <c r="AW476" s="138" t="s">
        <v>72</v>
      </c>
      <c r="AX476" s="138" t="s">
        <v>21</v>
      </c>
      <c r="AY476" s="138" t="s">
        <v>124</v>
      </c>
    </row>
    <row r="477" spans="2:65" s="6" customFormat="1" ht="15.75" customHeight="1">
      <c r="B477" s="22"/>
      <c r="C477" s="116" t="s">
        <v>1133</v>
      </c>
      <c r="D477" s="116" t="s">
        <v>127</v>
      </c>
      <c r="E477" s="117" t="s">
        <v>1134</v>
      </c>
      <c r="F477" s="118" t="s">
        <v>1135</v>
      </c>
      <c r="G477" s="119" t="s">
        <v>152</v>
      </c>
      <c r="H477" s="120">
        <v>81.295</v>
      </c>
      <c r="I477" s="121"/>
      <c r="J477" s="122">
        <f>ROUND($I$477*$H$477,2)</f>
        <v>0</v>
      </c>
      <c r="K477" s="118" t="s">
        <v>224</v>
      </c>
      <c r="L477" s="22"/>
      <c r="M477" s="123"/>
      <c r="N477" s="124" t="s">
        <v>43</v>
      </c>
      <c r="P477" s="125">
        <f>$O$477*$H$477</f>
        <v>0</v>
      </c>
      <c r="Q477" s="125">
        <v>0</v>
      </c>
      <c r="R477" s="125">
        <f>$Q$477*$H$477</f>
        <v>0</v>
      </c>
      <c r="S477" s="125">
        <v>0</v>
      </c>
      <c r="T477" s="126">
        <f>$S$477*$H$477</f>
        <v>0</v>
      </c>
      <c r="AR477" s="75" t="s">
        <v>285</v>
      </c>
      <c r="AT477" s="75" t="s">
        <v>127</v>
      </c>
      <c r="AU477" s="75" t="s">
        <v>80</v>
      </c>
      <c r="AY477" s="6" t="s">
        <v>124</v>
      </c>
      <c r="BE477" s="127">
        <f>IF($N$477="základní",$J$477,0)</f>
        <v>0</v>
      </c>
      <c r="BF477" s="127">
        <f>IF($N$477="snížená",$J$477,0)</f>
        <v>0</v>
      </c>
      <c r="BG477" s="127">
        <f>IF($N$477="zákl. přenesená",$J$477,0)</f>
        <v>0</v>
      </c>
      <c r="BH477" s="127">
        <f>IF($N$477="sníž. přenesená",$J$477,0)</f>
        <v>0</v>
      </c>
      <c r="BI477" s="127">
        <f>IF($N$477="nulová",$J$477,0)</f>
        <v>0</v>
      </c>
      <c r="BJ477" s="75" t="s">
        <v>21</v>
      </c>
      <c r="BK477" s="127">
        <f>ROUND($I$477*$H$477,2)</f>
        <v>0</v>
      </c>
      <c r="BL477" s="75" t="s">
        <v>285</v>
      </c>
      <c r="BM477" s="75" t="s">
        <v>1136</v>
      </c>
    </row>
    <row r="478" spans="2:51" s="6" customFormat="1" ht="15.75" customHeight="1">
      <c r="B478" s="132"/>
      <c r="D478" s="133" t="s">
        <v>226</v>
      </c>
      <c r="E478" s="134"/>
      <c r="F478" s="134" t="s">
        <v>1137</v>
      </c>
      <c r="H478" s="135">
        <v>81.295</v>
      </c>
      <c r="L478" s="132"/>
      <c r="M478" s="136"/>
      <c r="T478" s="137"/>
      <c r="AT478" s="138" t="s">
        <v>226</v>
      </c>
      <c r="AU478" s="138" t="s">
        <v>80</v>
      </c>
      <c r="AV478" s="138" t="s">
        <v>80</v>
      </c>
      <c r="AW478" s="138" t="s">
        <v>100</v>
      </c>
      <c r="AX478" s="138" t="s">
        <v>21</v>
      </c>
      <c r="AY478" s="138" t="s">
        <v>124</v>
      </c>
    </row>
    <row r="479" spans="2:65" s="6" customFormat="1" ht="15.75" customHeight="1">
      <c r="B479" s="22"/>
      <c r="C479" s="140" t="s">
        <v>1138</v>
      </c>
      <c r="D479" s="140" t="s">
        <v>261</v>
      </c>
      <c r="E479" s="141" t="s">
        <v>1139</v>
      </c>
      <c r="F479" s="142" t="s">
        <v>1140</v>
      </c>
      <c r="G479" s="143" t="s">
        <v>223</v>
      </c>
      <c r="H479" s="144">
        <v>0.179</v>
      </c>
      <c r="I479" s="145"/>
      <c r="J479" s="146">
        <f>ROUND($I$479*$H$479,2)</f>
        <v>0</v>
      </c>
      <c r="K479" s="142" t="s">
        <v>224</v>
      </c>
      <c r="L479" s="147"/>
      <c r="M479" s="148"/>
      <c r="N479" s="149" t="s">
        <v>43</v>
      </c>
      <c r="P479" s="125">
        <f>$O$479*$H$479</f>
        <v>0</v>
      </c>
      <c r="Q479" s="125">
        <v>0.55</v>
      </c>
      <c r="R479" s="125">
        <f>$Q$479*$H$479</f>
        <v>0.09845000000000001</v>
      </c>
      <c r="S479" s="125">
        <v>0</v>
      </c>
      <c r="T479" s="126">
        <f>$S$479*$H$479</f>
        <v>0</v>
      </c>
      <c r="AR479" s="75" t="s">
        <v>362</v>
      </c>
      <c r="AT479" s="75" t="s">
        <v>261</v>
      </c>
      <c r="AU479" s="75" t="s">
        <v>80</v>
      </c>
      <c r="AY479" s="6" t="s">
        <v>124</v>
      </c>
      <c r="BE479" s="127">
        <f>IF($N$479="základní",$J$479,0)</f>
        <v>0</v>
      </c>
      <c r="BF479" s="127">
        <f>IF($N$479="snížená",$J$479,0)</f>
        <v>0</v>
      </c>
      <c r="BG479" s="127">
        <f>IF($N$479="zákl. přenesená",$J$479,0)</f>
        <v>0</v>
      </c>
      <c r="BH479" s="127">
        <f>IF($N$479="sníž. přenesená",$J$479,0)</f>
        <v>0</v>
      </c>
      <c r="BI479" s="127">
        <f>IF($N$479="nulová",$J$479,0)</f>
        <v>0</v>
      </c>
      <c r="BJ479" s="75" t="s">
        <v>21</v>
      </c>
      <c r="BK479" s="127">
        <f>ROUND($I$479*$H$479,2)</f>
        <v>0</v>
      </c>
      <c r="BL479" s="75" t="s">
        <v>285</v>
      </c>
      <c r="BM479" s="75" t="s">
        <v>1141</v>
      </c>
    </row>
    <row r="480" spans="2:51" s="6" customFormat="1" ht="15.75" customHeight="1">
      <c r="B480" s="132"/>
      <c r="D480" s="133" t="s">
        <v>226</v>
      </c>
      <c r="E480" s="134"/>
      <c r="F480" s="134" t="s">
        <v>1142</v>
      </c>
      <c r="H480" s="135">
        <v>0.179</v>
      </c>
      <c r="L480" s="132"/>
      <c r="M480" s="136"/>
      <c r="T480" s="137"/>
      <c r="AT480" s="138" t="s">
        <v>226</v>
      </c>
      <c r="AU480" s="138" t="s">
        <v>80</v>
      </c>
      <c r="AV480" s="138" t="s">
        <v>80</v>
      </c>
      <c r="AW480" s="138" t="s">
        <v>100</v>
      </c>
      <c r="AX480" s="138" t="s">
        <v>21</v>
      </c>
      <c r="AY480" s="138" t="s">
        <v>124</v>
      </c>
    </row>
    <row r="481" spans="2:65" s="6" customFormat="1" ht="15.75" customHeight="1">
      <c r="B481" s="22"/>
      <c r="C481" s="116" t="s">
        <v>1143</v>
      </c>
      <c r="D481" s="116" t="s">
        <v>127</v>
      </c>
      <c r="E481" s="117" t="s">
        <v>1144</v>
      </c>
      <c r="F481" s="118" t="s">
        <v>1145</v>
      </c>
      <c r="G481" s="119" t="s">
        <v>219</v>
      </c>
      <c r="H481" s="120">
        <v>8.567</v>
      </c>
      <c r="I481" s="121"/>
      <c r="J481" s="122">
        <f>ROUND($I$481*$H$481,2)</f>
        <v>0</v>
      </c>
      <c r="K481" s="118" t="s">
        <v>224</v>
      </c>
      <c r="L481" s="22"/>
      <c r="M481" s="123"/>
      <c r="N481" s="124" t="s">
        <v>43</v>
      </c>
      <c r="P481" s="125">
        <f>$O$481*$H$481</f>
        <v>0</v>
      </c>
      <c r="Q481" s="125">
        <v>0.00025</v>
      </c>
      <c r="R481" s="125">
        <f>$Q$481*$H$481</f>
        <v>0.00214175</v>
      </c>
      <c r="S481" s="125">
        <v>0</v>
      </c>
      <c r="T481" s="126">
        <f>$S$481*$H$481</f>
        <v>0</v>
      </c>
      <c r="AR481" s="75" t="s">
        <v>285</v>
      </c>
      <c r="AT481" s="75" t="s">
        <v>127</v>
      </c>
      <c r="AU481" s="75" t="s">
        <v>80</v>
      </c>
      <c r="AY481" s="6" t="s">
        <v>124</v>
      </c>
      <c r="BE481" s="127">
        <f>IF($N$481="základní",$J$481,0)</f>
        <v>0</v>
      </c>
      <c r="BF481" s="127">
        <f>IF($N$481="snížená",$J$481,0)</f>
        <v>0</v>
      </c>
      <c r="BG481" s="127">
        <f>IF($N$481="zákl. přenesená",$J$481,0)</f>
        <v>0</v>
      </c>
      <c r="BH481" s="127">
        <f>IF($N$481="sníž. přenesená",$J$481,0)</f>
        <v>0</v>
      </c>
      <c r="BI481" s="127">
        <f>IF($N$481="nulová",$J$481,0)</f>
        <v>0</v>
      </c>
      <c r="BJ481" s="75" t="s">
        <v>21</v>
      </c>
      <c r="BK481" s="127">
        <f>ROUND($I$481*$H$481,2)</f>
        <v>0</v>
      </c>
      <c r="BL481" s="75" t="s">
        <v>285</v>
      </c>
      <c r="BM481" s="75" t="s">
        <v>1146</v>
      </c>
    </row>
    <row r="482" spans="2:51" s="6" customFormat="1" ht="15.75" customHeight="1">
      <c r="B482" s="132"/>
      <c r="D482" s="133" t="s">
        <v>226</v>
      </c>
      <c r="E482" s="134"/>
      <c r="F482" s="134" t="s">
        <v>1147</v>
      </c>
      <c r="H482" s="135">
        <v>8.567</v>
      </c>
      <c r="L482" s="132"/>
      <c r="M482" s="136"/>
      <c r="T482" s="137"/>
      <c r="AT482" s="138" t="s">
        <v>226</v>
      </c>
      <c r="AU482" s="138" t="s">
        <v>80</v>
      </c>
      <c r="AV482" s="138" t="s">
        <v>80</v>
      </c>
      <c r="AW482" s="138" t="s">
        <v>100</v>
      </c>
      <c r="AX482" s="138" t="s">
        <v>21</v>
      </c>
      <c r="AY482" s="138" t="s">
        <v>124</v>
      </c>
    </row>
    <row r="483" spans="2:65" s="6" customFormat="1" ht="15.75" customHeight="1">
      <c r="B483" s="22"/>
      <c r="C483" s="116" t="s">
        <v>1148</v>
      </c>
      <c r="D483" s="116" t="s">
        <v>127</v>
      </c>
      <c r="E483" s="117" t="s">
        <v>1149</v>
      </c>
      <c r="F483" s="118" t="s">
        <v>1150</v>
      </c>
      <c r="G483" s="119" t="s">
        <v>219</v>
      </c>
      <c r="H483" s="120">
        <v>12.528</v>
      </c>
      <c r="I483" s="121"/>
      <c r="J483" s="122">
        <f>ROUND($I$483*$H$483,2)</f>
        <v>0</v>
      </c>
      <c r="K483" s="118" t="s">
        <v>131</v>
      </c>
      <c r="L483" s="22"/>
      <c r="M483" s="123"/>
      <c r="N483" s="124" t="s">
        <v>43</v>
      </c>
      <c r="P483" s="125">
        <f>$O$483*$H$483</f>
        <v>0</v>
      </c>
      <c r="Q483" s="125">
        <v>0</v>
      </c>
      <c r="R483" s="125">
        <f>$Q$483*$H$483</f>
        <v>0</v>
      </c>
      <c r="S483" s="125">
        <v>0</v>
      </c>
      <c r="T483" s="126">
        <f>$S$483*$H$483</f>
        <v>0</v>
      </c>
      <c r="AR483" s="75" t="s">
        <v>285</v>
      </c>
      <c r="AT483" s="75" t="s">
        <v>127</v>
      </c>
      <c r="AU483" s="75" t="s">
        <v>80</v>
      </c>
      <c r="AY483" s="6" t="s">
        <v>124</v>
      </c>
      <c r="BE483" s="127">
        <f>IF($N$483="základní",$J$483,0)</f>
        <v>0</v>
      </c>
      <c r="BF483" s="127">
        <f>IF($N$483="snížená",$J$483,0)</f>
        <v>0</v>
      </c>
      <c r="BG483" s="127">
        <f>IF($N$483="zákl. přenesená",$J$483,0)</f>
        <v>0</v>
      </c>
      <c r="BH483" s="127">
        <f>IF($N$483="sníž. přenesená",$J$483,0)</f>
        <v>0</v>
      </c>
      <c r="BI483" s="127">
        <f>IF($N$483="nulová",$J$483,0)</f>
        <v>0</v>
      </c>
      <c r="BJ483" s="75" t="s">
        <v>21</v>
      </c>
      <c r="BK483" s="127">
        <f>ROUND($I$483*$H$483,2)</f>
        <v>0</v>
      </c>
      <c r="BL483" s="75" t="s">
        <v>285</v>
      </c>
      <c r="BM483" s="75" t="s">
        <v>1151</v>
      </c>
    </row>
    <row r="484" spans="2:51" s="6" customFormat="1" ht="15.75" customHeight="1">
      <c r="B484" s="132"/>
      <c r="D484" s="133" t="s">
        <v>226</v>
      </c>
      <c r="E484" s="134"/>
      <c r="F484" s="134" t="s">
        <v>1152</v>
      </c>
      <c r="H484" s="135">
        <v>12.528</v>
      </c>
      <c r="L484" s="132"/>
      <c r="M484" s="136"/>
      <c r="T484" s="137"/>
      <c r="AT484" s="138" t="s">
        <v>226</v>
      </c>
      <c r="AU484" s="138" t="s">
        <v>80</v>
      </c>
      <c r="AV484" s="138" t="s">
        <v>80</v>
      </c>
      <c r="AW484" s="138" t="s">
        <v>100</v>
      </c>
      <c r="AX484" s="138" t="s">
        <v>21</v>
      </c>
      <c r="AY484" s="138" t="s">
        <v>124</v>
      </c>
    </row>
    <row r="485" spans="2:65" s="6" customFormat="1" ht="15.75" customHeight="1">
      <c r="B485" s="22"/>
      <c r="C485" s="116" t="s">
        <v>1153</v>
      </c>
      <c r="D485" s="116" t="s">
        <v>127</v>
      </c>
      <c r="E485" s="117" t="s">
        <v>1154</v>
      </c>
      <c r="F485" s="118" t="s">
        <v>1155</v>
      </c>
      <c r="G485" s="119" t="s">
        <v>327</v>
      </c>
      <c r="H485" s="120">
        <v>6</v>
      </c>
      <c r="I485" s="121"/>
      <c r="J485" s="122">
        <f>ROUND($I$485*$H$485,2)</f>
        <v>0</v>
      </c>
      <c r="K485" s="118" t="s">
        <v>224</v>
      </c>
      <c r="L485" s="22"/>
      <c r="M485" s="123"/>
      <c r="N485" s="124" t="s">
        <v>43</v>
      </c>
      <c r="P485" s="125">
        <f>$O$485*$H$485</f>
        <v>0</v>
      </c>
      <c r="Q485" s="125">
        <v>0</v>
      </c>
      <c r="R485" s="125">
        <f>$Q$485*$H$485</f>
        <v>0</v>
      </c>
      <c r="S485" s="125">
        <v>0</v>
      </c>
      <c r="T485" s="126">
        <f>$S$485*$H$485</f>
        <v>0</v>
      </c>
      <c r="AR485" s="75" t="s">
        <v>285</v>
      </c>
      <c r="AT485" s="75" t="s">
        <v>127</v>
      </c>
      <c r="AU485" s="75" t="s">
        <v>80</v>
      </c>
      <c r="AY485" s="6" t="s">
        <v>124</v>
      </c>
      <c r="BE485" s="127">
        <f>IF($N$485="základní",$J$485,0)</f>
        <v>0</v>
      </c>
      <c r="BF485" s="127">
        <f>IF($N$485="snížená",$J$485,0)</f>
        <v>0</v>
      </c>
      <c r="BG485" s="127">
        <f>IF($N$485="zákl. přenesená",$J$485,0)</f>
        <v>0</v>
      </c>
      <c r="BH485" s="127">
        <f>IF($N$485="sníž. přenesená",$J$485,0)</f>
        <v>0</v>
      </c>
      <c r="BI485" s="127">
        <f>IF($N$485="nulová",$J$485,0)</f>
        <v>0</v>
      </c>
      <c r="BJ485" s="75" t="s">
        <v>21</v>
      </c>
      <c r="BK485" s="127">
        <f>ROUND($I$485*$H$485,2)</f>
        <v>0</v>
      </c>
      <c r="BL485" s="75" t="s">
        <v>285</v>
      </c>
      <c r="BM485" s="75" t="s">
        <v>1156</v>
      </c>
    </row>
    <row r="486" spans="2:65" s="6" customFormat="1" ht="15.75" customHeight="1">
      <c r="B486" s="22"/>
      <c r="C486" s="143" t="s">
        <v>1157</v>
      </c>
      <c r="D486" s="143" t="s">
        <v>261</v>
      </c>
      <c r="E486" s="141" t="s">
        <v>1158</v>
      </c>
      <c r="F486" s="142" t="s">
        <v>1159</v>
      </c>
      <c r="G486" s="143" t="s">
        <v>327</v>
      </c>
      <c r="H486" s="144">
        <v>6</v>
      </c>
      <c r="I486" s="145"/>
      <c r="J486" s="146">
        <f>ROUND($I$486*$H$486,2)</f>
        <v>0</v>
      </c>
      <c r="K486" s="142" t="s">
        <v>224</v>
      </c>
      <c r="L486" s="147"/>
      <c r="M486" s="148"/>
      <c r="N486" s="149" t="s">
        <v>43</v>
      </c>
      <c r="P486" s="125">
        <f>$O$486*$H$486</f>
        <v>0</v>
      </c>
      <c r="Q486" s="125">
        <v>0.027</v>
      </c>
      <c r="R486" s="125">
        <f>$Q$486*$H$486</f>
        <v>0.162</v>
      </c>
      <c r="S486" s="125">
        <v>0</v>
      </c>
      <c r="T486" s="126">
        <f>$S$486*$H$486</f>
        <v>0</v>
      </c>
      <c r="AR486" s="75" t="s">
        <v>362</v>
      </c>
      <c r="AT486" s="75" t="s">
        <v>261</v>
      </c>
      <c r="AU486" s="75" t="s">
        <v>80</v>
      </c>
      <c r="AY486" s="75" t="s">
        <v>124</v>
      </c>
      <c r="BE486" s="127">
        <f>IF($N$486="základní",$J$486,0)</f>
        <v>0</v>
      </c>
      <c r="BF486" s="127">
        <f>IF($N$486="snížená",$J$486,0)</f>
        <v>0</v>
      </c>
      <c r="BG486" s="127">
        <f>IF($N$486="zákl. přenesená",$J$486,0)</f>
        <v>0</v>
      </c>
      <c r="BH486" s="127">
        <f>IF($N$486="sníž. přenesená",$J$486,0)</f>
        <v>0</v>
      </c>
      <c r="BI486" s="127">
        <f>IF($N$486="nulová",$J$486,0)</f>
        <v>0</v>
      </c>
      <c r="BJ486" s="75" t="s">
        <v>21</v>
      </c>
      <c r="BK486" s="127">
        <f>ROUND($I$486*$H$486,2)</f>
        <v>0</v>
      </c>
      <c r="BL486" s="75" t="s">
        <v>285</v>
      </c>
      <c r="BM486" s="75" t="s">
        <v>1160</v>
      </c>
    </row>
    <row r="487" spans="2:65" s="6" customFormat="1" ht="15.75" customHeight="1">
      <c r="B487" s="22"/>
      <c r="C487" s="119" t="s">
        <v>1161</v>
      </c>
      <c r="D487" s="119" t="s">
        <v>127</v>
      </c>
      <c r="E487" s="117" t="s">
        <v>1162</v>
      </c>
      <c r="F487" s="118" t="s">
        <v>1163</v>
      </c>
      <c r="G487" s="119" t="s">
        <v>327</v>
      </c>
      <c r="H487" s="120">
        <v>1</v>
      </c>
      <c r="I487" s="121"/>
      <c r="J487" s="122">
        <f>ROUND($I$487*$H$487,2)</f>
        <v>0</v>
      </c>
      <c r="K487" s="118" t="s">
        <v>224</v>
      </c>
      <c r="L487" s="22"/>
      <c r="M487" s="123"/>
      <c r="N487" s="124" t="s">
        <v>43</v>
      </c>
      <c r="P487" s="125">
        <f>$O$487*$H$487</f>
        <v>0</v>
      </c>
      <c r="Q487" s="125">
        <v>0.00081</v>
      </c>
      <c r="R487" s="125">
        <f>$Q$487*$H$487</f>
        <v>0.00081</v>
      </c>
      <c r="S487" s="125">
        <v>0</v>
      </c>
      <c r="T487" s="126">
        <f>$S$487*$H$487</f>
        <v>0</v>
      </c>
      <c r="AR487" s="75" t="s">
        <v>285</v>
      </c>
      <c r="AT487" s="75" t="s">
        <v>127</v>
      </c>
      <c r="AU487" s="75" t="s">
        <v>80</v>
      </c>
      <c r="AY487" s="75" t="s">
        <v>124</v>
      </c>
      <c r="BE487" s="127">
        <f>IF($N$487="základní",$J$487,0)</f>
        <v>0</v>
      </c>
      <c r="BF487" s="127">
        <f>IF($N$487="snížená",$J$487,0)</f>
        <v>0</v>
      </c>
      <c r="BG487" s="127">
        <f>IF($N$487="zákl. přenesená",$J$487,0)</f>
        <v>0</v>
      </c>
      <c r="BH487" s="127">
        <f>IF($N$487="sníž. přenesená",$J$487,0)</f>
        <v>0</v>
      </c>
      <c r="BI487" s="127">
        <f>IF($N$487="nulová",$J$487,0)</f>
        <v>0</v>
      </c>
      <c r="BJ487" s="75" t="s">
        <v>21</v>
      </c>
      <c r="BK487" s="127">
        <f>ROUND($I$487*$H$487,2)</f>
        <v>0</v>
      </c>
      <c r="BL487" s="75" t="s">
        <v>285</v>
      </c>
      <c r="BM487" s="75" t="s">
        <v>1164</v>
      </c>
    </row>
    <row r="488" spans="2:65" s="6" customFormat="1" ht="15.75" customHeight="1">
      <c r="B488" s="22"/>
      <c r="C488" s="143" t="s">
        <v>1165</v>
      </c>
      <c r="D488" s="143" t="s">
        <v>261</v>
      </c>
      <c r="E488" s="141" t="s">
        <v>1166</v>
      </c>
      <c r="F488" s="142" t="s">
        <v>1167</v>
      </c>
      <c r="G488" s="143" t="s">
        <v>327</v>
      </c>
      <c r="H488" s="144">
        <v>1</v>
      </c>
      <c r="I488" s="145"/>
      <c r="J488" s="146">
        <f>ROUND($I$488*$H$488,2)</f>
        <v>0</v>
      </c>
      <c r="K488" s="142" t="s">
        <v>350</v>
      </c>
      <c r="L488" s="147"/>
      <c r="M488" s="148"/>
      <c r="N488" s="149" t="s">
        <v>43</v>
      </c>
      <c r="P488" s="125">
        <f>$O$488*$H$488</f>
        <v>0</v>
      </c>
      <c r="Q488" s="125">
        <v>0.019</v>
      </c>
      <c r="R488" s="125">
        <f>$Q$488*$H$488</f>
        <v>0.019</v>
      </c>
      <c r="S488" s="125">
        <v>0</v>
      </c>
      <c r="T488" s="126">
        <f>$S$488*$H$488</f>
        <v>0</v>
      </c>
      <c r="AR488" s="75" t="s">
        <v>362</v>
      </c>
      <c r="AT488" s="75" t="s">
        <v>261</v>
      </c>
      <c r="AU488" s="75" t="s">
        <v>80</v>
      </c>
      <c r="AY488" s="75" t="s">
        <v>124</v>
      </c>
      <c r="BE488" s="127">
        <f>IF($N$488="základní",$J$488,0)</f>
        <v>0</v>
      </c>
      <c r="BF488" s="127">
        <f>IF($N$488="snížená",$J$488,0)</f>
        <v>0</v>
      </c>
      <c r="BG488" s="127">
        <f>IF($N$488="zákl. přenesená",$J$488,0)</f>
        <v>0</v>
      </c>
      <c r="BH488" s="127">
        <f>IF($N$488="sníž. přenesená",$J$488,0)</f>
        <v>0</v>
      </c>
      <c r="BI488" s="127">
        <f>IF($N$488="nulová",$J$488,0)</f>
        <v>0</v>
      </c>
      <c r="BJ488" s="75" t="s">
        <v>21</v>
      </c>
      <c r="BK488" s="127">
        <f>ROUND($I$488*$H$488,2)</f>
        <v>0</v>
      </c>
      <c r="BL488" s="75" t="s">
        <v>285</v>
      </c>
      <c r="BM488" s="75" t="s">
        <v>1168</v>
      </c>
    </row>
    <row r="489" spans="2:65" s="6" customFormat="1" ht="15.75" customHeight="1">
      <c r="B489" s="22"/>
      <c r="C489" s="119" t="s">
        <v>1169</v>
      </c>
      <c r="D489" s="119" t="s">
        <v>127</v>
      </c>
      <c r="E489" s="117" t="s">
        <v>1170</v>
      </c>
      <c r="F489" s="118" t="s">
        <v>1171</v>
      </c>
      <c r="G489" s="119" t="s">
        <v>327</v>
      </c>
      <c r="H489" s="120">
        <v>6</v>
      </c>
      <c r="I489" s="121"/>
      <c r="J489" s="122">
        <f>ROUND($I$489*$H$489,2)</f>
        <v>0</v>
      </c>
      <c r="K489" s="118" t="s">
        <v>224</v>
      </c>
      <c r="L489" s="22"/>
      <c r="M489" s="123"/>
      <c r="N489" s="124" t="s">
        <v>43</v>
      </c>
      <c r="P489" s="125">
        <f>$O$489*$H$489</f>
        <v>0</v>
      </c>
      <c r="Q489" s="125">
        <v>0</v>
      </c>
      <c r="R489" s="125">
        <f>$Q$489*$H$489</f>
        <v>0</v>
      </c>
      <c r="S489" s="125">
        <v>0</v>
      </c>
      <c r="T489" s="126">
        <f>$S$489*$H$489</f>
        <v>0</v>
      </c>
      <c r="AR489" s="75" t="s">
        <v>285</v>
      </c>
      <c r="AT489" s="75" t="s">
        <v>127</v>
      </c>
      <c r="AU489" s="75" t="s">
        <v>80</v>
      </c>
      <c r="AY489" s="75" t="s">
        <v>124</v>
      </c>
      <c r="BE489" s="127">
        <f>IF($N$489="základní",$J$489,0)</f>
        <v>0</v>
      </c>
      <c r="BF489" s="127">
        <f>IF($N$489="snížená",$J$489,0)</f>
        <v>0</v>
      </c>
      <c r="BG489" s="127">
        <f>IF($N$489="zákl. přenesená",$J$489,0)</f>
        <v>0</v>
      </c>
      <c r="BH489" s="127">
        <f>IF($N$489="sníž. přenesená",$J$489,0)</f>
        <v>0</v>
      </c>
      <c r="BI489" s="127">
        <f>IF($N$489="nulová",$J$489,0)</f>
        <v>0</v>
      </c>
      <c r="BJ489" s="75" t="s">
        <v>21</v>
      </c>
      <c r="BK489" s="127">
        <f>ROUND($I$489*$H$489,2)</f>
        <v>0</v>
      </c>
      <c r="BL489" s="75" t="s">
        <v>285</v>
      </c>
      <c r="BM489" s="75" t="s">
        <v>1172</v>
      </c>
    </row>
    <row r="490" spans="2:65" s="6" customFormat="1" ht="15.75" customHeight="1">
      <c r="B490" s="22"/>
      <c r="C490" s="143" t="s">
        <v>1173</v>
      </c>
      <c r="D490" s="143" t="s">
        <v>261</v>
      </c>
      <c r="E490" s="141" t="s">
        <v>1174</v>
      </c>
      <c r="F490" s="142" t="s">
        <v>1175</v>
      </c>
      <c r="G490" s="143" t="s">
        <v>327</v>
      </c>
      <c r="H490" s="144">
        <v>6</v>
      </c>
      <c r="I490" s="145"/>
      <c r="J490" s="146">
        <f>ROUND($I$490*$H$490,2)</f>
        <v>0</v>
      </c>
      <c r="K490" s="142" t="s">
        <v>350</v>
      </c>
      <c r="L490" s="147"/>
      <c r="M490" s="148"/>
      <c r="N490" s="149" t="s">
        <v>43</v>
      </c>
      <c r="P490" s="125">
        <f>$O$490*$H$490</f>
        <v>0</v>
      </c>
      <c r="Q490" s="125">
        <v>0.0024</v>
      </c>
      <c r="R490" s="125">
        <f>$Q$490*$H$490</f>
        <v>0.0144</v>
      </c>
      <c r="S490" s="125">
        <v>0</v>
      </c>
      <c r="T490" s="126">
        <f>$S$490*$H$490</f>
        <v>0</v>
      </c>
      <c r="AR490" s="75" t="s">
        <v>362</v>
      </c>
      <c r="AT490" s="75" t="s">
        <v>261</v>
      </c>
      <c r="AU490" s="75" t="s">
        <v>80</v>
      </c>
      <c r="AY490" s="75" t="s">
        <v>124</v>
      </c>
      <c r="BE490" s="127">
        <f>IF($N$490="základní",$J$490,0)</f>
        <v>0</v>
      </c>
      <c r="BF490" s="127">
        <f>IF($N$490="snížená",$J$490,0)</f>
        <v>0</v>
      </c>
      <c r="BG490" s="127">
        <f>IF($N$490="zákl. přenesená",$J$490,0)</f>
        <v>0</v>
      </c>
      <c r="BH490" s="127">
        <f>IF($N$490="sníž. přenesená",$J$490,0)</f>
        <v>0</v>
      </c>
      <c r="BI490" s="127">
        <f>IF($N$490="nulová",$J$490,0)</f>
        <v>0</v>
      </c>
      <c r="BJ490" s="75" t="s">
        <v>21</v>
      </c>
      <c r="BK490" s="127">
        <f>ROUND($I$490*$H$490,2)</f>
        <v>0</v>
      </c>
      <c r="BL490" s="75" t="s">
        <v>285</v>
      </c>
      <c r="BM490" s="75" t="s">
        <v>1176</v>
      </c>
    </row>
    <row r="491" spans="2:65" s="6" customFormat="1" ht="15.75" customHeight="1">
      <c r="B491" s="22"/>
      <c r="C491" s="119" t="s">
        <v>1177</v>
      </c>
      <c r="D491" s="119" t="s">
        <v>127</v>
      </c>
      <c r="E491" s="117" t="s">
        <v>1178</v>
      </c>
      <c r="F491" s="118" t="s">
        <v>1179</v>
      </c>
      <c r="G491" s="119" t="s">
        <v>327</v>
      </c>
      <c r="H491" s="120">
        <v>6</v>
      </c>
      <c r="I491" s="121"/>
      <c r="J491" s="122">
        <f>ROUND($I$491*$H$491,2)</f>
        <v>0</v>
      </c>
      <c r="K491" s="118" t="s">
        <v>224</v>
      </c>
      <c r="L491" s="22"/>
      <c r="M491" s="123"/>
      <c r="N491" s="124" t="s">
        <v>43</v>
      </c>
      <c r="P491" s="125">
        <f>$O$491*$H$491</f>
        <v>0</v>
      </c>
      <c r="Q491" s="125">
        <v>0</v>
      </c>
      <c r="R491" s="125">
        <f>$Q$491*$H$491</f>
        <v>0</v>
      </c>
      <c r="S491" s="125">
        <v>0</v>
      </c>
      <c r="T491" s="126">
        <f>$S$491*$H$491</f>
        <v>0</v>
      </c>
      <c r="AR491" s="75" t="s">
        <v>285</v>
      </c>
      <c r="AT491" s="75" t="s">
        <v>127</v>
      </c>
      <c r="AU491" s="75" t="s">
        <v>80</v>
      </c>
      <c r="AY491" s="75" t="s">
        <v>124</v>
      </c>
      <c r="BE491" s="127">
        <f>IF($N$491="základní",$J$491,0)</f>
        <v>0</v>
      </c>
      <c r="BF491" s="127">
        <f>IF($N$491="snížená",$J$491,0)</f>
        <v>0</v>
      </c>
      <c r="BG491" s="127">
        <f>IF($N$491="zákl. přenesená",$J$491,0)</f>
        <v>0</v>
      </c>
      <c r="BH491" s="127">
        <f>IF($N$491="sníž. přenesená",$J$491,0)</f>
        <v>0</v>
      </c>
      <c r="BI491" s="127">
        <f>IF($N$491="nulová",$J$491,0)</f>
        <v>0</v>
      </c>
      <c r="BJ491" s="75" t="s">
        <v>21</v>
      </c>
      <c r="BK491" s="127">
        <f>ROUND($I$491*$H$491,2)</f>
        <v>0</v>
      </c>
      <c r="BL491" s="75" t="s">
        <v>285</v>
      </c>
      <c r="BM491" s="75" t="s">
        <v>1180</v>
      </c>
    </row>
    <row r="492" spans="2:65" s="6" customFormat="1" ht="15.75" customHeight="1">
      <c r="B492" s="22"/>
      <c r="C492" s="143" t="s">
        <v>1181</v>
      </c>
      <c r="D492" s="143" t="s">
        <v>261</v>
      </c>
      <c r="E492" s="141" t="s">
        <v>1182</v>
      </c>
      <c r="F492" s="142" t="s">
        <v>1183</v>
      </c>
      <c r="G492" s="143" t="s">
        <v>327</v>
      </c>
      <c r="H492" s="144">
        <v>6</v>
      </c>
      <c r="I492" s="145"/>
      <c r="J492" s="146">
        <f>ROUND($I$492*$H$492,2)</f>
        <v>0</v>
      </c>
      <c r="K492" s="142" t="s">
        <v>350</v>
      </c>
      <c r="L492" s="147"/>
      <c r="M492" s="148"/>
      <c r="N492" s="149" t="s">
        <v>43</v>
      </c>
      <c r="P492" s="125">
        <f>$O$492*$H$492</f>
        <v>0</v>
      </c>
      <c r="Q492" s="125">
        <v>0.0004</v>
      </c>
      <c r="R492" s="125">
        <f>$Q$492*$H$492</f>
        <v>0.0024000000000000002</v>
      </c>
      <c r="S492" s="125">
        <v>0</v>
      </c>
      <c r="T492" s="126">
        <f>$S$492*$H$492</f>
        <v>0</v>
      </c>
      <c r="AR492" s="75" t="s">
        <v>362</v>
      </c>
      <c r="AT492" s="75" t="s">
        <v>261</v>
      </c>
      <c r="AU492" s="75" t="s">
        <v>80</v>
      </c>
      <c r="AY492" s="75" t="s">
        <v>124</v>
      </c>
      <c r="BE492" s="127">
        <f>IF($N$492="základní",$J$492,0)</f>
        <v>0</v>
      </c>
      <c r="BF492" s="127">
        <f>IF($N$492="snížená",$J$492,0)</f>
        <v>0</v>
      </c>
      <c r="BG492" s="127">
        <f>IF($N$492="zákl. přenesená",$J$492,0)</f>
        <v>0</v>
      </c>
      <c r="BH492" s="127">
        <f>IF($N$492="sníž. přenesená",$J$492,0)</f>
        <v>0</v>
      </c>
      <c r="BI492" s="127">
        <f>IF($N$492="nulová",$J$492,0)</f>
        <v>0</v>
      </c>
      <c r="BJ492" s="75" t="s">
        <v>21</v>
      </c>
      <c r="BK492" s="127">
        <f>ROUND($I$492*$H$492,2)</f>
        <v>0</v>
      </c>
      <c r="BL492" s="75" t="s">
        <v>285</v>
      </c>
      <c r="BM492" s="75" t="s">
        <v>1184</v>
      </c>
    </row>
    <row r="493" spans="2:65" s="6" customFormat="1" ht="15.75" customHeight="1">
      <c r="B493" s="22"/>
      <c r="C493" s="143" t="s">
        <v>1185</v>
      </c>
      <c r="D493" s="143" t="s">
        <v>261</v>
      </c>
      <c r="E493" s="141" t="s">
        <v>1186</v>
      </c>
      <c r="F493" s="142" t="s">
        <v>1187</v>
      </c>
      <c r="G493" s="143" t="s">
        <v>327</v>
      </c>
      <c r="H493" s="144">
        <v>6</v>
      </c>
      <c r="I493" s="145"/>
      <c r="J493" s="146">
        <f>ROUND($I$493*$H$493,2)</f>
        <v>0</v>
      </c>
      <c r="K493" s="142" t="s">
        <v>350</v>
      </c>
      <c r="L493" s="147"/>
      <c r="M493" s="148"/>
      <c r="N493" s="149" t="s">
        <v>43</v>
      </c>
      <c r="P493" s="125">
        <f>$O$493*$H$493</f>
        <v>0</v>
      </c>
      <c r="Q493" s="125">
        <v>0.0004</v>
      </c>
      <c r="R493" s="125">
        <f>$Q$493*$H$493</f>
        <v>0.0024000000000000002</v>
      </c>
      <c r="S493" s="125">
        <v>0</v>
      </c>
      <c r="T493" s="126">
        <f>$S$493*$H$493</f>
        <v>0</v>
      </c>
      <c r="AR493" s="75" t="s">
        <v>362</v>
      </c>
      <c r="AT493" s="75" t="s">
        <v>261</v>
      </c>
      <c r="AU493" s="75" t="s">
        <v>80</v>
      </c>
      <c r="AY493" s="75" t="s">
        <v>124</v>
      </c>
      <c r="BE493" s="127">
        <f>IF($N$493="základní",$J$493,0)</f>
        <v>0</v>
      </c>
      <c r="BF493" s="127">
        <f>IF($N$493="snížená",$J$493,0)</f>
        <v>0</v>
      </c>
      <c r="BG493" s="127">
        <f>IF($N$493="zákl. přenesená",$J$493,0)</f>
        <v>0</v>
      </c>
      <c r="BH493" s="127">
        <f>IF($N$493="sníž. přenesená",$J$493,0)</f>
        <v>0</v>
      </c>
      <c r="BI493" s="127">
        <f>IF($N$493="nulová",$J$493,0)</f>
        <v>0</v>
      </c>
      <c r="BJ493" s="75" t="s">
        <v>21</v>
      </c>
      <c r="BK493" s="127">
        <f>ROUND($I$493*$H$493,2)</f>
        <v>0</v>
      </c>
      <c r="BL493" s="75" t="s">
        <v>285</v>
      </c>
      <c r="BM493" s="75" t="s">
        <v>1188</v>
      </c>
    </row>
    <row r="494" spans="2:65" s="6" customFormat="1" ht="27" customHeight="1">
      <c r="B494" s="22"/>
      <c r="C494" s="119" t="s">
        <v>1189</v>
      </c>
      <c r="D494" s="119" t="s">
        <v>127</v>
      </c>
      <c r="E494" s="117" t="s">
        <v>1190</v>
      </c>
      <c r="F494" s="118" t="s">
        <v>1191</v>
      </c>
      <c r="G494" s="119" t="s">
        <v>327</v>
      </c>
      <c r="H494" s="120">
        <v>1</v>
      </c>
      <c r="I494" s="121"/>
      <c r="J494" s="122">
        <f>ROUND($I$494*$H$494,2)</f>
        <v>0</v>
      </c>
      <c r="K494" s="118" t="s">
        <v>350</v>
      </c>
      <c r="L494" s="22"/>
      <c r="M494" s="123"/>
      <c r="N494" s="124" t="s">
        <v>43</v>
      </c>
      <c r="P494" s="125">
        <f>$O$494*$H$494</f>
        <v>0</v>
      </c>
      <c r="Q494" s="125">
        <v>0</v>
      </c>
      <c r="R494" s="125">
        <f>$Q$494*$H$494</f>
        <v>0</v>
      </c>
      <c r="S494" s="125">
        <v>0</v>
      </c>
      <c r="T494" s="126">
        <f>$S$494*$H$494</f>
        <v>0</v>
      </c>
      <c r="AR494" s="75" t="s">
        <v>285</v>
      </c>
      <c r="AT494" s="75" t="s">
        <v>127</v>
      </c>
      <c r="AU494" s="75" t="s">
        <v>80</v>
      </c>
      <c r="AY494" s="75" t="s">
        <v>124</v>
      </c>
      <c r="BE494" s="127">
        <f>IF($N$494="základní",$J$494,0)</f>
        <v>0</v>
      </c>
      <c r="BF494" s="127">
        <f>IF($N$494="snížená",$J$494,0)</f>
        <v>0</v>
      </c>
      <c r="BG494" s="127">
        <f>IF($N$494="zákl. přenesená",$J$494,0)</f>
        <v>0</v>
      </c>
      <c r="BH494" s="127">
        <f>IF($N$494="sníž. přenesená",$J$494,0)</f>
        <v>0</v>
      </c>
      <c r="BI494" s="127">
        <f>IF($N$494="nulová",$J$494,0)</f>
        <v>0</v>
      </c>
      <c r="BJ494" s="75" t="s">
        <v>21</v>
      </c>
      <c r="BK494" s="127">
        <f>ROUND($I$494*$H$494,2)</f>
        <v>0</v>
      </c>
      <c r="BL494" s="75" t="s">
        <v>285</v>
      </c>
      <c r="BM494" s="75" t="s">
        <v>1192</v>
      </c>
    </row>
    <row r="495" spans="2:65" s="6" customFormat="1" ht="15.75" customHeight="1">
      <c r="B495" s="22"/>
      <c r="C495" s="119" t="s">
        <v>1193</v>
      </c>
      <c r="D495" s="119" t="s">
        <v>127</v>
      </c>
      <c r="E495" s="117" t="s">
        <v>1194</v>
      </c>
      <c r="F495" s="118" t="s">
        <v>1195</v>
      </c>
      <c r="G495" s="119" t="s">
        <v>327</v>
      </c>
      <c r="H495" s="120">
        <v>4</v>
      </c>
      <c r="I495" s="121"/>
      <c r="J495" s="122">
        <f>ROUND($I$495*$H$495,2)</f>
        <v>0</v>
      </c>
      <c r="K495" s="118" t="s">
        <v>224</v>
      </c>
      <c r="L495" s="22"/>
      <c r="M495" s="123"/>
      <c r="N495" s="124" t="s">
        <v>43</v>
      </c>
      <c r="P495" s="125">
        <f>$O$495*$H$495</f>
        <v>0</v>
      </c>
      <c r="Q495" s="125">
        <v>0</v>
      </c>
      <c r="R495" s="125">
        <f>$Q$495*$H$495</f>
        <v>0</v>
      </c>
      <c r="S495" s="125">
        <v>0</v>
      </c>
      <c r="T495" s="126">
        <f>$S$495*$H$495</f>
        <v>0</v>
      </c>
      <c r="AR495" s="75" t="s">
        <v>285</v>
      </c>
      <c r="AT495" s="75" t="s">
        <v>127</v>
      </c>
      <c r="AU495" s="75" t="s">
        <v>80</v>
      </c>
      <c r="AY495" s="75" t="s">
        <v>124</v>
      </c>
      <c r="BE495" s="127">
        <f>IF($N$495="základní",$J$495,0)</f>
        <v>0</v>
      </c>
      <c r="BF495" s="127">
        <f>IF($N$495="snížená",$J$495,0)</f>
        <v>0</v>
      </c>
      <c r="BG495" s="127">
        <f>IF($N$495="zákl. přenesená",$J$495,0)</f>
        <v>0</v>
      </c>
      <c r="BH495" s="127">
        <f>IF($N$495="sníž. přenesená",$J$495,0)</f>
        <v>0</v>
      </c>
      <c r="BI495" s="127">
        <f>IF($N$495="nulová",$J$495,0)</f>
        <v>0</v>
      </c>
      <c r="BJ495" s="75" t="s">
        <v>21</v>
      </c>
      <c r="BK495" s="127">
        <f>ROUND($I$495*$H$495,2)</f>
        <v>0</v>
      </c>
      <c r="BL495" s="75" t="s">
        <v>285</v>
      </c>
      <c r="BM495" s="75" t="s">
        <v>1196</v>
      </c>
    </row>
    <row r="496" spans="2:65" s="6" customFormat="1" ht="15.75" customHeight="1">
      <c r="B496" s="22"/>
      <c r="C496" s="143" t="s">
        <v>1197</v>
      </c>
      <c r="D496" s="143" t="s">
        <v>261</v>
      </c>
      <c r="E496" s="141" t="s">
        <v>1198</v>
      </c>
      <c r="F496" s="142" t="s">
        <v>1199</v>
      </c>
      <c r="G496" s="143" t="s">
        <v>152</v>
      </c>
      <c r="H496" s="144">
        <v>4.84</v>
      </c>
      <c r="I496" s="145"/>
      <c r="J496" s="146">
        <f>ROUND($I$496*$H$496,2)</f>
        <v>0</v>
      </c>
      <c r="K496" s="142" t="s">
        <v>224</v>
      </c>
      <c r="L496" s="147"/>
      <c r="M496" s="148"/>
      <c r="N496" s="149" t="s">
        <v>43</v>
      </c>
      <c r="P496" s="125">
        <f>$O$496*$H$496</f>
        <v>0</v>
      </c>
      <c r="Q496" s="125">
        <v>0.004</v>
      </c>
      <c r="R496" s="125">
        <f>$Q$496*$H$496</f>
        <v>0.01936</v>
      </c>
      <c r="S496" s="125">
        <v>0</v>
      </c>
      <c r="T496" s="126">
        <f>$S$496*$H$496</f>
        <v>0</v>
      </c>
      <c r="AR496" s="75" t="s">
        <v>362</v>
      </c>
      <c r="AT496" s="75" t="s">
        <v>261</v>
      </c>
      <c r="AU496" s="75" t="s">
        <v>80</v>
      </c>
      <c r="AY496" s="75" t="s">
        <v>124</v>
      </c>
      <c r="BE496" s="127">
        <f>IF($N$496="základní",$J$496,0)</f>
        <v>0</v>
      </c>
      <c r="BF496" s="127">
        <f>IF($N$496="snížená",$J$496,0)</f>
        <v>0</v>
      </c>
      <c r="BG496" s="127">
        <f>IF($N$496="zákl. přenesená",$J$496,0)</f>
        <v>0</v>
      </c>
      <c r="BH496" s="127">
        <f>IF($N$496="sníž. přenesená",$J$496,0)</f>
        <v>0</v>
      </c>
      <c r="BI496" s="127">
        <f>IF($N$496="nulová",$J$496,0)</f>
        <v>0</v>
      </c>
      <c r="BJ496" s="75" t="s">
        <v>21</v>
      </c>
      <c r="BK496" s="127">
        <f>ROUND($I$496*$H$496,2)</f>
        <v>0</v>
      </c>
      <c r="BL496" s="75" t="s">
        <v>285</v>
      </c>
      <c r="BM496" s="75" t="s">
        <v>1200</v>
      </c>
    </row>
    <row r="497" spans="2:65" s="6" customFormat="1" ht="15.75" customHeight="1">
      <c r="B497" s="22"/>
      <c r="C497" s="143" t="s">
        <v>1201</v>
      </c>
      <c r="D497" s="143" t="s">
        <v>261</v>
      </c>
      <c r="E497" s="141" t="s">
        <v>1202</v>
      </c>
      <c r="F497" s="142" t="s">
        <v>1203</v>
      </c>
      <c r="G497" s="143" t="s">
        <v>327</v>
      </c>
      <c r="H497" s="144">
        <v>8</v>
      </c>
      <c r="I497" s="145"/>
      <c r="J497" s="146">
        <f>ROUND($I$497*$H$497,2)</f>
        <v>0</v>
      </c>
      <c r="K497" s="142" t="s">
        <v>224</v>
      </c>
      <c r="L497" s="147"/>
      <c r="M497" s="148"/>
      <c r="N497" s="149" t="s">
        <v>43</v>
      </c>
      <c r="P497" s="125">
        <f>$O$497*$H$497</f>
        <v>0</v>
      </c>
      <c r="Q497" s="125">
        <v>6E-05</v>
      </c>
      <c r="R497" s="125">
        <f>$Q$497*$H$497</f>
        <v>0.00048</v>
      </c>
      <c r="S497" s="125">
        <v>0</v>
      </c>
      <c r="T497" s="126">
        <f>$S$497*$H$497</f>
        <v>0</v>
      </c>
      <c r="AR497" s="75" t="s">
        <v>362</v>
      </c>
      <c r="AT497" s="75" t="s">
        <v>261</v>
      </c>
      <c r="AU497" s="75" t="s">
        <v>80</v>
      </c>
      <c r="AY497" s="75" t="s">
        <v>124</v>
      </c>
      <c r="BE497" s="127">
        <f>IF($N$497="základní",$J$497,0)</f>
        <v>0</v>
      </c>
      <c r="BF497" s="127">
        <f>IF($N$497="snížená",$J$497,0)</f>
        <v>0</v>
      </c>
      <c r="BG497" s="127">
        <f>IF($N$497="zákl. přenesená",$J$497,0)</f>
        <v>0</v>
      </c>
      <c r="BH497" s="127">
        <f>IF($N$497="sníž. přenesená",$J$497,0)</f>
        <v>0</v>
      </c>
      <c r="BI497" s="127">
        <f>IF($N$497="nulová",$J$497,0)</f>
        <v>0</v>
      </c>
      <c r="BJ497" s="75" t="s">
        <v>21</v>
      </c>
      <c r="BK497" s="127">
        <f>ROUND($I$497*$H$497,2)</f>
        <v>0</v>
      </c>
      <c r="BL497" s="75" t="s">
        <v>285</v>
      </c>
      <c r="BM497" s="75" t="s">
        <v>1204</v>
      </c>
    </row>
    <row r="498" spans="2:51" s="6" customFormat="1" ht="15.75" customHeight="1">
      <c r="B498" s="132"/>
      <c r="D498" s="133" t="s">
        <v>226</v>
      </c>
      <c r="E498" s="134"/>
      <c r="F498" s="134" t="s">
        <v>1205</v>
      </c>
      <c r="H498" s="135">
        <v>8</v>
      </c>
      <c r="L498" s="132"/>
      <c r="M498" s="136"/>
      <c r="T498" s="137"/>
      <c r="AT498" s="138" t="s">
        <v>226</v>
      </c>
      <c r="AU498" s="138" t="s">
        <v>80</v>
      </c>
      <c r="AV498" s="138" t="s">
        <v>80</v>
      </c>
      <c r="AW498" s="138" t="s">
        <v>100</v>
      </c>
      <c r="AX498" s="138" t="s">
        <v>21</v>
      </c>
      <c r="AY498" s="138" t="s">
        <v>124</v>
      </c>
    </row>
    <row r="499" spans="2:65" s="6" customFormat="1" ht="15.75" customHeight="1">
      <c r="B499" s="22"/>
      <c r="C499" s="116" t="s">
        <v>1206</v>
      </c>
      <c r="D499" s="116" t="s">
        <v>127</v>
      </c>
      <c r="E499" s="117" t="s">
        <v>1207</v>
      </c>
      <c r="F499" s="118" t="s">
        <v>1208</v>
      </c>
      <c r="G499" s="119" t="s">
        <v>327</v>
      </c>
      <c r="H499" s="120">
        <v>6</v>
      </c>
      <c r="I499" s="121"/>
      <c r="J499" s="122">
        <f>ROUND($I$499*$H$499,2)</f>
        <v>0</v>
      </c>
      <c r="K499" s="118" t="s">
        <v>131</v>
      </c>
      <c r="L499" s="22"/>
      <c r="M499" s="123"/>
      <c r="N499" s="124" t="s">
        <v>43</v>
      </c>
      <c r="P499" s="125">
        <f>$O$499*$H$499</f>
        <v>0</v>
      </c>
      <c r="Q499" s="125">
        <v>0</v>
      </c>
      <c r="R499" s="125">
        <f>$Q$499*$H$499</f>
        <v>0</v>
      </c>
      <c r="S499" s="125">
        <v>0</v>
      </c>
      <c r="T499" s="126">
        <f>$S$499*$H$499</f>
        <v>0</v>
      </c>
      <c r="AR499" s="75" t="s">
        <v>285</v>
      </c>
      <c r="AT499" s="75" t="s">
        <v>127</v>
      </c>
      <c r="AU499" s="75" t="s">
        <v>80</v>
      </c>
      <c r="AY499" s="6" t="s">
        <v>124</v>
      </c>
      <c r="BE499" s="127">
        <f>IF($N$499="základní",$J$499,0)</f>
        <v>0</v>
      </c>
      <c r="BF499" s="127">
        <f>IF($N$499="snížená",$J$499,0)</f>
        <v>0</v>
      </c>
      <c r="BG499" s="127">
        <f>IF($N$499="zákl. přenesená",$J$499,0)</f>
        <v>0</v>
      </c>
      <c r="BH499" s="127">
        <f>IF($N$499="sníž. přenesená",$J$499,0)</f>
        <v>0</v>
      </c>
      <c r="BI499" s="127">
        <f>IF($N$499="nulová",$J$499,0)</f>
        <v>0</v>
      </c>
      <c r="BJ499" s="75" t="s">
        <v>21</v>
      </c>
      <c r="BK499" s="127">
        <f>ROUND($I$499*$H$499,2)</f>
        <v>0</v>
      </c>
      <c r="BL499" s="75" t="s">
        <v>285</v>
      </c>
      <c r="BM499" s="75" t="s">
        <v>1209</v>
      </c>
    </row>
    <row r="500" spans="2:65" s="6" customFormat="1" ht="15.75" customHeight="1">
      <c r="B500" s="22"/>
      <c r="C500" s="143" t="s">
        <v>1210</v>
      </c>
      <c r="D500" s="143" t="s">
        <v>261</v>
      </c>
      <c r="E500" s="141" t="s">
        <v>1211</v>
      </c>
      <c r="F500" s="142" t="s">
        <v>1212</v>
      </c>
      <c r="G500" s="143" t="s">
        <v>327</v>
      </c>
      <c r="H500" s="144">
        <v>6</v>
      </c>
      <c r="I500" s="145"/>
      <c r="J500" s="146">
        <f>ROUND($I$500*$H$500,2)</f>
        <v>0</v>
      </c>
      <c r="K500" s="142" t="s">
        <v>131</v>
      </c>
      <c r="L500" s="147"/>
      <c r="M500" s="148"/>
      <c r="N500" s="149" t="s">
        <v>43</v>
      </c>
      <c r="P500" s="125">
        <f>$O$500*$H$500</f>
        <v>0</v>
      </c>
      <c r="Q500" s="125">
        <v>0.00208</v>
      </c>
      <c r="R500" s="125">
        <f>$Q$500*$H$500</f>
        <v>0.012479999999999998</v>
      </c>
      <c r="S500" s="125">
        <v>0</v>
      </c>
      <c r="T500" s="126">
        <f>$S$500*$H$500</f>
        <v>0</v>
      </c>
      <c r="AR500" s="75" t="s">
        <v>362</v>
      </c>
      <c r="AT500" s="75" t="s">
        <v>261</v>
      </c>
      <c r="AU500" s="75" t="s">
        <v>80</v>
      </c>
      <c r="AY500" s="75" t="s">
        <v>124</v>
      </c>
      <c r="BE500" s="127">
        <f>IF($N$500="základní",$J$500,0)</f>
        <v>0</v>
      </c>
      <c r="BF500" s="127">
        <f>IF($N$500="snížená",$J$500,0)</f>
        <v>0</v>
      </c>
      <c r="BG500" s="127">
        <f>IF($N$500="zákl. přenesená",$J$500,0)</f>
        <v>0</v>
      </c>
      <c r="BH500" s="127">
        <f>IF($N$500="sníž. přenesená",$J$500,0)</f>
        <v>0</v>
      </c>
      <c r="BI500" s="127">
        <f>IF($N$500="nulová",$J$500,0)</f>
        <v>0</v>
      </c>
      <c r="BJ500" s="75" t="s">
        <v>21</v>
      </c>
      <c r="BK500" s="127">
        <f>ROUND($I$500*$H$500,2)</f>
        <v>0</v>
      </c>
      <c r="BL500" s="75" t="s">
        <v>285</v>
      </c>
      <c r="BM500" s="75" t="s">
        <v>1213</v>
      </c>
    </row>
    <row r="501" spans="2:65" s="6" customFormat="1" ht="15.75" customHeight="1">
      <c r="B501" s="22"/>
      <c r="C501" s="119" t="s">
        <v>1214</v>
      </c>
      <c r="D501" s="119" t="s">
        <v>127</v>
      </c>
      <c r="E501" s="117" t="s">
        <v>1215</v>
      </c>
      <c r="F501" s="118" t="s">
        <v>1216</v>
      </c>
      <c r="G501" s="119" t="s">
        <v>219</v>
      </c>
      <c r="H501" s="120">
        <v>7.45</v>
      </c>
      <c r="I501" s="121"/>
      <c r="J501" s="122">
        <f>ROUND($I$501*$H$501,2)</f>
        <v>0</v>
      </c>
      <c r="K501" s="118" t="s">
        <v>131</v>
      </c>
      <c r="L501" s="22"/>
      <c r="M501" s="123"/>
      <c r="N501" s="124" t="s">
        <v>43</v>
      </c>
      <c r="P501" s="125">
        <f>$O$501*$H$501</f>
        <v>0</v>
      </c>
      <c r="Q501" s="125">
        <v>0</v>
      </c>
      <c r="R501" s="125">
        <f>$Q$501*$H$501</f>
        <v>0</v>
      </c>
      <c r="S501" s="125">
        <v>0</v>
      </c>
      <c r="T501" s="126">
        <f>$S$501*$H$501</f>
        <v>0</v>
      </c>
      <c r="AR501" s="75" t="s">
        <v>285</v>
      </c>
      <c r="AT501" s="75" t="s">
        <v>127</v>
      </c>
      <c r="AU501" s="75" t="s">
        <v>80</v>
      </c>
      <c r="AY501" s="75" t="s">
        <v>124</v>
      </c>
      <c r="BE501" s="127">
        <f>IF($N$501="základní",$J$501,0)</f>
        <v>0</v>
      </c>
      <c r="BF501" s="127">
        <f>IF($N$501="snížená",$J$501,0)</f>
        <v>0</v>
      </c>
      <c r="BG501" s="127">
        <f>IF($N$501="zákl. přenesená",$J$501,0)</f>
        <v>0</v>
      </c>
      <c r="BH501" s="127">
        <f>IF($N$501="sníž. přenesená",$J$501,0)</f>
        <v>0</v>
      </c>
      <c r="BI501" s="127">
        <f>IF($N$501="nulová",$J$501,0)</f>
        <v>0</v>
      </c>
      <c r="BJ501" s="75" t="s">
        <v>21</v>
      </c>
      <c r="BK501" s="127">
        <f>ROUND($I$501*$H$501,2)</f>
        <v>0</v>
      </c>
      <c r="BL501" s="75" t="s">
        <v>285</v>
      </c>
      <c r="BM501" s="75" t="s">
        <v>1217</v>
      </c>
    </row>
    <row r="502" spans="2:51" s="6" customFormat="1" ht="15.75" customHeight="1">
      <c r="B502" s="132"/>
      <c r="D502" s="133" t="s">
        <v>226</v>
      </c>
      <c r="E502" s="134"/>
      <c r="F502" s="134" t="s">
        <v>1218</v>
      </c>
      <c r="H502" s="135">
        <v>7.45</v>
      </c>
      <c r="L502" s="132"/>
      <c r="M502" s="136"/>
      <c r="T502" s="137"/>
      <c r="AT502" s="138" t="s">
        <v>226</v>
      </c>
      <c r="AU502" s="138" t="s">
        <v>80</v>
      </c>
      <c r="AV502" s="138" t="s">
        <v>80</v>
      </c>
      <c r="AW502" s="138" t="s">
        <v>100</v>
      </c>
      <c r="AX502" s="138" t="s">
        <v>21</v>
      </c>
      <c r="AY502" s="138" t="s">
        <v>124</v>
      </c>
    </row>
    <row r="503" spans="2:65" s="6" customFormat="1" ht="15.75" customHeight="1">
      <c r="B503" s="22"/>
      <c r="C503" s="140" t="s">
        <v>1219</v>
      </c>
      <c r="D503" s="140" t="s">
        <v>261</v>
      </c>
      <c r="E503" s="141" t="s">
        <v>1220</v>
      </c>
      <c r="F503" s="142" t="s">
        <v>1221</v>
      </c>
      <c r="G503" s="143" t="s">
        <v>327</v>
      </c>
      <c r="H503" s="144">
        <v>5</v>
      </c>
      <c r="I503" s="145"/>
      <c r="J503" s="146">
        <f>ROUND($I$503*$H$503,2)</f>
        <v>0</v>
      </c>
      <c r="K503" s="142" t="s">
        <v>350</v>
      </c>
      <c r="L503" s="147"/>
      <c r="M503" s="148"/>
      <c r="N503" s="149" t="s">
        <v>43</v>
      </c>
      <c r="P503" s="125">
        <f>$O$503*$H$503</f>
        <v>0</v>
      </c>
      <c r="Q503" s="125">
        <v>0</v>
      </c>
      <c r="R503" s="125">
        <f>$Q$503*$H$503</f>
        <v>0</v>
      </c>
      <c r="S503" s="125">
        <v>0</v>
      </c>
      <c r="T503" s="126">
        <f>$S$503*$H$503</f>
        <v>0</v>
      </c>
      <c r="AR503" s="75" t="s">
        <v>362</v>
      </c>
      <c r="AT503" s="75" t="s">
        <v>261</v>
      </c>
      <c r="AU503" s="75" t="s">
        <v>80</v>
      </c>
      <c r="AY503" s="6" t="s">
        <v>124</v>
      </c>
      <c r="BE503" s="127">
        <f>IF($N$503="základní",$J$503,0)</f>
        <v>0</v>
      </c>
      <c r="BF503" s="127">
        <f>IF($N$503="snížená",$J$503,0)</f>
        <v>0</v>
      </c>
      <c r="BG503" s="127">
        <f>IF($N$503="zákl. přenesená",$J$503,0)</f>
        <v>0</v>
      </c>
      <c r="BH503" s="127">
        <f>IF($N$503="sníž. přenesená",$J$503,0)</f>
        <v>0</v>
      </c>
      <c r="BI503" s="127">
        <f>IF($N$503="nulová",$J$503,0)</f>
        <v>0</v>
      </c>
      <c r="BJ503" s="75" t="s">
        <v>21</v>
      </c>
      <c r="BK503" s="127">
        <f>ROUND($I$503*$H$503,2)</f>
        <v>0</v>
      </c>
      <c r="BL503" s="75" t="s">
        <v>285</v>
      </c>
      <c r="BM503" s="75" t="s">
        <v>1222</v>
      </c>
    </row>
    <row r="504" spans="2:65" s="6" customFormat="1" ht="15.75" customHeight="1">
      <c r="B504" s="22"/>
      <c r="C504" s="119" t="s">
        <v>1223</v>
      </c>
      <c r="D504" s="119" t="s">
        <v>127</v>
      </c>
      <c r="E504" s="117" t="s">
        <v>1224</v>
      </c>
      <c r="F504" s="118" t="s">
        <v>1225</v>
      </c>
      <c r="G504" s="119" t="s">
        <v>898</v>
      </c>
      <c r="H504" s="120">
        <v>16</v>
      </c>
      <c r="I504" s="121"/>
      <c r="J504" s="122">
        <f>ROUND($I$504*$H$504,2)</f>
        <v>0</v>
      </c>
      <c r="K504" s="118" t="s">
        <v>350</v>
      </c>
      <c r="L504" s="22"/>
      <c r="M504" s="123"/>
      <c r="N504" s="124" t="s">
        <v>43</v>
      </c>
      <c r="P504" s="125">
        <f>$O$504*$H$504</f>
        <v>0</v>
      </c>
      <c r="Q504" s="125">
        <v>0</v>
      </c>
      <c r="R504" s="125">
        <f>$Q$504*$H$504</f>
        <v>0</v>
      </c>
      <c r="S504" s="125">
        <v>0</v>
      </c>
      <c r="T504" s="126">
        <f>$S$504*$H$504</f>
        <v>0</v>
      </c>
      <c r="AR504" s="75" t="s">
        <v>285</v>
      </c>
      <c r="AT504" s="75" t="s">
        <v>127</v>
      </c>
      <c r="AU504" s="75" t="s">
        <v>80</v>
      </c>
      <c r="AY504" s="75" t="s">
        <v>124</v>
      </c>
      <c r="BE504" s="127">
        <f>IF($N$504="základní",$J$504,0)</f>
        <v>0</v>
      </c>
      <c r="BF504" s="127">
        <f>IF($N$504="snížená",$J$504,0)</f>
        <v>0</v>
      </c>
      <c r="BG504" s="127">
        <f>IF($N$504="zákl. přenesená",$J$504,0)</f>
        <v>0</v>
      </c>
      <c r="BH504" s="127">
        <f>IF($N$504="sníž. přenesená",$J$504,0)</f>
        <v>0</v>
      </c>
      <c r="BI504" s="127">
        <f>IF($N$504="nulová",$J$504,0)</f>
        <v>0</v>
      </c>
      <c r="BJ504" s="75" t="s">
        <v>21</v>
      </c>
      <c r="BK504" s="127">
        <f>ROUND($I$504*$H$504,2)</f>
        <v>0</v>
      </c>
      <c r="BL504" s="75" t="s">
        <v>285</v>
      </c>
      <c r="BM504" s="75" t="s">
        <v>1226</v>
      </c>
    </row>
    <row r="505" spans="2:65" s="6" customFormat="1" ht="15.75" customHeight="1">
      <c r="B505" s="22"/>
      <c r="C505" s="143" t="s">
        <v>1227</v>
      </c>
      <c r="D505" s="143" t="s">
        <v>261</v>
      </c>
      <c r="E505" s="141" t="s">
        <v>1228</v>
      </c>
      <c r="F505" s="142" t="s">
        <v>1229</v>
      </c>
      <c r="G505" s="143" t="s">
        <v>327</v>
      </c>
      <c r="H505" s="144">
        <v>12</v>
      </c>
      <c r="I505" s="145"/>
      <c r="J505" s="146">
        <f>ROUND($I$505*$H$505,2)</f>
        <v>0</v>
      </c>
      <c r="K505" s="142" t="s">
        <v>350</v>
      </c>
      <c r="L505" s="147"/>
      <c r="M505" s="148"/>
      <c r="N505" s="149" t="s">
        <v>43</v>
      </c>
      <c r="P505" s="125">
        <f>$O$505*$H$505</f>
        <v>0</v>
      </c>
      <c r="Q505" s="125">
        <v>0</v>
      </c>
      <c r="R505" s="125">
        <f>$Q$505*$H$505</f>
        <v>0</v>
      </c>
      <c r="S505" s="125">
        <v>0</v>
      </c>
      <c r="T505" s="126">
        <f>$S$505*$H$505</f>
        <v>0</v>
      </c>
      <c r="AR505" s="75" t="s">
        <v>362</v>
      </c>
      <c r="AT505" s="75" t="s">
        <v>261</v>
      </c>
      <c r="AU505" s="75" t="s">
        <v>80</v>
      </c>
      <c r="AY505" s="75" t="s">
        <v>124</v>
      </c>
      <c r="BE505" s="127">
        <f>IF($N$505="základní",$J$505,0)</f>
        <v>0</v>
      </c>
      <c r="BF505" s="127">
        <f>IF($N$505="snížená",$J$505,0)</f>
        <v>0</v>
      </c>
      <c r="BG505" s="127">
        <f>IF($N$505="zákl. přenesená",$J$505,0)</f>
        <v>0</v>
      </c>
      <c r="BH505" s="127">
        <f>IF($N$505="sníž. přenesená",$J$505,0)</f>
        <v>0</v>
      </c>
      <c r="BI505" s="127">
        <f>IF($N$505="nulová",$J$505,0)</f>
        <v>0</v>
      </c>
      <c r="BJ505" s="75" t="s">
        <v>21</v>
      </c>
      <c r="BK505" s="127">
        <f>ROUND($I$505*$H$505,2)</f>
        <v>0</v>
      </c>
      <c r="BL505" s="75" t="s">
        <v>285</v>
      </c>
      <c r="BM505" s="75" t="s">
        <v>1230</v>
      </c>
    </row>
    <row r="506" spans="2:65" s="6" customFormat="1" ht="15.75" customHeight="1">
      <c r="B506" s="22"/>
      <c r="C506" s="143" t="s">
        <v>1231</v>
      </c>
      <c r="D506" s="143" t="s">
        <v>261</v>
      </c>
      <c r="E506" s="141" t="s">
        <v>1232</v>
      </c>
      <c r="F506" s="142" t="s">
        <v>1233</v>
      </c>
      <c r="G506" s="143" t="s">
        <v>327</v>
      </c>
      <c r="H506" s="144">
        <v>4</v>
      </c>
      <c r="I506" s="145"/>
      <c r="J506" s="146">
        <f>ROUND($I$506*$H$506,2)</f>
        <v>0</v>
      </c>
      <c r="K506" s="142" t="s">
        <v>350</v>
      </c>
      <c r="L506" s="147"/>
      <c r="M506" s="148"/>
      <c r="N506" s="149" t="s">
        <v>43</v>
      </c>
      <c r="P506" s="125">
        <f>$O$506*$H$506</f>
        <v>0</v>
      </c>
      <c r="Q506" s="125">
        <v>0</v>
      </c>
      <c r="R506" s="125">
        <f>$Q$506*$H$506</f>
        <v>0</v>
      </c>
      <c r="S506" s="125">
        <v>0</v>
      </c>
      <c r="T506" s="126">
        <f>$S$506*$H$506</f>
        <v>0</v>
      </c>
      <c r="AR506" s="75" t="s">
        <v>362</v>
      </c>
      <c r="AT506" s="75" t="s">
        <v>261</v>
      </c>
      <c r="AU506" s="75" t="s">
        <v>80</v>
      </c>
      <c r="AY506" s="75" t="s">
        <v>124</v>
      </c>
      <c r="BE506" s="127">
        <f>IF($N$506="základní",$J$506,0)</f>
        <v>0</v>
      </c>
      <c r="BF506" s="127">
        <f>IF($N$506="snížená",$J$506,0)</f>
        <v>0</v>
      </c>
      <c r="BG506" s="127">
        <f>IF($N$506="zákl. přenesená",$J$506,0)</f>
        <v>0</v>
      </c>
      <c r="BH506" s="127">
        <f>IF($N$506="sníž. přenesená",$J$506,0)</f>
        <v>0</v>
      </c>
      <c r="BI506" s="127">
        <f>IF($N$506="nulová",$J$506,0)</f>
        <v>0</v>
      </c>
      <c r="BJ506" s="75" t="s">
        <v>21</v>
      </c>
      <c r="BK506" s="127">
        <f>ROUND($I$506*$H$506,2)</f>
        <v>0</v>
      </c>
      <c r="BL506" s="75" t="s">
        <v>285</v>
      </c>
      <c r="BM506" s="75" t="s">
        <v>1234</v>
      </c>
    </row>
    <row r="507" spans="2:65" s="6" customFormat="1" ht="15.75" customHeight="1">
      <c r="B507" s="22"/>
      <c r="C507" s="143" t="s">
        <v>1235</v>
      </c>
      <c r="D507" s="143" t="s">
        <v>261</v>
      </c>
      <c r="E507" s="141" t="s">
        <v>1236</v>
      </c>
      <c r="F507" s="142" t="s">
        <v>1237</v>
      </c>
      <c r="G507" s="143" t="s">
        <v>327</v>
      </c>
      <c r="H507" s="144">
        <v>18</v>
      </c>
      <c r="I507" s="145"/>
      <c r="J507" s="146">
        <f>ROUND($I$507*$H$507,2)</f>
        <v>0</v>
      </c>
      <c r="K507" s="142" t="s">
        <v>350</v>
      </c>
      <c r="L507" s="147"/>
      <c r="M507" s="148"/>
      <c r="N507" s="149" t="s">
        <v>43</v>
      </c>
      <c r="P507" s="125">
        <f>$O$507*$H$507</f>
        <v>0</v>
      </c>
      <c r="Q507" s="125">
        <v>0</v>
      </c>
      <c r="R507" s="125">
        <f>$Q$507*$H$507</f>
        <v>0</v>
      </c>
      <c r="S507" s="125">
        <v>0</v>
      </c>
      <c r="T507" s="126">
        <f>$S$507*$H$507</f>
        <v>0</v>
      </c>
      <c r="AR507" s="75" t="s">
        <v>362</v>
      </c>
      <c r="AT507" s="75" t="s">
        <v>261</v>
      </c>
      <c r="AU507" s="75" t="s">
        <v>80</v>
      </c>
      <c r="AY507" s="75" t="s">
        <v>124</v>
      </c>
      <c r="BE507" s="127">
        <f>IF($N$507="základní",$J$507,0)</f>
        <v>0</v>
      </c>
      <c r="BF507" s="127">
        <f>IF($N$507="snížená",$J$507,0)</f>
        <v>0</v>
      </c>
      <c r="BG507" s="127">
        <f>IF($N$507="zákl. přenesená",$J$507,0)</f>
        <v>0</v>
      </c>
      <c r="BH507" s="127">
        <f>IF($N$507="sníž. přenesená",$J$507,0)</f>
        <v>0</v>
      </c>
      <c r="BI507" s="127">
        <f>IF($N$507="nulová",$J$507,0)</f>
        <v>0</v>
      </c>
      <c r="BJ507" s="75" t="s">
        <v>21</v>
      </c>
      <c r="BK507" s="127">
        <f>ROUND($I$507*$H$507,2)</f>
        <v>0</v>
      </c>
      <c r="BL507" s="75" t="s">
        <v>285</v>
      </c>
      <c r="BM507" s="75" t="s">
        <v>1238</v>
      </c>
    </row>
    <row r="508" spans="2:65" s="6" customFormat="1" ht="15.75" customHeight="1">
      <c r="B508" s="22"/>
      <c r="C508" s="143" t="s">
        <v>1239</v>
      </c>
      <c r="D508" s="143" t="s">
        <v>261</v>
      </c>
      <c r="E508" s="141" t="s">
        <v>1240</v>
      </c>
      <c r="F508" s="142" t="s">
        <v>1241</v>
      </c>
      <c r="G508" s="143" t="s">
        <v>327</v>
      </c>
      <c r="H508" s="144">
        <v>2</v>
      </c>
      <c r="I508" s="145"/>
      <c r="J508" s="146">
        <f>ROUND($I$508*$H$508,2)</f>
        <v>0</v>
      </c>
      <c r="K508" s="142" t="s">
        <v>350</v>
      </c>
      <c r="L508" s="147"/>
      <c r="M508" s="148"/>
      <c r="N508" s="149" t="s">
        <v>43</v>
      </c>
      <c r="P508" s="125">
        <f>$O$508*$H$508</f>
        <v>0</v>
      </c>
      <c r="Q508" s="125">
        <v>0</v>
      </c>
      <c r="R508" s="125">
        <f>$Q$508*$H$508</f>
        <v>0</v>
      </c>
      <c r="S508" s="125">
        <v>0</v>
      </c>
      <c r="T508" s="126">
        <f>$S$508*$H$508</f>
        <v>0</v>
      </c>
      <c r="AR508" s="75" t="s">
        <v>362</v>
      </c>
      <c r="AT508" s="75" t="s">
        <v>261</v>
      </c>
      <c r="AU508" s="75" t="s">
        <v>80</v>
      </c>
      <c r="AY508" s="75" t="s">
        <v>124</v>
      </c>
      <c r="BE508" s="127">
        <f>IF($N$508="základní",$J$508,0)</f>
        <v>0</v>
      </c>
      <c r="BF508" s="127">
        <f>IF($N$508="snížená",$J$508,0)</f>
        <v>0</v>
      </c>
      <c r="BG508" s="127">
        <f>IF($N$508="zákl. přenesená",$J$508,0)</f>
        <v>0</v>
      </c>
      <c r="BH508" s="127">
        <f>IF($N$508="sníž. přenesená",$J$508,0)</f>
        <v>0</v>
      </c>
      <c r="BI508" s="127">
        <f>IF($N$508="nulová",$J$508,0)</f>
        <v>0</v>
      </c>
      <c r="BJ508" s="75" t="s">
        <v>21</v>
      </c>
      <c r="BK508" s="127">
        <f>ROUND($I$508*$H$508,2)</f>
        <v>0</v>
      </c>
      <c r="BL508" s="75" t="s">
        <v>285</v>
      </c>
      <c r="BM508" s="75" t="s">
        <v>1242</v>
      </c>
    </row>
    <row r="509" spans="2:65" s="6" customFormat="1" ht="15.75" customHeight="1">
      <c r="B509" s="22"/>
      <c r="C509" s="143" t="s">
        <v>1243</v>
      </c>
      <c r="D509" s="143" t="s">
        <v>261</v>
      </c>
      <c r="E509" s="141" t="s">
        <v>1244</v>
      </c>
      <c r="F509" s="142" t="s">
        <v>1245</v>
      </c>
      <c r="G509" s="143" t="s">
        <v>327</v>
      </c>
      <c r="H509" s="144">
        <v>4</v>
      </c>
      <c r="I509" s="145"/>
      <c r="J509" s="146">
        <f>ROUND($I$509*$H$509,2)</f>
        <v>0</v>
      </c>
      <c r="K509" s="142" t="s">
        <v>350</v>
      </c>
      <c r="L509" s="147"/>
      <c r="M509" s="148"/>
      <c r="N509" s="149" t="s">
        <v>43</v>
      </c>
      <c r="P509" s="125">
        <f>$O$509*$H$509</f>
        <v>0</v>
      </c>
      <c r="Q509" s="125">
        <v>0</v>
      </c>
      <c r="R509" s="125">
        <f>$Q$509*$H$509</f>
        <v>0</v>
      </c>
      <c r="S509" s="125">
        <v>0</v>
      </c>
      <c r="T509" s="126">
        <f>$S$509*$H$509</f>
        <v>0</v>
      </c>
      <c r="AR509" s="75" t="s">
        <v>362</v>
      </c>
      <c r="AT509" s="75" t="s">
        <v>261</v>
      </c>
      <c r="AU509" s="75" t="s">
        <v>80</v>
      </c>
      <c r="AY509" s="75" t="s">
        <v>124</v>
      </c>
      <c r="BE509" s="127">
        <f>IF($N$509="základní",$J$509,0)</f>
        <v>0</v>
      </c>
      <c r="BF509" s="127">
        <f>IF($N$509="snížená",$J$509,0)</f>
        <v>0</v>
      </c>
      <c r="BG509" s="127">
        <f>IF($N$509="zákl. přenesená",$J$509,0)</f>
        <v>0</v>
      </c>
      <c r="BH509" s="127">
        <f>IF($N$509="sníž. přenesená",$J$509,0)</f>
        <v>0</v>
      </c>
      <c r="BI509" s="127">
        <f>IF($N$509="nulová",$J$509,0)</f>
        <v>0</v>
      </c>
      <c r="BJ509" s="75" t="s">
        <v>21</v>
      </c>
      <c r="BK509" s="127">
        <f>ROUND($I$509*$H$509,2)</f>
        <v>0</v>
      </c>
      <c r="BL509" s="75" t="s">
        <v>285</v>
      </c>
      <c r="BM509" s="75" t="s">
        <v>1246</v>
      </c>
    </row>
    <row r="510" spans="2:65" s="6" customFormat="1" ht="15.75" customHeight="1">
      <c r="B510" s="22"/>
      <c r="C510" s="119" t="s">
        <v>1247</v>
      </c>
      <c r="D510" s="119" t="s">
        <v>127</v>
      </c>
      <c r="E510" s="117" t="s">
        <v>1248</v>
      </c>
      <c r="F510" s="118" t="s">
        <v>1249</v>
      </c>
      <c r="G510" s="119" t="s">
        <v>753</v>
      </c>
      <c r="H510" s="156"/>
      <c r="I510" s="121"/>
      <c r="J510" s="122">
        <f>ROUND($I$510*$H$510,2)</f>
        <v>0</v>
      </c>
      <c r="K510" s="118" t="s">
        <v>224</v>
      </c>
      <c r="L510" s="22"/>
      <c r="M510" s="123"/>
      <c r="N510" s="124" t="s">
        <v>43</v>
      </c>
      <c r="P510" s="125">
        <f>$O$510*$H$510</f>
        <v>0</v>
      </c>
      <c r="Q510" s="125">
        <v>0</v>
      </c>
      <c r="R510" s="125">
        <f>$Q$510*$H$510</f>
        <v>0</v>
      </c>
      <c r="S510" s="125">
        <v>0</v>
      </c>
      <c r="T510" s="126">
        <f>$S$510*$H$510</f>
        <v>0</v>
      </c>
      <c r="AR510" s="75" t="s">
        <v>285</v>
      </c>
      <c r="AT510" s="75" t="s">
        <v>127</v>
      </c>
      <c r="AU510" s="75" t="s">
        <v>80</v>
      </c>
      <c r="AY510" s="75" t="s">
        <v>124</v>
      </c>
      <c r="BE510" s="127">
        <f>IF($N$510="základní",$J$510,0)</f>
        <v>0</v>
      </c>
      <c r="BF510" s="127">
        <f>IF($N$510="snížená",$J$510,0)</f>
        <v>0</v>
      </c>
      <c r="BG510" s="127">
        <f>IF($N$510="zákl. přenesená",$J$510,0)</f>
        <v>0</v>
      </c>
      <c r="BH510" s="127">
        <f>IF($N$510="sníž. přenesená",$J$510,0)</f>
        <v>0</v>
      </c>
      <c r="BI510" s="127">
        <f>IF($N$510="nulová",$J$510,0)</f>
        <v>0</v>
      </c>
      <c r="BJ510" s="75" t="s">
        <v>21</v>
      </c>
      <c r="BK510" s="127">
        <f>ROUND($I$510*$H$510,2)</f>
        <v>0</v>
      </c>
      <c r="BL510" s="75" t="s">
        <v>285</v>
      </c>
      <c r="BM510" s="75" t="s">
        <v>1250</v>
      </c>
    </row>
    <row r="511" spans="2:63" s="105" customFormat="1" ht="30.75" customHeight="1">
      <c r="B511" s="106"/>
      <c r="D511" s="107" t="s">
        <v>71</v>
      </c>
      <c r="E511" s="114" t="s">
        <v>1251</v>
      </c>
      <c r="F511" s="114" t="s">
        <v>1252</v>
      </c>
      <c r="J511" s="115">
        <f>$BK$511</f>
        <v>0</v>
      </c>
      <c r="L511" s="106"/>
      <c r="M511" s="110"/>
      <c r="P511" s="111">
        <f>SUM($P$512:$P$519)</f>
        <v>0</v>
      </c>
      <c r="R511" s="111">
        <f>SUM($R$512:$R$519)</f>
        <v>0</v>
      </c>
      <c r="T511" s="112">
        <f>SUM($T$512:$T$519)</f>
        <v>0</v>
      </c>
      <c r="AR511" s="107" t="s">
        <v>80</v>
      </c>
      <c r="AT511" s="107" t="s">
        <v>71</v>
      </c>
      <c r="AU511" s="107" t="s">
        <v>21</v>
      </c>
      <c r="AY511" s="107" t="s">
        <v>124</v>
      </c>
      <c r="BK511" s="113">
        <f>SUM($BK$512:$BK$519)</f>
        <v>0</v>
      </c>
    </row>
    <row r="512" spans="2:65" s="6" customFormat="1" ht="15.75" customHeight="1">
      <c r="B512" s="22"/>
      <c r="C512" s="119" t="s">
        <v>1253</v>
      </c>
      <c r="D512" s="119" t="s">
        <v>127</v>
      </c>
      <c r="E512" s="117" t="s">
        <v>1254</v>
      </c>
      <c r="F512" s="118" t="s">
        <v>1255</v>
      </c>
      <c r="G512" s="119" t="s">
        <v>1256</v>
      </c>
      <c r="H512" s="120">
        <v>23</v>
      </c>
      <c r="I512" s="121"/>
      <c r="J512" s="122">
        <f>ROUND($I$512*$H$512,2)</f>
        <v>0</v>
      </c>
      <c r="K512" s="118" t="s">
        <v>350</v>
      </c>
      <c r="L512" s="22"/>
      <c r="M512" s="123"/>
      <c r="N512" s="124" t="s">
        <v>43</v>
      </c>
      <c r="P512" s="125">
        <f>$O$512*$H$512</f>
        <v>0</v>
      </c>
      <c r="Q512" s="125">
        <v>0</v>
      </c>
      <c r="R512" s="125">
        <f>$Q$512*$H$512</f>
        <v>0</v>
      </c>
      <c r="S512" s="125">
        <v>0</v>
      </c>
      <c r="T512" s="126">
        <f>$S$512*$H$512</f>
        <v>0</v>
      </c>
      <c r="AR512" s="75" t="s">
        <v>285</v>
      </c>
      <c r="AT512" s="75" t="s">
        <v>127</v>
      </c>
      <c r="AU512" s="75" t="s">
        <v>80</v>
      </c>
      <c r="AY512" s="75" t="s">
        <v>124</v>
      </c>
      <c r="BE512" s="127">
        <f>IF($N$512="základní",$J$512,0)</f>
        <v>0</v>
      </c>
      <c r="BF512" s="127">
        <f>IF($N$512="snížená",$J$512,0)</f>
        <v>0</v>
      </c>
      <c r="BG512" s="127">
        <f>IF($N$512="zákl. přenesená",$J$512,0)</f>
        <v>0</v>
      </c>
      <c r="BH512" s="127">
        <f>IF($N$512="sníž. přenesená",$J$512,0)</f>
        <v>0</v>
      </c>
      <c r="BI512" s="127">
        <f>IF($N$512="nulová",$J$512,0)</f>
        <v>0</v>
      </c>
      <c r="BJ512" s="75" t="s">
        <v>21</v>
      </c>
      <c r="BK512" s="127">
        <f>ROUND($I$512*$H$512,2)</f>
        <v>0</v>
      </c>
      <c r="BL512" s="75" t="s">
        <v>285</v>
      </c>
      <c r="BM512" s="75" t="s">
        <v>1257</v>
      </c>
    </row>
    <row r="513" spans="2:65" s="6" customFormat="1" ht="15.75" customHeight="1">
      <c r="B513" s="22"/>
      <c r="C513" s="143" t="s">
        <v>1258</v>
      </c>
      <c r="D513" s="143" t="s">
        <v>261</v>
      </c>
      <c r="E513" s="141" t="s">
        <v>1259</v>
      </c>
      <c r="F513" s="142" t="s">
        <v>1260</v>
      </c>
      <c r="G513" s="143" t="s">
        <v>1256</v>
      </c>
      <c r="H513" s="144">
        <v>19</v>
      </c>
      <c r="I513" s="145"/>
      <c r="J513" s="146">
        <f>ROUND($I$513*$H$513,2)</f>
        <v>0</v>
      </c>
      <c r="K513" s="142" t="s">
        <v>350</v>
      </c>
      <c r="L513" s="147"/>
      <c r="M513" s="148"/>
      <c r="N513" s="149" t="s">
        <v>43</v>
      </c>
      <c r="P513" s="125">
        <f>$O$513*$H$513</f>
        <v>0</v>
      </c>
      <c r="Q513" s="125">
        <v>0</v>
      </c>
      <c r="R513" s="125">
        <f>$Q$513*$H$513</f>
        <v>0</v>
      </c>
      <c r="S513" s="125">
        <v>0</v>
      </c>
      <c r="T513" s="126">
        <f>$S$513*$H$513</f>
        <v>0</v>
      </c>
      <c r="AR513" s="75" t="s">
        <v>362</v>
      </c>
      <c r="AT513" s="75" t="s">
        <v>261</v>
      </c>
      <c r="AU513" s="75" t="s">
        <v>80</v>
      </c>
      <c r="AY513" s="75" t="s">
        <v>124</v>
      </c>
      <c r="BE513" s="127">
        <f>IF($N$513="základní",$J$513,0)</f>
        <v>0</v>
      </c>
      <c r="BF513" s="127">
        <f>IF($N$513="snížená",$J$513,0)</f>
        <v>0</v>
      </c>
      <c r="BG513" s="127">
        <f>IF($N$513="zákl. přenesená",$J$513,0)</f>
        <v>0</v>
      </c>
      <c r="BH513" s="127">
        <f>IF($N$513="sníž. přenesená",$J$513,0)</f>
        <v>0</v>
      </c>
      <c r="BI513" s="127">
        <f>IF($N$513="nulová",$J$513,0)</f>
        <v>0</v>
      </c>
      <c r="BJ513" s="75" t="s">
        <v>21</v>
      </c>
      <c r="BK513" s="127">
        <f>ROUND($I$513*$H$513,2)</f>
        <v>0</v>
      </c>
      <c r="BL513" s="75" t="s">
        <v>285</v>
      </c>
      <c r="BM513" s="75" t="s">
        <v>1261</v>
      </c>
    </row>
    <row r="514" spans="2:65" s="6" customFormat="1" ht="15.75" customHeight="1">
      <c r="B514" s="22"/>
      <c r="C514" s="143" t="s">
        <v>1262</v>
      </c>
      <c r="D514" s="143" t="s">
        <v>261</v>
      </c>
      <c r="E514" s="141" t="s">
        <v>1263</v>
      </c>
      <c r="F514" s="142" t="s">
        <v>1264</v>
      </c>
      <c r="G514" s="143" t="s">
        <v>1256</v>
      </c>
      <c r="H514" s="144">
        <v>4</v>
      </c>
      <c r="I514" s="145"/>
      <c r="J514" s="146">
        <f>ROUND($I$514*$H$514,2)</f>
        <v>0</v>
      </c>
      <c r="K514" s="142" t="s">
        <v>350</v>
      </c>
      <c r="L514" s="147"/>
      <c r="M514" s="148"/>
      <c r="N514" s="149" t="s">
        <v>43</v>
      </c>
      <c r="P514" s="125">
        <f>$O$514*$H$514</f>
        <v>0</v>
      </c>
      <c r="Q514" s="125">
        <v>0</v>
      </c>
      <c r="R514" s="125">
        <f>$Q$514*$H$514</f>
        <v>0</v>
      </c>
      <c r="S514" s="125">
        <v>0</v>
      </c>
      <c r="T514" s="126">
        <f>$S$514*$H$514</f>
        <v>0</v>
      </c>
      <c r="AR514" s="75" t="s">
        <v>362</v>
      </c>
      <c r="AT514" s="75" t="s">
        <v>261</v>
      </c>
      <c r="AU514" s="75" t="s">
        <v>80</v>
      </c>
      <c r="AY514" s="75" t="s">
        <v>124</v>
      </c>
      <c r="BE514" s="127">
        <f>IF($N$514="základní",$J$514,0)</f>
        <v>0</v>
      </c>
      <c r="BF514" s="127">
        <f>IF($N$514="snížená",$J$514,0)</f>
        <v>0</v>
      </c>
      <c r="BG514" s="127">
        <f>IF($N$514="zákl. přenesená",$J$514,0)</f>
        <v>0</v>
      </c>
      <c r="BH514" s="127">
        <f>IF($N$514="sníž. přenesená",$J$514,0)</f>
        <v>0</v>
      </c>
      <c r="BI514" s="127">
        <f>IF($N$514="nulová",$J$514,0)</f>
        <v>0</v>
      </c>
      <c r="BJ514" s="75" t="s">
        <v>21</v>
      </c>
      <c r="BK514" s="127">
        <f>ROUND($I$514*$H$514,2)</f>
        <v>0</v>
      </c>
      <c r="BL514" s="75" t="s">
        <v>285</v>
      </c>
      <c r="BM514" s="75" t="s">
        <v>1265</v>
      </c>
    </row>
    <row r="515" spans="2:65" s="6" customFormat="1" ht="15.75" customHeight="1">
      <c r="B515" s="22"/>
      <c r="C515" s="119" t="s">
        <v>1266</v>
      </c>
      <c r="D515" s="119" t="s">
        <v>127</v>
      </c>
      <c r="E515" s="117" t="s">
        <v>1267</v>
      </c>
      <c r="F515" s="118" t="s">
        <v>1268</v>
      </c>
      <c r="G515" s="119" t="s">
        <v>1256</v>
      </c>
      <c r="H515" s="120">
        <v>1</v>
      </c>
      <c r="I515" s="121"/>
      <c r="J515" s="122">
        <f>ROUND($I$515*$H$515,2)</f>
        <v>0</v>
      </c>
      <c r="K515" s="118" t="s">
        <v>350</v>
      </c>
      <c r="L515" s="22"/>
      <c r="M515" s="123"/>
      <c r="N515" s="124" t="s">
        <v>43</v>
      </c>
      <c r="P515" s="125">
        <f>$O$515*$H$515</f>
        <v>0</v>
      </c>
      <c r="Q515" s="125">
        <v>0</v>
      </c>
      <c r="R515" s="125">
        <f>$Q$515*$H$515</f>
        <v>0</v>
      </c>
      <c r="S515" s="125">
        <v>0</v>
      </c>
      <c r="T515" s="126">
        <f>$S$515*$H$515</f>
        <v>0</v>
      </c>
      <c r="AR515" s="75" t="s">
        <v>285</v>
      </c>
      <c r="AT515" s="75" t="s">
        <v>127</v>
      </c>
      <c r="AU515" s="75" t="s">
        <v>80</v>
      </c>
      <c r="AY515" s="75" t="s">
        <v>124</v>
      </c>
      <c r="BE515" s="127">
        <f>IF($N$515="základní",$J$515,0)</f>
        <v>0</v>
      </c>
      <c r="BF515" s="127">
        <f>IF($N$515="snížená",$J$515,0)</f>
        <v>0</v>
      </c>
      <c r="BG515" s="127">
        <f>IF($N$515="zákl. přenesená",$J$515,0)</f>
        <v>0</v>
      </c>
      <c r="BH515" s="127">
        <f>IF($N$515="sníž. přenesená",$J$515,0)</f>
        <v>0</v>
      </c>
      <c r="BI515" s="127">
        <f>IF($N$515="nulová",$J$515,0)</f>
        <v>0</v>
      </c>
      <c r="BJ515" s="75" t="s">
        <v>21</v>
      </c>
      <c r="BK515" s="127">
        <f>ROUND($I$515*$H$515,2)</f>
        <v>0</v>
      </c>
      <c r="BL515" s="75" t="s">
        <v>285</v>
      </c>
      <c r="BM515" s="75" t="s">
        <v>1269</v>
      </c>
    </row>
    <row r="516" spans="2:65" s="6" customFormat="1" ht="15.75" customHeight="1">
      <c r="B516" s="22"/>
      <c r="C516" s="119" t="s">
        <v>1270</v>
      </c>
      <c r="D516" s="119" t="s">
        <v>127</v>
      </c>
      <c r="E516" s="117" t="s">
        <v>1271</v>
      </c>
      <c r="F516" s="118" t="s">
        <v>1272</v>
      </c>
      <c r="G516" s="119" t="s">
        <v>1256</v>
      </c>
      <c r="H516" s="120">
        <v>1</v>
      </c>
      <c r="I516" s="121"/>
      <c r="J516" s="122">
        <f>ROUND($I$516*$H$516,2)</f>
        <v>0</v>
      </c>
      <c r="K516" s="118" t="s">
        <v>350</v>
      </c>
      <c r="L516" s="22"/>
      <c r="M516" s="123"/>
      <c r="N516" s="124" t="s">
        <v>43</v>
      </c>
      <c r="P516" s="125">
        <f>$O$516*$H$516</f>
        <v>0</v>
      </c>
      <c r="Q516" s="125">
        <v>0</v>
      </c>
      <c r="R516" s="125">
        <f>$Q$516*$H$516</f>
        <v>0</v>
      </c>
      <c r="S516" s="125">
        <v>0</v>
      </c>
      <c r="T516" s="126">
        <f>$S$516*$H$516</f>
        <v>0</v>
      </c>
      <c r="AR516" s="75" t="s">
        <v>285</v>
      </c>
      <c r="AT516" s="75" t="s">
        <v>127</v>
      </c>
      <c r="AU516" s="75" t="s">
        <v>80</v>
      </c>
      <c r="AY516" s="75" t="s">
        <v>124</v>
      </c>
      <c r="BE516" s="127">
        <f>IF($N$516="základní",$J$516,0)</f>
        <v>0</v>
      </c>
      <c r="BF516" s="127">
        <f>IF($N$516="snížená",$J$516,0)</f>
        <v>0</v>
      </c>
      <c r="BG516" s="127">
        <f>IF($N$516="zákl. přenesená",$J$516,0)</f>
        <v>0</v>
      </c>
      <c r="BH516" s="127">
        <f>IF($N$516="sníž. přenesená",$J$516,0)</f>
        <v>0</v>
      </c>
      <c r="BI516" s="127">
        <f>IF($N$516="nulová",$J$516,0)</f>
        <v>0</v>
      </c>
      <c r="BJ516" s="75" t="s">
        <v>21</v>
      </c>
      <c r="BK516" s="127">
        <f>ROUND($I$516*$H$516,2)</f>
        <v>0</v>
      </c>
      <c r="BL516" s="75" t="s">
        <v>285</v>
      </c>
      <c r="BM516" s="75" t="s">
        <v>1273</v>
      </c>
    </row>
    <row r="517" spans="2:65" s="6" customFormat="1" ht="15.75" customHeight="1">
      <c r="B517" s="22"/>
      <c r="C517" s="119" t="s">
        <v>1274</v>
      </c>
      <c r="D517" s="119" t="s">
        <v>127</v>
      </c>
      <c r="E517" s="117" t="s">
        <v>1275</v>
      </c>
      <c r="F517" s="118" t="s">
        <v>1276</v>
      </c>
      <c r="G517" s="119" t="s">
        <v>1256</v>
      </c>
      <c r="H517" s="120">
        <v>1</v>
      </c>
      <c r="I517" s="121"/>
      <c r="J517" s="122">
        <f>ROUND($I$517*$H$517,2)</f>
        <v>0</v>
      </c>
      <c r="K517" s="118" t="s">
        <v>350</v>
      </c>
      <c r="L517" s="22"/>
      <c r="M517" s="123"/>
      <c r="N517" s="124" t="s">
        <v>43</v>
      </c>
      <c r="P517" s="125">
        <f>$O$517*$H$517</f>
        <v>0</v>
      </c>
      <c r="Q517" s="125">
        <v>0</v>
      </c>
      <c r="R517" s="125">
        <f>$Q$517*$H$517</f>
        <v>0</v>
      </c>
      <c r="S517" s="125">
        <v>0</v>
      </c>
      <c r="T517" s="126">
        <f>$S$517*$H$517</f>
        <v>0</v>
      </c>
      <c r="AR517" s="75" t="s">
        <v>285</v>
      </c>
      <c r="AT517" s="75" t="s">
        <v>127</v>
      </c>
      <c r="AU517" s="75" t="s">
        <v>80</v>
      </c>
      <c r="AY517" s="75" t="s">
        <v>124</v>
      </c>
      <c r="BE517" s="127">
        <f>IF($N$517="základní",$J$517,0)</f>
        <v>0</v>
      </c>
      <c r="BF517" s="127">
        <f>IF($N$517="snížená",$J$517,0)</f>
        <v>0</v>
      </c>
      <c r="BG517" s="127">
        <f>IF($N$517="zákl. přenesená",$J$517,0)</f>
        <v>0</v>
      </c>
      <c r="BH517" s="127">
        <f>IF($N$517="sníž. přenesená",$J$517,0)</f>
        <v>0</v>
      </c>
      <c r="BI517" s="127">
        <f>IF($N$517="nulová",$J$517,0)</f>
        <v>0</v>
      </c>
      <c r="BJ517" s="75" t="s">
        <v>21</v>
      </c>
      <c r="BK517" s="127">
        <f>ROUND($I$517*$H$517,2)</f>
        <v>0</v>
      </c>
      <c r="BL517" s="75" t="s">
        <v>285</v>
      </c>
      <c r="BM517" s="75" t="s">
        <v>1277</v>
      </c>
    </row>
    <row r="518" spans="2:65" s="6" customFormat="1" ht="15.75" customHeight="1">
      <c r="B518" s="22"/>
      <c r="C518" s="119" t="s">
        <v>1278</v>
      </c>
      <c r="D518" s="119" t="s">
        <v>127</v>
      </c>
      <c r="E518" s="117" t="s">
        <v>1279</v>
      </c>
      <c r="F518" s="118" t="s">
        <v>1280</v>
      </c>
      <c r="G518" s="119" t="s">
        <v>1256</v>
      </c>
      <c r="H518" s="120">
        <v>2</v>
      </c>
      <c r="I518" s="121"/>
      <c r="J518" s="122">
        <f>ROUND($I$518*$H$518,2)</f>
        <v>0</v>
      </c>
      <c r="K518" s="118" t="s">
        <v>350</v>
      </c>
      <c r="L518" s="22"/>
      <c r="M518" s="123"/>
      <c r="N518" s="124" t="s">
        <v>43</v>
      </c>
      <c r="P518" s="125">
        <f>$O$518*$H$518</f>
        <v>0</v>
      </c>
      <c r="Q518" s="125">
        <v>0</v>
      </c>
      <c r="R518" s="125">
        <f>$Q$518*$H$518</f>
        <v>0</v>
      </c>
      <c r="S518" s="125">
        <v>0</v>
      </c>
      <c r="T518" s="126">
        <f>$S$518*$H$518</f>
        <v>0</v>
      </c>
      <c r="AR518" s="75" t="s">
        <v>285</v>
      </c>
      <c r="AT518" s="75" t="s">
        <v>127</v>
      </c>
      <c r="AU518" s="75" t="s">
        <v>80</v>
      </c>
      <c r="AY518" s="75" t="s">
        <v>124</v>
      </c>
      <c r="BE518" s="127">
        <f>IF($N$518="základní",$J$518,0)</f>
        <v>0</v>
      </c>
      <c r="BF518" s="127">
        <f>IF($N$518="snížená",$J$518,0)</f>
        <v>0</v>
      </c>
      <c r="BG518" s="127">
        <f>IF($N$518="zákl. přenesená",$J$518,0)</f>
        <v>0</v>
      </c>
      <c r="BH518" s="127">
        <f>IF($N$518="sníž. přenesená",$J$518,0)</f>
        <v>0</v>
      </c>
      <c r="BI518" s="127">
        <f>IF($N$518="nulová",$J$518,0)</f>
        <v>0</v>
      </c>
      <c r="BJ518" s="75" t="s">
        <v>21</v>
      </c>
      <c r="BK518" s="127">
        <f>ROUND($I$518*$H$518,2)</f>
        <v>0</v>
      </c>
      <c r="BL518" s="75" t="s">
        <v>285</v>
      </c>
      <c r="BM518" s="75" t="s">
        <v>1281</v>
      </c>
    </row>
    <row r="519" spans="2:65" s="6" customFormat="1" ht="15.75" customHeight="1">
      <c r="B519" s="22"/>
      <c r="C519" s="119" t="s">
        <v>1282</v>
      </c>
      <c r="D519" s="119" t="s">
        <v>127</v>
      </c>
      <c r="E519" s="117" t="s">
        <v>1283</v>
      </c>
      <c r="F519" s="118" t="s">
        <v>1284</v>
      </c>
      <c r="G519" s="119" t="s">
        <v>1256</v>
      </c>
      <c r="H519" s="120">
        <v>1</v>
      </c>
      <c r="I519" s="121"/>
      <c r="J519" s="122">
        <f>ROUND($I$519*$H$519,2)</f>
        <v>0</v>
      </c>
      <c r="K519" s="118" t="s">
        <v>350</v>
      </c>
      <c r="L519" s="22"/>
      <c r="M519" s="123"/>
      <c r="N519" s="124" t="s">
        <v>43</v>
      </c>
      <c r="P519" s="125">
        <f>$O$519*$H$519</f>
        <v>0</v>
      </c>
      <c r="Q519" s="125">
        <v>0</v>
      </c>
      <c r="R519" s="125">
        <f>$Q$519*$H$519</f>
        <v>0</v>
      </c>
      <c r="S519" s="125">
        <v>0</v>
      </c>
      <c r="T519" s="126">
        <f>$S$519*$H$519</f>
        <v>0</v>
      </c>
      <c r="AR519" s="75" t="s">
        <v>285</v>
      </c>
      <c r="AT519" s="75" t="s">
        <v>127</v>
      </c>
      <c r="AU519" s="75" t="s">
        <v>80</v>
      </c>
      <c r="AY519" s="75" t="s">
        <v>124</v>
      </c>
      <c r="BE519" s="127">
        <f>IF($N$519="základní",$J$519,0)</f>
        <v>0</v>
      </c>
      <c r="BF519" s="127">
        <f>IF($N$519="snížená",$J$519,0)</f>
        <v>0</v>
      </c>
      <c r="BG519" s="127">
        <f>IF($N$519="zákl. přenesená",$J$519,0)</f>
        <v>0</v>
      </c>
      <c r="BH519" s="127">
        <f>IF($N$519="sníž. přenesená",$J$519,0)</f>
        <v>0</v>
      </c>
      <c r="BI519" s="127">
        <f>IF($N$519="nulová",$J$519,0)</f>
        <v>0</v>
      </c>
      <c r="BJ519" s="75" t="s">
        <v>21</v>
      </c>
      <c r="BK519" s="127">
        <f>ROUND($I$519*$H$519,2)</f>
        <v>0</v>
      </c>
      <c r="BL519" s="75" t="s">
        <v>285</v>
      </c>
      <c r="BM519" s="75" t="s">
        <v>1285</v>
      </c>
    </row>
    <row r="520" spans="2:63" s="105" customFormat="1" ht="30.75" customHeight="1">
      <c r="B520" s="106"/>
      <c r="D520" s="107" t="s">
        <v>71</v>
      </c>
      <c r="E520" s="114" t="s">
        <v>1286</v>
      </c>
      <c r="F520" s="114" t="s">
        <v>1287</v>
      </c>
      <c r="J520" s="115">
        <f>$BK$520</f>
        <v>0</v>
      </c>
      <c r="L520" s="106"/>
      <c r="M520" s="110"/>
      <c r="P520" s="111">
        <f>SUM($P$521:$P$530)</f>
        <v>0</v>
      </c>
      <c r="R520" s="111">
        <f>SUM($R$521:$R$530)</f>
        <v>0.47874419999999995</v>
      </c>
      <c r="T520" s="112">
        <f>SUM($T$521:$T$530)</f>
        <v>0</v>
      </c>
      <c r="AR520" s="107" t="s">
        <v>80</v>
      </c>
      <c r="AT520" s="107" t="s">
        <v>71</v>
      </c>
      <c r="AU520" s="107" t="s">
        <v>21</v>
      </c>
      <c r="AY520" s="107" t="s">
        <v>124</v>
      </c>
      <c r="BK520" s="113">
        <f>SUM($BK$521:$BK$530)</f>
        <v>0</v>
      </c>
    </row>
    <row r="521" spans="2:65" s="6" customFormat="1" ht="15.75" customHeight="1">
      <c r="B521" s="22"/>
      <c r="C521" s="119" t="s">
        <v>1288</v>
      </c>
      <c r="D521" s="119" t="s">
        <v>127</v>
      </c>
      <c r="E521" s="117" t="s">
        <v>1289</v>
      </c>
      <c r="F521" s="118" t="s">
        <v>1290</v>
      </c>
      <c r="G521" s="119" t="s">
        <v>152</v>
      </c>
      <c r="H521" s="120">
        <v>28.93</v>
      </c>
      <c r="I521" s="121"/>
      <c r="J521" s="122">
        <f>ROUND($I$521*$H$521,2)</f>
        <v>0</v>
      </c>
      <c r="K521" s="118" t="s">
        <v>224</v>
      </c>
      <c r="L521" s="22"/>
      <c r="M521" s="123"/>
      <c r="N521" s="124" t="s">
        <v>43</v>
      </c>
      <c r="P521" s="125">
        <f>$O$521*$H$521</f>
        <v>0</v>
      </c>
      <c r="Q521" s="125">
        <v>0.00562</v>
      </c>
      <c r="R521" s="125">
        <f>$Q$521*$H$521</f>
        <v>0.1625866</v>
      </c>
      <c r="S521" s="125">
        <v>0</v>
      </c>
      <c r="T521" s="126">
        <f>$S$521*$H$521</f>
        <v>0</v>
      </c>
      <c r="AR521" s="75" t="s">
        <v>285</v>
      </c>
      <c r="AT521" s="75" t="s">
        <v>127</v>
      </c>
      <c r="AU521" s="75" t="s">
        <v>80</v>
      </c>
      <c r="AY521" s="75" t="s">
        <v>124</v>
      </c>
      <c r="BE521" s="127">
        <f>IF($N$521="základní",$J$521,0)</f>
        <v>0</v>
      </c>
      <c r="BF521" s="127">
        <f>IF($N$521="snížená",$J$521,0)</f>
        <v>0</v>
      </c>
      <c r="BG521" s="127">
        <f>IF($N$521="zákl. přenesená",$J$521,0)</f>
        <v>0</v>
      </c>
      <c r="BH521" s="127">
        <f>IF($N$521="sníž. přenesená",$J$521,0)</f>
        <v>0</v>
      </c>
      <c r="BI521" s="127">
        <f>IF($N$521="nulová",$J$521,0)</f>
        <v>0</v>
      </c>
      <c r="BJ521" s="75" t="s">
        <v>21</v>
      </c>
      <c r="BK521" s="127">
        <f>ROUND($I$521*$H$521,2)</f>
        <v>0</v>
      </c>
      <c r="BL521" s="75" t="s">
        <v>285</v>
      </c>
      <c r="BM521" s="75" t="s">
        <v>1291</v>
      </c>
    </row>
    <row r="522" spans="2:51" s="6" customFormat="1" ht="15.75" customHeight="1">
      <c r="B522" s="132"/>
      <c r="D522" s="133" t="s">
        <v>226</v>
      </c>
      <c r="E522" s="134"/>
      <c r="F522" s="134" t="s">
        <v>1292</v>
      </c>
      <c r="H522" s="135">
        <v>28.93</v>
      </c>
      <c r="L522" s="132"/>
      <c r="M522" s="136"/>
      <c r="T522" s="137"/>
      <c r="AT522" s="138" t="s">
        <v>226</v>
      </c>
      <c r="AU522" s="138" t="s">
        <v>80</v>
      </c>
      <c r="AV522" s="138" t="s">
        <v>80</v>
      </c>
      <c r="AW522" s="138" t="s">
        <v>100</v>
      </c>
      <c r="AX522" s="138" t="s">
        <v>21</v>
      </c>
      <c r="AY522" s="138" t="s">
        <v>124</v>
      </c>
    </row>
    <row r="523" spans="2:65" s="6" customFormat="1" ht="15.75" customHeight="1">
      <c r="B523" s="22"/>
      <c r="C523" s="140" t="s">
        <v>1293</v>
      </c>
      <c r="D523" s="140" t="s">
        <v>261</v>
      </c>
      <c r="E523" s="141" t="s">
        <v>1294</v>
      </c>
      <c r="F523" s="142" t="s">
        <v>1295</v>
      </c>
      <c r="G523" s="143" t="s">
        <v>219</v>
      </c>
      <c r="H523" s="144">
        <v>3.182</v>
      </c>
      <c r="I523" s="145"/>
      <c r="J523" s="146">
        <f>ROUND($I$523*$H$523,2)</f>
        <v>0</v>
      </c>
      <c r="K523" s="142" t="s">
        <v>224</v>
      </c>
      <c r="L523" s="147"/>
      <c r="M523" s="148"/>
      <c r="N523" s="149" t="s">
        <v>43</v>
      </c>
      <c r="P523" s="125">
        <f>$O$523*$H$523</f>
        <v>0</v>
      </c>
      <c r="Q523" s="125">
        <v>0.0192</v>
      </c>
      <c r="R523" s="125">
        <f>$Q$523*$H$523</f>
        <v>0.06109439999999999</v>
      </c>
      <c r="S523" s="125">
        <v>0</v>
      </c>
      <c r="T523" s="126">
        <f>$S$523*$H$523</f>
        <v>0</v>
      </c>
      <c r="AR523" s="75" t="s">
        <v>362</v>
      </c>
      <c r="AT523" s="75" t="s">
        <v>261</v>
      </c>
      <c r="AU523" s="75" t="s">
        <v>80</v>
      </c>
      <c r="AY523" s="6" t="s">
        <v>124</v>
      </c>
      <c r="BE523" s="127">
        <f>IF($N$523="základní",$J$523,0)</f>
        <v>0</v>
      </c>
      <c r="BF523" s="127">
        <f>IF($N$523="snížená",$J$523,0)</f>
        <v>0</v>
      </c>
      <c r="BG523" s="127">
        <f>IF($N$523="zákl. přenesená",$J$523,0)</f>
        <v>0</v>
      </c>
      <c r="BH523" s="127">
        <f>IF($N$523="sníž. přenesená",$J$523,0)</f>
        <v>0</v>
      </c>
      <c r="BI523" s="127">
        <f>IF($N$523="nulová",$J$523,0)</f>
        <v>0</v>
      </c>
      <c r="BJ523" s="75" t="s">
        <v>21</v>
      </c>
      <c r="BK523" s="127">
        <f>ROUND($I$523*$H$523,2)</f>
        <v>0</v>
      </c>
      <c r="BL523" s="75" t="s">
        <v>285</v>
      </c>
      <c r="BM523" s="75" t="s">
        <v>1296</v>
      </c>
    </row>
    <row r="524" spans="2:51" s="6" customFormat="1" ht="15.75" customHeight="1">
      <c r="B524" s="132"/>
      <c r="D524" s="133" t="s">
        <v>226</v>
      </c>
      <c r="E524" s="134"/>
      <c r="F524" s="134" t="s">
        <v>1297</v>
      </c>
      <c r="H524" s="135">
        <v>2.893</v>
      </c>
      <c r="L524" s="132"/>
      <c r="M524" s="136"/>
      <c r="T524" s="137"/>
      <c r="AT524" s="138" t="s">
        <v>226</v>
      </c>
      <c r="AU524" s="138" t="s">
        <v>80</v>
      </c>
      <c r="AV524" s="138" t="s">
        <v>80</v>
      </c>
      <c r="AW524" s="138" t="s">
        <v>100</v>
      </c>
      <c r="AX524" s="138" t="s">
        <v>21</v>
      </c>
      <c r="AY524" s="138" t="s">
        <v>124</v>
      </c>
    </row>
    <row r="525" spans="2:51" s="6" customFormat="1" ht="15.75" customHeight="1">
      <c r="B525" s="132"/>
      <c r="D525" s="139" t="s">
        <v>226</v>
      </c>
      <c r="F525" s="134" t="s">
        <v>1298</v>
      </c>
      <c r="H525" s="135">
        <v>3.182</v>
      </c>
      <c r="L525" s="132"/>
      <c r="M525" s="136"/>
      <c r="T525" s="137"/>
      <c r="AT525" s="138" t="s">
        <v>226</v>
      </c>
      <c r="AU525" s="138" t="s">
        <v>80</v>
      </c>
      <c r="AV525" s="138" t="s">
        <v>80</v>
      </c>
      <c r="AW525" s="138" t="s">
        <v>72</v>
      </c>
      <c r="AX525" s="138" t="s">
        <v>21</v>
      </c>
      <c r="AY525" s="138" t="s">
        <v>124</v>
      </c>
    </row>
    <row r="526" spans="2:65" s="6" customFormat="1" ht="15.75" customHeight="1">
      <c r="B526" s="22"/>
      <c r="C526" s="116" t="s">
        <v>1299</v>
      </c>
      <c r="D526" s="116" t="s">
        <v>127</v>
      </c>
      <c r="E526" s="117" t="s">
        <v>1300</v>
      </c>
      <c r="F526" s="118" t="s">
        <v>1301</v>
      </c>
      <c r="G526" s="119" t="s">
        <v>219</v>
      </c>
      <c r="H526" s="120">
        <v>10.36</v>
      </c>
      <c r="I526" s="121"/>
      <c r="J526" s="122">
        <f>ROUND($I$526*$H$526,2)</f>
        <v>0</v>
      </c>
      <c r="K526" s="118" t="s">
        <v>224</v>
      </c>
      <c r="L526" s="22"/>
      <c r="M526" s="123"/>
      <c r="N526" s="124" t="s">
        <v>43</v>
      </c>
      <c r="P526" s="125">
        <f>$O$526*$H$526</f>
        <v>0</v>
      </c>
      <c r="Q526" s="125">
        <v>0.0035</v>
      </c>
      <c r="R526" s="125">
        <f>$Q$526*$H$526</f>
        <v>0.03626</v>
      </c>
      <c r="S526" s="125">
        <v>0</v>
      </c>
      <c r="T526" s="126">
        <f>$S$526*$H$526</f>
        <v>0</v>
      </c>
      <c r="AR526" s="75" t="s">
        <v>285</v>
      </c>
      <c r="AT526" s="75" t="s">
        <v>127</v>
      </c>
      <c r="AU526" s="75" t="s">
        <v>80</v>
      </c>
      <c r="AY526" s="6" t="s">
        <v>124</v>
      </c>
      <c r="BE526" s="127">
        <f>IF($N$526="základní",$J$526,0)</f>
        <v>0</v>
      </c>
      <c r="BF526" s="127">
        <f>IF($N$526="snížená",$J$526,0)</f>
        <v>0</v>
      </c>
      <c r="BG526" s="127">
        <f>IF($N$526="zákl. přenesená",$J$526,0)</f>
        <v>0</v>
      </c>
      <c r="BH526" s="127">
        <f>IF($N$526="sníž. přenesená",$J$526,0)</f>
        <v>0</v>
      </c>
      <c r="BI526" s="127">
        <f>IF($N$526="nulová",$J$526,0)</f>
        <v>0</v>
      </c>
      <c r="BJ526" s="75" t="s">
        <v>21</v>
      </c>
      <c r="BK526" s="127">
        <f>ROUND($I$526*$H$526,2)</f>
        <v>0</v>
      </c>
      <c r="BL526" s="75" t="s">
        <v>285</v>
      </c>
      <c r="BM526" s="75" t="s">
        <v>1302</v>
      </c>
    </row>
    <row r="527" spans="2:51" s="6" customFormat="1" ht="15.75" customHeight="1">
      <c r="B527" s="132"/>
      <c r="D527" s="133" t="s">
        <v>226</v>
      </c>
      <c r="E527" s="134"/>
      <c r="F527" s="134" t="s">
        <v>1303</v>
      </c>
      <c r="H527" s="135">
        <v>10.36</v>
      </c>
      <c r="L527" s="132"/>
      <c r="M527" s="136"/>
      <c r="T527" s="137"/>
      <c r="AT527" s="138" t="s">
        <v>226</v>
      </c>
      <c r="AU527" s="138" t="s">
        <v>80</v>
      </c>
      <c r="AV527" s="138" t="s">
        <v>80</v>
      </c>
      <c r="AW527" s="138" t="s">
        <v>100</v>
      </c>
      <c r="AX527" s="138" t="s">
        <v>21</v>
      </c>
      <c r="AY527" s="138" t="s">
        <v>124</v>
      </c>
    </row>
    <row r="528" spans="2:65" s="6" customFormat="1" ht="15.75" customHeight="1">
      <c r="B528" s="22"/>
      <c r="C528" s="140" t="s">
        <v>1304</v>
      </c>
      <c r="D528" s="140" t="s">
        <v>261</v>
      </c>
      <c r="E528" s="141" t="s">
        <v>1305</v>
      </c>
      <c r="F528" s="142" t="s">
        <v>1306</v>
      </c>
      <c r="G528" s="143" t="s">
        <v>219</v>
      </c>
      <c r="H528" s="144">
        <v>11.396</v>
      </c>
      <c r="I528" s="145"/>
      <c r="J528" s="146">
        <f>ROUND($I$528*$H$528,2)</f>
        <v>0</v>
      </c>
      <c r="K528" s="142" t="s">
        <v>224</v>
      </c>
      <c r="L528" s="147"/>
      <c r="M528" s="148"/>
      <c r="N528" s="149" t="s">
        <v>43</v>
      </c>
      <c r="P528" s="125">
        <f>$O$528*$H$528</f>
        <v>0</v>
      </c>
      <c r="Q528" s="125">
        <v>0.0192</v>
      </c>
      <c r="R528" s="125">
        <f>$Q$528*$H$528</f>
        <v>0.2188032</v>
      </c>
      <c r="S528" s="125">
        <v>0</v>
      </c>
      <c r="T528" s="126">
        <f>$S$528*$H$528</f>
        <v>0</v>
      </c>
      <c r="AR528" s="75" t="s">
        <v>362</v>
      </c>
      <c r="AT528" s="75" t="s">
        <v>261</v>
      </c>
      <c r="AU528" s="75" t="s">
        <v>80</v>
      </c>
      <c r="AY528" s="6" t="s">
        <v>124</v>
      </c>
      <c r="BE528" s="127">
        <f>IF($N$528="základní",$J$528,0)</f>
        <v>0</v>
      </c>
      <c r="BF528" s="127">
        <f>IF($N$528="snížená",$J$528,0)</f>
        <v>0</v>
      </c>
      <c r="BG528" s="127">
        <f>IF($N$528="zákl. přenesená",$J$528,0)</f>
        <v>0</v>
      </c>
      <c r="BH528" s="127">
        <f>IF($N$528="sníž. přenesená",$J$528,0)</f>
        <v>0</v>
      </c>
      <c r="BI528" s="127">
        <f>IF($N$528="nulová",$J$528,0)</f>
        <v>0</v>
      </c>
      <c r="BJ528" s="75" t="s">
        <v>21</v>
      </c>
      <c r="BK528" s="127">
        <f>ROUND($I$528*$H$528,2)</f>
        <v>0</v>
      </c>
      <c r="BL528" s="75" t="s">
        <v>285</v>
      </c>
      <c r="BM528" s="75" t="s">
        <v>1307</v>
      </c>
    </row>
    <row r="529" spans="2:51" s="6" customFormat="1" ht="15.75" customHeight="1">
      <c r="B529" s="132"/>
      <c r="D529" s="139" t="s">
        <v>226</v>
      </c>
      <c r="F529" s="134" t="s">
        <v>1308</v>
      </c>
      <c r="H529" s="135">
        <v>11.396</v>
      </c>
      <c r="L529" s="132"/>
      <c r="M529" s="136"/>
      <c r="T529" s="137"/>
      <c r="AT529" s="138" t="s">
        <v>226</v>
      </c>
      <c r="AU529" s="138" t="s">
        <v>80</v>
      </c>
      <c r="AV529" s="138" t="s">
        <v>80</v>
      </c>
      <c r="AW529" s="138" t="s">
        <v>72</v>
      </c>
      <c r="AX529" s="138" t="s">
        <v>21</v>
      </c>
      <c r="AY529" s="138" t="s">
        <v>124</v>
      </c>
    </row>
    <row r="530" spans="2:65" s="6" customFormat="1" ht="15.75" customHeight="1">
      <c r="B530" s="22"/>
      <c r="C530" s="116" t="s">
        <v>1309</v>
      </c>
      <c r="D530" s="116" t="s">
        <v>127</v>
      </c>
      <c r="E530" s="117" t="s">
        <v>1310</v>
      </c>
      <c r="F530" s="118" t="s">
        <v>1311</v>
      </c>
      <c r="G530" s="119" t="s">
        <v>753</v>
      </c>
      <c r="H530" s="156"/>
      <c r="I530" s="121"/>
      <c r="J530" s="122">
        <f>ROUND($I$530*$H$530,2)</f>
        <v>0</v>
      </c>
      <c r="K530" s="118" t="s">
        <v>224</v>
      </c>
      <c r="L530" s="22"/>
      <c r="M530" s="123"/>
      <c r="N530" s="124" t="s">
        <v>43</v>
      </c>
      <c r="P530" s="125">
        <f>$O$530*$H$530</f>
        <v>0</v>
      </c>
      <c r="Q530" s="125">
        <v>0</v>
      </c>
      <c r="R530" s="125">
        <f>$Q$530*$H$530</f>
        <v>0</v>
      </c>
      <c r="S530" s="125">
        <v>0</v>
      </c>
      <c r="T530" s="126">
        <f>$S$530*$H$530</f>
        <v>0</v>
      </c>
      <c r="AR530" s="75" t="s">
        <v>285</v>
      </c>
      <c r="AT530" s="75" t="s">
        <v>127</v>
      </c>
      <c r="AU530" s="75" t="s">
        <v>80</v>
      </c>
      <c r="AY530" s="6" t="s">
        <v>124</v>
      </c>
      <c r="BE530" s="127">
        <f>IF($N$530="základní",$J$530,0)</f>
        <v>0</v>
      </c>
      <c r="BF530" s="127">
        <f>IF($N$530="snížená",$J$530,0)</f>
        <v>0</v>
      </c>
      <c r="BG530" s="127">
        <f>IF($N$530="zákl. přenesená",$J$530,0)</f>
        <v>0</v>
      </c>
      <c r="BH530" s="127">
        <f>IF($N$530="sníž. přenesená",$J$530,0)</f>
        <v>0</v>
      </c>
      <c r="BI530" s="127">
        <f>IF($N$530="nulová",$J$530,0)</f>
        <v>0</v>
      </c>
      <c r="BJ530" s="75" t="s">
        <v>21</v>
      </c>
      <c r="BK530" s="127">
        <f>ROUND($I$530*$H$530,2)</f>
        <v>0</v>
      </c>
      <c r="BL530" s="75" t="s">
        <v>285</v>
      </c>
      <c r="BM530" s="75" t="s">
        <v>1312</v>
      </c>
    </row>
    <row r="531" spans="2:63" s="105" customFormat="1" ht="30.75" customHeight="1">
      <c r="B531" s="106"/>
      <c r="D531" s="107" t="s">
        <v>71</v>
      </c>
      <c r="E531" s="114" t="s">
        <v>1313</v>
      </c>
      <c r="F531" s="114" t="s">
        <v>1314</v>
      </c>
      <c r="J531" s="115">
        <f>$BK$531</f>
        <v>0</v>
      </c>
      <c r="L531" s="106"/>
      <c r="M531" s="110"/>
      <c r="P531" s="111">
        <f>SUM($P$532:$P$542)</f>
        <v>0</v>
      </c>
      <c r="R531" s="111">
        <f>SUM($R$532:$R$542)</f>
        <v>0.40607808</v>
      </c>
      <c r="T531" s="112">
        <f>SUM($T$532:$T$542)</f>
        <v>0</v>
      </c>
      <c r="AR531" s="107" t="s">
        <v>80</v>
      </c>
      <c r="AT531" s="107" t="s">
        <v>71</v>
      </c>
      <c r="AU531" s="107" t="s">
        <v>21</v>
      </c>
      <c r="AY531" s="107" t="s">
        <v>124</v>
      </c>
      <c r="BK531" s="113">
        <f>SUM($BK$532:$BK$542)</f>
        <v>0</v>
      </c>
    </row>
    <row r="532" spans="2:65" s="6" customFormat="1" ht="15.75" customHeight="1">
      <c r="B532" s="22"/>
      <c r="C532" s="119" t="s">
        <v>1315</v>
      </c>
      <c r="D532" s="119" t="s">
        <v>127</v>
      </c>
      <c r="E532" s="117" t="s">
        <v>1316</v>
      </c>
      <c r="F532" s="118" t="s">
        <v>1317</v>
      </c>
      <c r="G532" s="119" t="s">
        <v>152</v>
      </c>
      <c r="H532" s="120">
        <v>35.48</v>
      </c>
      <c r="I532" s="121"/>
      <c r="J532" s="122">
        <f>ROUND($I$532*$H$532,2)</f>
        <v>0</v>
      </c>
      <c r="K532" s="118" t="s">
        <v>224</v>
      </c>
      <c r="L532" s="22"/>
      <c r="M532" s="123"/>
      <c r="N532" s="124" t="s">
        <v>43</v>
      </c>
      <c r="P532" s="125">
        <f>$O$532*$H$532</f>
        <v>0</v>
      </c>
      <c r="Q532" s="125">
        <v>2E-05</v>
      </c>
      <c r="R532" s="125">
        <f>$Q$532*$H$532</f>
        <v>0.0007096</v>
      </c>
      <c r="S532" s="125">
        <v>0</v>
      </c>
      <c r="T532" s="126">
        <f>$S$532*$H$532</f>
        <v>0</v>
      </c>
      <c r="AR532" s="75" t="s">
        <v>285</v>
      </c>
      <c r="AT532" s="75" t="s">
        <v>127</v>
      </c>
      <c r="AU532" s="75" t="s">
        <v>80</v>
      </c>
      <c r="AY532" s="75" t="s">
        <v>124</v>
      </c>
      <c r="BE532" s="127">
        <f>IF($N$532="základní",$J$532,0)</f>
        <v>0</v>
      </c>
      <c r="BF532" s="127">
        <f>IF($N$532="snížená",$J$532,0)</f>
        <v>0</v>
      </c>
      <c r="BG532" s="127">
        <f>IF($N$532="zákl. přenesená",$J$532,0)</f>
        <v>0</v>
      </c>
      <c r="BH532" s="127">
        <f>IF($N$532="sníž. přenesená",$J$532,0)</f>
        <v>0</v>
      </c>
      <c r="BI532" s="127">
        <f>IF($N$532="nulová",$J$532,0)</f>
        <v>0</v>
      </c>
      <c r="BJ532" s="75" t="s">
        <v>21</v>
      </c>
      <c r="BK532" s="127">
        <f>ROUND($I$532*$H$532,2)</f>
        <v>0</v>
      </c>
      <c r="BL532" s="75" t="s">
        <v>285</v>
      </c>
      <c r="BM532" s="75" t="s">
        <v>1318</v>
      </c>
    </row>
    <row r="533" spans="2:51" s="6" customFormat="1" ht="15.75" customHeight="1">
      <c r="B533" s="132"/>
      <c r="D533" s="133" t="s">
        <v>226</v>
      </c>
      <c r="E533" s="134"/>
      <c r="F533" s="134" t="s">
        <v>1319</v>
      </c>
      <c r="H533" s="135">
        <v>35.48</v>
      </c>
      <c r="L533" s="132"/>
      <c r="M533" s="136"/>
      <c r="T533" s="137"/>
      <c r="AT533" s="138" t="s">
        <v>226</v>
      </c>
      <c r="AU533" s="138" t="s">
        <v>80</v>
      </c>
      <c r="AV533" s="138" t="s">
        <v>80</v>
      </c>
      <c r="AW533" s="138" t="s">
        <v>100</v>
      </c>
      <c r="AX533" s="138" t="s">
        <v>21</v>
      </c>
      <c r="AY533" s="138" t="s">
        <v>124</v>
      </c>
    </row>
    <row r="534" spans="2:65" s="6" customFormat="1" ht="15.75" customHeight="1">
      <c r="B534" s="22"/>
      <c r="C534" s="140" t="s">
        <v>1320</v>
      </c>
      <c r="D534" s="140" t="s">
        <v>261</v>
      </c>
      <c r="E534" s="141" t="s">
        <v>1321</v>
      </c>
      <c r="F534" s="142" t="s">
        <v>1322</v>
      </c>
      <c r="G534" s="143" t="s">
        <v>152</v>
      </c>
      <c r="H534" s="144">
        <v>37.254</v>
      </c>
      <c r="I534" s="145"/>
      <c r="J534" s="146">
        <f>ROUND($I$534*$H$534,2)</f>
        <v>0</v>
      </c>
      <c r="K534" s="142" t="s">
        <v>224</v>
      </c>
      <c r="L534" s="147"/>
      <c r="M534" s="148"/>
      <c r="N534" s="149" t="s">
        <v>43</v>
      </c>
      <c r="P534" s="125">
        <f>$O$534*$H$534</f>
        <v>0</v>
      </c>
      <c r="Q534" s="125">
        <v>0.00022</v>
      </c>
      <c r="R534" s="125">
        <f>$Q$534*$H$534</f>
        <v>0.00819588</v>
      </c>
      <c r="S534" s="125">
        <v>0</v>
      </c>
      <c r="T534" s="126">
        <f>$S$534*$H$534</f>
        <v>0</v>
      </c>
      <c r="AR534" s="75" t="s">
        <v>362</v>
      </c>
      <c r="AT534" s="75" t="s">
        <v>261</v>
      </c>
      <c r="AU534" s="75" t="s">
        <v>80</v>
      </c>
      <c r="AY534" s="6" t="s">
        <v>124</v>
      </c>
      <c r="BE534" s="127">
        <f>IF($N$534="základní",$J$534,0)</f>
        <v>0</v>
      </c>
      <c r="BF534" s="127">
        <f>IF($N$534="snížená",$J$534,0)</f>
        <v>0</v>
      </c>
      <c r="BG534" s="127">
        <f>IF($N$534="zákl. přenesená",$J$534,0)</f>
        <v>0</v>
      </c>
      <c r="BH534" s="127">
        <f>IF($N$534="sníž. přenesená",$J$534,0)</f>
        <v>0</v>
      </c>
      <c r="BI534" s="127">
        <f>IF($N$534="nulová",$J$534,0)</f>
        <v>0</v>
      </c>
      <c r="BJ534" s="75" t="s">
        <v>21</v>
      </c>
      <c r="BK534" s="127">
        <f>ROUND($I$534*$H$534,2)</f>
        <v>0</v>
      </c>
      <c r="BL534" s="75" t="s">
        <v>285</v>
      </c>
      <c r="BM534" s="75" t="s">
        <v>1323</v>
      </c>
    </row>
    <row r="535" spans="2:51" s="6" customFormat="1" ht="15.75" customHeight="1">
      <c r="B535" s="132"/>
      <c r="D535" s="139" t="s">
        <v>226</v>
      </c>
      <c r="F535" s="134" t="s">
        <v>1324</v>
      </c>
      <c r="H535" s="135">
        <v>37.254</v>
      </c>
      <c r="L535" s="132"/>
      <c r="M535" s="136"/>
      <c r="T535" s="137"/>
      <c r="AT535" s="138" t="s">
        <v>226</v>
      </c>
      <c r="AU535" s="138" t="s">
        <v>80</v>
      </c>
      <c r="AV535" s="138" t="s">
        <v>80</v>
      </c>
      <c r="AW535" s="138" t="s">
        <v>72</v>
      </c>
      <c r="AX535" s="138" t="s">
        <v>21</v>
      </c>
      <c r="AY535" s="138" t="s">
        <v>124</v>
      </c>
    </row>
    <row r="536" spans="2:65" s="6" customFormat="1" ht="15.75" customHeight="1">
      <c r="B536" s="22"/>
      <c r="C536" s="116" t="s">
        <v>1325</v>
      </c>
      <c r="D536" s="116" t="s">
        <v>127</v>
      </c>
      <c r="E536" s="117" t="s">
        <v>1326</v>
      </c>
      <c r="F536" s="118" t="s">
        <v>1327</v>
      </c>
      <c r="G536" s="119" t="s">
        <v>219</v>
      </c>
      <c r="H536" s="120">
        <v>44.62</v>
      </c>
      <c r="I536" s="121"/>
      <c r="J536" s="122">
        <f>ROUND($I$536*$H$536,2)</f>
        <v>0</v>
      </c>
      <c r="K536" s="118" t="s">
        <v>224</v>
      </c>
      <c r="L536" s="22"/>
      <c r="M536" s="123"/>
      <c r="N536" s="124" t="s">
        <v>43</v>
      </c>
      <c r="P536" s="125">
        <f>$O$536*$H$536</f>
        <v>0</v>
      </c>
      <c r="Q536" s="125">
        <v>0.00027</v>
      </c>
      <c r="R536" s="125">
        <f>$Q$536*$H$536</f>
        <v>0.0120474</v>
      </c>
      <c r="S536" s="125">
        <v>0</v>
      </c>
      <c r="T536" s="126">
        <f>$S$536*$H$536</f>
        <v>0</v>
      </c>
      <c r="AR536" s="75" t="s">
        <v>285</v>
      </c>
      <c r="AT536" s="75" t="s">
        <v>127</v>
      </c>
      <c r="AU536" s="75" t="s">
        <v>80</v>
      </c>
      <c r="AY536" s="6" t="s">
        <v>124</v>
      </c>
      <c r="BE536" s="127">
        <f>IF($N$536="základní",$J$536,0)</f>
        <v>0</v>
      </c>
      <c r="BF536" s="127">
        <f>IF($N$536="snížená",$J$536,0)</f>
        <v>0</v>
      </c>
      <c r="BG536" s="127">
        <f>IF($N$536="zákl. přenesená",$J$536,0)</f>
        <v>0</v>
      </c>
      <c r="BH536" s="127">
        <f>IF($N$536="sníž. přenesená",$J$536,0)</f>
        <v>0</v>
      </c>
      <c r="BI536" s="127">
        <f>IF($N$536="nulová",$J$536,0)</f>
        <v>0</v>
      </c>
      <c r="BJ536" s="75" t="s">
        <v>21</v>
      </c>
      <c r="BK536" s="127">
        <f>ROUND($I$536*$H$536,2)</f>
        <v>0</v>
      </c>
      <c r="BL536" s="75" t="s">
        <v>285</v>
      </c>
      <c r="BM536" s="75" t="s">
        <v>1328</v>
      </c>
    </row>
    <row r="537" spans="2:65" s="6" customFormat="1" ht="15.75" customHeight="1">
      <c r="B537" s="22"/>
      <c r="C537" s="143" t="s">
        <v>1329</v>
      </c>
      <c r="D537" s="143" t="s">
        <v>261</v>
      </c>
      <c r="E537" s="141" t="s">
        <v>1330</v>
      </c>
      <c r="F537" s="142" t="s">
        <v>1331</v>
      </c>
      <c r="G537" s="143" t="s">
        <v>219</v>
      </c>
      <c r="H537" s="144">
        <v>48.19</v>
      </c>
      <c r="I537" s="145"/>
      <c r="J537" s="146">
        <f>ROUND($I$537*$H$537,2)</f>
        <v>0</v>
      </c>
      <c r="K537" s="142" t="s">
        <v>224</v>
      </c>
      <c r="L537" s="147"/>
      <c r="M537" s="148"/>
      <c r="N537" s="149" t="s">
        <v>43</v>
      </c>
      <c r="P537" s="125">
        <f>$O$537*$H$537</f>
        <v>0</v>
      </c>
      <c r="Q537" s="125">
        <v>0.00264</v>
      </c>
      <c r="R537" s="125">
        <f>$Q$537*$H$537</f>
        <v>0.1272216</v>
      </c>
      <c r="S537" s="125">
        <v>0</v>
      </c>
      <c r="T537" s="126">
        <f>$S$537*$H$537</f>
        <v>0</v>
      </c>
      <c r="AR537" s="75" t="s">
        <v>362</v>
      </c>
      <c r="AT537" s="75" t="s">
        <v>261</v>
      </c>
      <c r="AU537" s="75" t="s">
        <v>80</v>
      </c>
      <c r="AY537" s="75" t="s">
        <v>124</v>
      </c>
      <c r="BE537" s="127">
        <f>IF($N$537="základní",$J$537,0)</f>
        <v>0</v>
      </c>
      <c r="BF537" s="127">
        <f>IF($N$537="snížená",$J$537,0)</f>
        <v>0</v>
      </c>
      <c r="BG537" s="127">
        <f>IF($N$537="zákl. přenesená",$J$537,0)</f>
        <v>0</v>
      </c>
      <c r="BH537" s="127">
        <f>IF($N$537="sníž. přenesená",$J$537,0)</f>
        <v>0</v>
      </c>
      <c r="BI537" s="127">
        <f>IF($N$537="nulová",$J$537,0)</f>
        <v>0</v>
      </c>
      <c r="BJ537" s="75" t="s">
        <v>21</v>
      </c>
      <c r="BK537" s="127">
        <f>ROUND($I$537*$H$537,2)</f>
        <v>0</v>
      </c>
      <c r="BL537" s="75" t="s">
        <v>285</v>
      </c>
      <c r="BM537" s="75" t="s">
        <v>1332</v>
      </c>
    </row>
    <row r="538" spans="2:51" s="6" customFormat="1" ht="15.75" customHeight="1">
      <c r="B538" s="132"/>
      <c r="D538" s="139" t="s">
        <v>226</v>
      </c>
      <c r="F538" s="134" t="s">
        <v>1333</v>
      </c>
      <c r="H538" s="135">
        <v>48.19</v>
      </c>
      <c r="L538" s="132"/>
      <c r="M538" s="136"/>
      <c r="T538" s="137"/>
      <c r="AT538" s="138" t="s">
        <v>226</v>
      </c>
      <c r="AU538" s="138" t="s">
        <v>80</v>
      </c>
      <c r="AV538" s="138" t="s">
        <v>80</v>
      </c>
      <c r="AW538" s="138" t="s">
        <v>72</v>
      </c>
      <c r="AX538" s="138" t="s">
        <v>21</v>
      </c>
      <c r="AY538" s="138" t="s">
        <v>124</v>
      </c>
    </row>
    <row r="539" spans="2:65" s="6" customFormat="1" ht="15.75" customHeight="1">
      <c r="B539" s="22"/>
      <c r="C539" s="116" t="s">
        <v>1334</v>
      </c>
      <c r="D539" s="116" t="s">
        <v>127</v>
      </c>
      <c r="E539" s="117" t="s">
        <v>1335</v>
      </c>
      <c r="F539" s="118" t="s">
        <v>1336</v>
      </c>
      <c r="G539" s="119" t="s">
        <v>219</v>
      </c>
      <c r="H539" s="120">
        <v>44.62</v>
      </c>
      <c r="I539" s="121"/>
      <c r="J539" s="122">
        <f>ROUND($I$539*$H$539,2)</f>
        <v>0</v>
      </c>
      <c r="K539" s="118" t="s">
        <v>224</v>
      </c>
      <c r="L539" s="22"/>
      <c r="M539" s="123"/>
      <c r="N539" s="124" t="s">
        <v>43</v>
      </c>
      <c r="P539" s="125">
        <f>$O$539*$H$539</f>
        <v>0</v>
      </c>
      <c r="Q539" s="125">
        <v>0.00578</v>
      </c>
      <c r="R539" s="125">
        <f>$Q$539*$H$539</f>
        <v>0.2579036</v>
      </c>
      <c r="S539" s="125">
        <v>0</v>
      </c>
      <c r="T539" s="126">
        <f>$S$539*$H$539</f>
        <v>0</v>
      </c>
      <c r="AR539" s="75" t="s">
        <v>285</v>
      </c>
      <c r="AT539" s="75" t="s">
        <v>127</v>
      </c>
      <c r="AU539" s="75" t="s">
        <v>80</v>
      </c>
      <c r="AY539" s="6" t="s">
        <v>124</v>
      </c>
      <c r="BE539" s="127">
        <f>IF($N$539="základní",$J$539,0)</f>
        <v>0</v>
      </c>
      <c r="BF539" s="127">
        <f>IF($N$539="snížená",$J$539,0)</f>
        <v>0</v>
      </c>
      <c r="BG539" s="127">
        <f>IF($N$539="zákl. přenesená",$J$539,0)</f>
        <v>0</v>
      </c>
      <c r="BH539" s="127">
        <f>IF($N$539="sníž. přenesená",$J$539,0)</f>
        <v>0</v>
      </c>
      <c r="BI539" s="127">
        <f>IF($N$539="nulová",$J$539,0)</f>
        <v>0</v>
      </c>
      <c r="BJ539" s="75" t="s">
        <v>21</v>
      </c>
      <c r="BK539" s="127">
        <f>ROUND($I$539*$H$539,2)</f>
        <v>0</v>
      </c>
      <c r="BL539" s="75" t="s">
        <v>285</v>
      </c>
      <c r="BM539" s="75" t="s">
        <v>1337</v>
      </c>
    </row>
    <row r="540" spans="2:51" s="6" customFormat="1" ht="15.75" customHeight="1">
      <c r="B540" s="132"/>
      <c r="D540" s="133" t="s">
        <v>226</v>
      </c>
      <c r="E540" s="134"/>
      <c r="F540" s="134" t="s">
        <v>1338</v>
      </c>
      <c r="H540" s="135">
        <v>44.62</v>
      </c>
      <c r="L540" s="132"/>
      <c r="M540" s="136"/>
      <c r="T540" s="137"/>
      <c r="AT540" s="138" t="s">
        <v>226</v>
      </c>
      <c r="AU540" s="138" t="s">
        <v>80</v>
      </c>
      <c r="AV540" s="138" t="s">
        <v>80</v>
      </c>
      <c r="AW540" s="138" t="s">
        <v>100</v>
      </c>
      <c r="AX540" s="138" t="s">
        <v>21</v>
      </c>
      <c r="AY540" s="138" t="s">
        <v>124</v>
      </c>
    </row>
    <row r="541" spans="2:65" s="6" customFormat="1" ht="15.75" customHeight="1">
      <c r="B541" s="22"/>
      <c r="C541" s="116" t="s">
        <v>1339</v>
      </c>
      <c r="D541" s="116" t="s">
        <v>127</v>
      </c>
      <c r="E541" s="117" t="s">
        <v>1340</v>
      </c>
      <c r="F541" s="118" t="s">
        <v>1341</v>
      </c>
      <c r="G541" s="119" t="s">
        <v>152</v>
      </c>
      <c r="H541" s="120">
        <v>28</v>
      </c>
      <c r="I541" s="121"/>
      <c r="J541" s="122">
        <f>ROUND($I$541*$H$541,2)</f>
        <v>0</v>
      </c>
      <c r="K541" s="118" t="s">
        <v>350</v>
      </c>
      <c r="L541" s="22"/>
      <c r="M541" s="123"/>
      <c r="N541" s="124" t="s">
        <v>43</v>
      </c>
      <c r="P541" s="125">
        <f>$O$541*$H$541</f>
        <v>0</v>
      </c>
      <c r="Q541" s="125">
        <v>0</v>
      </c>
      <c r="R541" s="125">
        <f>$Q$541*$H$541</f>
        <v>0</v>
      </c>
      <c r="S541" s="125">
        <v>0</v>
      </c>
      <c r="T541" s="126">
        <f>$S$541*$H$541</f>
        <v>0</v>
      </c>
      <c r="AR541" s="75" t="s">
        <v>285</v>
      </c>
      <c r="AT541" s="75" t="s">
        <v>127</v>
      </c>
      <c r="AU541" s="75" t="s">
        <v>80</v>
      </c>
      <c r="AY541" s="6" t="s">
        <v>124</v>
      </c>
      <c r="BE541" s="127">
        <f>IF($N$541="základní",$J$541,0)</f>
        <v>0</v>
      </c>
      <c r="BF541" s="127">
        <f>IF($N$541="snížená",$J$541,0)</f>
        <v>0</v>
      </c>
      <c r="BG541" s="127">
        <f>IF($N$541="zákl. přenesená",$J$541,0)</f>
        <v>0</v>
      </c>
      <c r="BH541" s="127">
        <f>IF($N$541="sníž. přenesená",$J$541,0)</f>
        <v>0</v>
      </c>
      <c r="BI541" s="127">
        <f>IF($N$541="nulová",$J$541,0)</f>
        <v>0</v>
      </c>
      <c r="BJ541" s="75" t="s">
        <v>21</v>
      </c>
      <c r="BK541" s="127">
        <f>ROUND($I$541*$H$541,2)</f>
        <v>0</v>
      </c>
      <c r="BL541" s="75" t="s">
        <v>285</v>
      </c>
      <c r="BM541" s="75" t="s">
        <v>1342</v>
      </c>
    </row>
    <row r="542" spans="2:65" s="6" customFormat="1" ht="15.75" customHeight="1">
      <c r="B542" s="22"/>
      <c r="C542" s="119" t="s">
        <v>1343</v>
      </c>
      <c r="D542" s="119" t="s">
        <v>127</v>
      </c>
      <c r="E542" s="117" t="s">
        <v>1344</v>
      </c>
      <c r="F542" s="118" t="s">
        <v>1345</v>
      </c>
      <c r="G542" s="119" t="s">
        <v>753</v>
      </c>
      <c r="H542" s="156"/>
      <c r="I542" s="121"/>
      <c r="J542" s="122">
        <f>ROUND($I$542*$H$542,2)</f>
        <v>0</v>
      </c>
      <c r="K542" s="118" t="s">
        <v>224</v>
      </c>
      <c r="L542" s="22"/>
      <c r="M542" s="123"/>
      <c r="N542" s="124" t="s">
        <v>43</v>
      </c>
      <c r="P542" s="125">
        <f>$O$542*$H$542</f>
        <v>0</v>
      </c>
      <c r="Q542" s="125">
        <v>0</v>
      </c>
      <c r="R542" s="125">
        <f>$Q$542*$H$542</f>
        <v>0</v>
      </c>
      <c r="S542" s="125">
        <v>0</v>
      </c>
      <c r="T542" s="126">
        <f>$S$542*$H$542</f>
        <v>0</v>
      </c>
      <c r="AR542" s="75" t="s">
        <v>285</v>
      </c>
      <c r="AT542" s="75" t="s">
        <v>127</v>
      </c>
      <c r="AU542" s="75" t="s">
        <v>80</v>
      </c>
      <c r="AY542" s="75" t="s">
        <v>124</v>
      </c>
      <c r="BE542" s="127">
        <f>IF($N$542="základní",$J$542,0)</f>
        <v>0</v>
      </c>
      <c r="BF542" s="127">
        <f>IF($N$542="snížená",$J$542,0)</f>
        <v>0</v>
      </c>
      <c r="BG542" s="127">
        <f>IF($N$542="zákl. přenesená",$J$542,0)</f>
        <v>0</v>
      </c>
      <c r="BH542" s="127">
        <f>IF($N$542="sníž. přenesená",$J$542,0)</f>
        <v>0</v>
      </c>
      <c r="BI542" s="127">
        <f>IF($N$542="nulová",$J$542,0)</f>
        <v>0</v>
      </c>
      <c r="BJ542" s="75" t="s">
        <v>21</v>
      </c>
      <c r="BK542" s="127">
        <f>ROUND($I$542*$H$542,2)</f>
        <v>0</v>
      </c>
      <c r="BL542" s="75" t="s">
        <v>285</v>
      </c>
      <c r="BM542" s="75" t="s">
        <v>1346</v>
      </c>
    </row>
    <row r="543" spans="2:63" s="105" customFormat="1" ht="30.75" customHeight="1">
      <c r="B543" s="106"/>
      <c r="D543" s="107" t="s">
        <v>71</v>
      </c>
      <c r="E543" s="114" t="s">
        <v>1347</v>
      </c>
      <c r="F543" s="114" t="s">
        <v>1348</v>
      </c>
      <c r="J543" s="115">
        <f>$BK$543</f>
        <v>0</v>
      </c>
      <c r="L543" s="106"/>
      <c r="M543" s="110"/>
      <c r="P543" s="111">
        <f>SUM($P$544:$P$559)</f>
        <v>0</v>
      </c>
      <c r="R543" s="111">
        <f>SUM($R$544:$R$559)</f>
        <v>0.16606491</v>
      </c>
      <c r="T543" s="112">
        <f>SUM($T$544:$T$559)</f>
        <v>0</v>
      </c>
      <c r="AR543" s="107" t="s">
        <v>80</v>
      </c>
      <c r="AT543" s="107" t="s">
        <v>71</v>
      </c>
      <c r="AU543" s="107" t="s">
        <v>21</v>
      </c>
      <c r="AY543" s="107" t="s">
        <v>124</v>
      </c>
      <c r="BK543" s="113">
        <f>SUM($BK$544:$BK$559)</f>
        <v>0</v>
      </c>
    </row>
    <row r="544" spans="2:65" s="6" customFormat="1" ht="15.75" customHeight="1">
      <c r="B544" s="22"/>
      <c r="C544" s="119" t="s">
        <v>1349</v>
      </c>
      <c r="D544" s="119" t="s">
        <v>127</v>
      </c>
      <c r="E544" s="117" t="s">
        <v>1350</v>
      </c>
      <c r="F544" s="118" t="s">
        <v>1351</v>
      </c>
      <c r="G544" s="119" t="s">
        <v>219</v>
      </c>
      <c r="H544" s="120">
        <v>8.82</v>
      </c>
      <c r="I544" s="121"/>
      <c r="J544" s="122">
        <f>ROUND($I$544*$H$544,2)</f>
        <v>0</v>
      </c>
      <c r="K544" s="118" t="s">
        <v>131</v>
      </c>
      <c r="L544" s="22"/>
      <c r="M544" s="123"/>
      <c r="N544" s="124" t="s">
        <v>43</v>
      </c>
      <c r="P544" s="125">
        <f>$O$544*$H$544</f>
        <v>0</v>
      </c>
      <c r="Q544" s="125">
        <v>0.00066</v>
      </c>
      <c r="R544" s="125">
        <f>$Q$544*$H$544</f>
        <v>0.0058212</v>
      </c>
      <c r="S544" s="125">
        <v>0</v>
      </c>
      <c r="T544" s="126">
        <f>$S$544*$H$544</f>
        <v>0</v>
      </c>
      <c r="AR544" s="75" t="s">
        <v>285</v>
      </c>
      <c r="AT544" s="75" t="s">
        <v>127</v>
      </c>
      <c r="AU544" s="75" t="s">
        <v>80</v>
      </c>
      <c r="AY544" s="75" t="s">
        <v>124</v>
      </c>
      <c r="BE544" s="127">
        <f>IF($N$544="základní",$J$544,0)</f>
        <v>0</v>
      </c>
      <c r="BF544" s="127">
        <f>IF($N$544="snížená",$J$544,0)</f>
        <v>0</v>
      </c>
      <c r="BG544" s="127">
        <f>IF($N$544="zákl. přenesená",$J$544,0)</f>
        <v>0</v>
      </c>
      <c r="BH544" s="127">
        <f>IF($N$544="sníž. přenesená",$J$544,0)</f>
        <v>0</v>
      </c>
      <c r="BI544" s="127">
        <f>IF($N$544="nulová",$J$544,0)</f>
        <v>0</v>
      </c>
      <c r="BJ544" s="75" t="s">
        <v>21</v>
      </c>
      <c r="BK544" s="127">
        <f>ROUND($I$544*$H$544,2)</f>
        <v>0</v>
      </c>
      <c r="BL544" s="75" t="s">
        <v>285</v>
      </c>
      <c r="BM544" s="75" t="s">
        <v>1352</v>
      </c>
    </row>
    <row r="545" spans="2:51" s="6" customFormat="1" ht="15.75" customHeight="1">
      <c r="B545" s="132"/>
      <c r="D545" s="133" t="s">
        <v>226</v>
      </c>
      <c r="E545" s="134"/>
      <c r="F545" s="134" t="s">
        <v>1353</v>
      </c>
      <c r="H545" s="135">
        <v>8.82</v>
      </c>
      <c r="L545" s="132"/>
      <c r="M545" s="136"/>
      <c r="T545" s="137"/>
      <c r="AT545" s="138" t="s">
        <v>226</v>
      </c>
      <c r="AU545" s="138" t="s">
        <v>80</v>
      </c>
      <c r="AV545" s="138" t="s">
        <v>80</v>
      </c>
      <c r="AW545" s="138" t="s">
        <v>100</v>
      </c>
      <c r="AX545" s="138" t="s">
        <v>21</v>
      </c>
      <c r="AY545" s="138" t="s">
        <v>124</v>
      </c>
    </row>
    <row r="546" spans="2:65" s="6" customFormat="1" ht="15.75" customHeight="1">
      <c r="B546" s="22"/>
      <c r="C546" s="116" t="s">
        <v>1354</v>
      </c>
      <c r="D546" s="116" t="s">
        <v>127</v>
      </c>
      <c r="E546" s="117" t="s">
        <v>1355</v>
      </c>
      <c r="F546" s="118" t="s">
        <v>1356</v>
      </c>
      <c r="G546" s="119" t="s">
        <v>219</v>
      </c>
      <c r="H546" s="120">
        <v>15.876</v>
      </c>
      <c r="I546" s="121"/>
      <c r="J546" s="122">
        <f>ROUND($I$546*$H$546,2)</f>
        <v>0</v>
      </c>
      <c r="K546" s="118" t="s">
        <v>131</v>
      </c>
      <c r="L546" s="22"/>
      <c r="M546" s="123"/>
      <c r="N546" s="124" t="s">
        <v>43</v>
      </c>
      <c r="P546" s="125">
        <f>$O$546*$H$546</f>
        <v>0</v>
      </c>
      <c r="Q546" s="125">
        <v>0.00021</v>
      </c>
      <c r="R546" s="125">
        <f>$Q$546*$H$546</f>
        <v>0.00333396</v>
      </c>
      <c r="S546" s="125">
        <v>0</v>
      </c>
      <c r="T546" s="126">
        <f>$S$546*$H$546</f>
        <v>0</v>
      </c>
      <c r="AR546" s="75" t="s">
        <v>285</v>
      </c>
      <c r="AT546" s="75" t="s">
        <v>127</v>
      </c>
      <c r="AU546" s="75" t="s">
        <v>80</v>
      </c>
      <c r="AY546" s="6" t="s">
        <v>124</v>
      </c>
      <c r="BE546" s="127">
        <f>IF($N$546="základní",$J$546,0)</f>
        <v>0</v>
      </c>
      <c r="BF546" s="127">
        <f>IF($N$546="snížená",$J$546,0)</f>
        <v>0</v>
      </c>
      <c r="BG546" s="127">
        <f>IF($N$546="zákl. přenesená",$J$546,0)</f>
        <v>0</v>
      </c>
      <c r="BH546" s="127">
        <f>IF($N$546="sníž. přenesená",$J$546,0)</f>
        <v>0</v>
      </c>
      <c r="BI546" s="127">
        <f>IF($N$546="nulová",$J$546,0)</f>
        <v>0</v>
      </c>
      <c r="BJ546" s="75" t="s">
        <v>21</v>
      </c>
      <c r="BK546" s="127">
        <f>ROUND($I$546*$H$546,2)</f>
        <v>0</v>
      </c>
      <c r="BL546" s="75" t="s">
        <v>285</v>
      </c>
      <c r="BM546" s="75" t="s">
        <v>1357</v>
      </c>
    </row>
    <row r="547" spans="2:51" s="6" customFormat="1" ht="15.75" customHeight="1">
      <c r="B547" s="132"/>
      <c r="D547" s="133" t="s">
        <v>226</v>
      </c>
      <c r="E547" s="134"/>
      <c r="F547" s="134" t="s">
        <v>1358</v>
      </c>
      <c r="H547" s="135">
        <v>15.876</v>
      </c>
      <c r="L547" s="132"/>
      <c r="M547" s="136"/>
      <c r="T547" s="137"/>
      <c r="AT547" s="138" t="s">
        <v>226</v>
      </c>
      <c r="AU547" s="138" t="s">
        <v>80</v>
      </c>
      <c r="AV547" s="138" t="s">
        <v>80</v>
      </c>
      <c r="AW547" s="138" t="s">
        <v>100</v>
      </c>
      <c r="AX547" s="138" t="s">
        <v>21</v>
      </c>
      <c r="AY547" s="138" t="s">
        <v>124</v>
      </c>
    </row>
    <row r="548" spans="2:65" s="6" customFormat="1" ht="15.75" customHeight="1">
      <c r="B548" s="22"/>
      <c r="C548" s="116" t="s">
        <v>1359</v>
      </c>
      <c r="D548" s="116" t="s">
        <v>127</v>
      </c>
      <c r="E548" s="117" t="s">
        <v>1360</v>
      </c>
      <c r="F548" s="118" t="s">
        <v>1361</v>
      </c>
      <c r="G548" s="119" t="s">
        <v>152</v>
      </c>
      <c r="H548" s="120">
        <v>118.5</v>
      </c>
      <c r="I548" s="121"/>
      <c r="J548" s="122">
        <f>ROUND($I$548*$H$548,2)</f>
        <v>0</v>
      </c>
      <c r="K548" s="118" t="s">
        <v>131</v>
      </c>
      <c r="L548" s="22"/>
      <c r="M548" s="123"/>
      <c r="N548" s="124" t="s">
        <v>43</v>
      </c>
      <c r="P548" s="125">
        <f>$O$548*$H$548</f>
        <v>0</v>
      </c>
      <c r="Q548" s="125">
        <v>0.00012</v>
      </c>
      <c r="R548" s="125">
        <f>$Q$548*$H$548</f>
        <v>0.01422</v>
      </c>
      <c r="S548" s="125">
        <v>0</v>
      </c>
      <c r="T548" s="126">
        <f>$S$548*$H$548</f>
        <v>0</v>
      </c>
      <c r="AR548" s="75" t="s">
        <v>285</v>
      </c>
      <c r="AT548" s="75" t="s">
        <v>127</v>
      </c>
      <c r="AU548" s="75" t="s">
        <v>80</v>
      </c>
      <c r="AY548" s="6" t="s">
        <v>124</v>
      </c>
      <c r="BE548" s="127">
        <f>IF($N$548="základní",$J$548,0)</f>
        <v>0</v>
      </c>
      <c r="BF548" s="127">
        <f>IF($N$548="snížená",$J$548,0)</f>
        <v>0</v>
      </c>
      <c r="BG548" s="127">
        <f>IF($N$548="zákl. přenesená",$J$548,0)</f>
        <v>0</v>
      </c>
      <c r="BH548" s="127">
        <f>IF($N$548="sníž. přenesená",$J$548,0)</f>
        <v>0</v>
      </c>
      <c r="BI548" s="127">
        <f>IF($N$548="nulová",$J$548,0)</f>
        <v>0</v>
      </c>
      <c r="BJ548" s="75" t="s">
        <v>21</v>
      </c>
      <c r="BK548" s="127">
        <f>ROUND($I$548*$H$548,2)</f>
        <v>0</v>
      </c>
      <c r="BL548" s="75" t="s">
        <v>285</v>
      </c>
      <c r="BM548" s="75" t="s">
        <v>1362</v>
      </c>
    </row>
    <row r="549" spans="2:65" s="6" customFormat="1" ht="15.75" customHeight="1">
      <c r="B549" s="22"/>
      <c r="C549" s="119" t="s">
        <v>1363</v>
      </c>
      <c r="D549" s="119" t="s">
        <v>127</v>
      </c>
      <c r="E549" s="117" t="s">
        <v>1364</v>
      </c>
      <c r="F549" s="118" t="s">
        <v>1365</v>
      </c>
      <c r="G549" s="119" t="s">
        <v>219</v>
      </c>
      <c r="H549" s="120">
        <v>134.476</v>
      </c>
      <c r="I549" s="121"/>
      <c r="J549" s="122">
        <f>ROUND($I$549*$H$549,2)</f>
        <v>0</v>
      </c>
      <c r="K549" s="118" t="s">
        <v>224</v>
      </c>
      <c r="L549" s="22"/>
      <c r="M549" s="123"/>
      <c r="N549" s="124" t="s">
        <v>43</v>
      </c>
      <c r="P549" s="125">
        <f>$O$549*$H$549</f>
        <v>0</v>
      </c>
      <c r="Q549" s="125">
        <v>0.00048</v>
      </c>
      <c r="R549" s="125">
        <f>$Q$549*$H$549</f>
        <v>0.06454848</v>
      </c>
      <c r="S549" s="125">
        <v>0</v>
      </c>
      <c r="T549" s="126">
        <f>$S$549*$H$549</f>
        <v>0</v>
      </c>
      <c r="AR549" s="75" t="s">
        <v>285</v>
      </c>
      <c r="AT549" s="75" t="s">
        <v>127</v>
      </c>
      <c r="AU549" s="75" t="s">
        <v>80</v>
      </c>
      <c r="AY549" s="75" t="s">
        <v>124</v>
      </c>
      <c r="BE549" s="127">
        <f>IF($N$549="základní",$J$549,0)</f>
        <v>0</v>
      </c>
      <c r="BF549" s="127">
        <f>IF($N$549="snížená",$J$549,0)</f>
        <v>0</v>
      </c>
      <c r="BG549" s="127">
        <f>IF($N$549="zákl. přenesená",$J$549,0)</f>
        <v>0</v>
      </c>
      <c r="BH549" s="127">
        <f>IF($N$549="sníž. přenesená",$J$549,0)</f>
        <v>0</v>
      </c>
      <c r="BI549" s="127">
        <f>IF($N$549="nulová",$J$549,0)</f>
        <v>0</v>
      </c>
      <c r="BJ549" s="75" t="s">
        <v>21</v>
      </c>
      <c r="BK549" s="127">
        <f>ROUND($I$549*$H$549,2)</f>
        <v>0</v>
      </c>
      <c r="BL549" s="75" t="s">
        <v>285</v>
      </c>
      <c r="BM549" s="75" t="s">
        <v>1366</v>
      </c>
    </row>
    <row r="550" spans="2:51" s="6" customFormat="1" ht="15.75" customHeight="1">
      <c r="B550" s="132"/>
      <c r="D550" s="133" t="s">
        <v>226</v>
      </c>
      <c r="E550" s="134"/>
      <c r="F550" s="134" t="s">
        <v>1367</v>
      </c>
      <c r="H550" s="135">
        <v>117.151</v>
      </c>
      <c r="L550" s="132"/>
      <c r="M550" s="136"/>
      <c r="T550" s="137"/>
      <c r="AT550" s="138" t="s">
        <v>226</v>
      </c>
      <c r="AU550" s="138" t="s">
        <v>80</v>
      </c>
      <c r="AV550" s="138" t="s">
        <v>80</v>
      </c>
      <c r="AW550" s="138" t="s">
        <v>100</v>
      </c>
      <c r="AX550" s="138" t="s">
        <v>72</v>
      </c>
      <c r="AY550" s="138" t="s">
        <v>124</v>
      </c>
    </row>
    <row r="551" spans="2:51" s="6" customFormat="1" ht="15.75" customHeight="1">
      <c r="B551" s="132"/>
      <c r="D551" s="139" t="s">
        <v>226</v>
      </c>
      <c r="E551" s="138"/>
      <c r="F551" s="134" t="s">
        <v>1368</v>
      </c>
      <c r="H551" s="135">
        <v>14.883</v>
      </c>
      <c r="L551" s="132"/>
      <c r="M551" s="136"/>
      <c r="T551" s="137"/>
      <c r="AT551" s="138" t="s">
        <v>226</v>
      </c>
      <c r="AU551" s="138" t="s">
        <v>80</v>
      </c>
      <c r="AV551" s="138" t="s">
        <v>80</v>
      </c>
      <c r="AW551" s="138" t="s">
        <v>100</v>
      </c>
      <c r="AX551" s="138" t="s">
        <v>72</v>
      </c>
      <c r="AY551" s="138" t="s">
        <v>124</v>
      </c>
    </row>
    <row r="552" spans="2:51" s="6" customFormat="1" ht="15.75" customHeight="1">
      <c r="B552" s="132"/>
      <c r="D552" s="139" t="s">
        <v>226</v>
      </c>
      <c r="E552" s="138"/>
      <c r="F552" s="134" t="s">
        <v>1369</v>
      </c>
      <c r="H552" s="135">
        <v>2.442</v>
      </c>
      <c r="L552" s="132"/>
      <c r="M552" s="136"/>
      <c r="T552" s="137"/>
      <c r="AT552" s="138" t="s">
        <v>226</v>
      </c>
      <c r="AU552" s="138" t="s">
        <v>80</v>
      </c>
      <c r="AV552" s="138" t="s">
        <v>80</v>
      </c>
      <c r="AW552" s="138" t="s">
        <v>100</v>
      </c>
      <c r="AX552" s="138" t="s">
        <v>72</v>
      </c>
      <c r="AY552" s="138" t="s">
        <v>124</v>
      </c>
    </row>
    <row r="553" spans="2:65" s="6" customFormat="1" ht="15.75" customHeight="1">
      <c r="B553" s="22"/>
      <c r="C553" s="116" t="s">
        <v>1370</v>
      </c>
      <c r="D553" s="116" t="s">
        <v>127</v>
      </c>
      <c r="E553" s="117" t="s">
        <v>1371</v>
      </c>
      <c r="F553" s="118" t="s">
        <v>1372</v>
      </c>
      <c r="G553" s="119" t="s">
        <v>219</v>
      </c>
      <c r="H553" s="120">
        <v>275.275</v>
      </c>
      <c r="I553" s="121"/>
      <c r="J553" s="122">
        <f>ROUND($I$553*$H$553,2)</f>
        <v>0</v>
      </c>
      <c r="K553" s="118" t="s">
        <v>224</v>
      </c>
      <c r="L553" s="22"/>
      <c r="M553" s="123"/>
      <c r="N553" s="124" t="s">
        <v>43</v>
      </c>
      <c r="P553" s="125">
        <f>$O$553*$H$553</f>
        <v>0</v>
      </c>
      <c r="Q553" s="125">
        <v>3E-05</v>
      </c>
      <c r="R553" s="125">
        <f>$Q$553*$H$553</f>
        <v>0.00825825</v>
      </c>
      <c r="S553" s="125">
        <v>0</v>
      </c>
      <c r="T553" s="126">
        <f>$S$553*$H$553</f>
        <v>0</v>
      </c>
      <c r="AR553" s="75" t="s">
        <v>285</v>
      </c>
      <c r="AT553" s="75" t="s">
        <v>127</v>
      </c>
      <c r="AU553" s="75" t="s">
        <v>80</v>
      </c>
      <c r="AY553" s="6" t="s">
        <v>124</v>
      </c>
      <c r="BE553" s="127">
        <f>IF($N$553="základní",$J$553,0)</f>
        <v>0</v>
      </c>
      <c r="BF553" s="127">
        <f>IF($N$553="snížená",$J$553,0)</f>
        <v>0</v>
      </c>
      <c r="BG553" s="127">
        <f>IF($N$553="zákl. přenesená",$J$553,0)</f>
        <v>0</v>
      </c>
      <c r="BH553" s="127">
        <f>IF($N$553="sníž. přenesená",$J$553,0)</f>
        <v>0</v>
      </c>
      <c r="BI553" s="127">
        <f>IF($N$553="nulová",$J$553,0)</f>
        <v>0</v>
      </c>
      <c r="BJ553" s="75" t="s">
        <v>21</v>
      </c>
      <c r="BK553" s="127">
        <f>ROUND($I$553*$H$553,2)</f>
        <v>0</v>
      </c>
      <c r="BL553" s="75" t="s">
        <v>285</v>
      </c>
      <c r="BM553" s="75" t="s">
        <v>1373</v>
      </c>
    </row>
    <row r="554" spans="2:51" s="6" customFormat="1" ht="15.75" customHeight="1">
      <c r="B554" s="132"/>
      <c r="D554" s="133" t="s">
        <v>226</v>
      </c>
      <c r="E554" s="134"/>
      <c r="F554" s="134" t="s">
        <v>1374</v>
      </c>
      <c r="H554" s="135">
        <v>275.275</v>
      </c>
      <c r="L554" s="132"/>
      <c r="M554" s="136"/>
      <c r="T554" s="137"/>
      <c r="AT554" s="138" t="s">
        <v>226</v>
      </c>
      <c r="AU554" s="138" t="s">
        <v>80</v>
      </c>
      <c r="AV554" s="138" t="s">
        <v>80</v>
      </c>
      <c r="AW554" s="138" t="s">
        <v>100</v>
      </c>
      <c r="AX554" s="138" t="s">
        <v>72</v>
      </c>
      <c r="AY554" s="138" t="s">
        <v>124</v>
      </c>
    </row>
    <row r="555" spans="2:65" s="6" customFormat="1" ht="15.75" customHeight="1">
      <c r="B555" s="22"/>
      <c r="C555" s="116" t="s">
        <v>1375</v>
      </c>
      <c r="D555" s="116" t="s">
        <v>127</v>
      </c>
      <c r="E555" s="117" t="s">
        <v>1376</v>
      </c>
      <c r="F555" s="118" t="s">
        <v>1377</v>
      </c>
      <c r="G555" s="119" t="s">
        <v>219</v>
      </c>
      <c r="H555" s="120">
        <v>55.026</v>
      </c>
      <c r="I555" s="121"/>
      <c r="J555" s="122">
        <f>ROUND($I$555*$H$555,2)</f>
        <v>0</v>
      </c>
      <c r="K555" s="118" t="s">
        <v>131</v>
      </c>
      <c r="L555" s="22"/>
      <c r="M555" s="123"/>
      <c r="N555" s="124" t="s">
        <v>43</v>
      </c>
      <c r="P555" s="125">
        <f>$O$555*$H$555</f>
        <v>0</v>
      </c>
      <c r="Q555" s="125">
        <v>0.00127</v>
      </c>
      <c r="R555" s="125">
        <f>$Q$555*$H$555</f>
        <v>0.06988302</v>
      </c>
      <c r="S555" s="125">
        <v>0</v>
      </c>
      <c r="T555" s="126">
        <f>$S$555*$H$555</f>
        <v>0</v>
      </c>
      <c r="AR555" s="75" t="s">
        <v>285</v>
      </c>
      <c r="AT555" s="75" t="s">
        <v>127</v>
      </c>
      <c r="AU555" s="75" t="s">
        <v>80</v>
      </c>
      <c r="AY555" s="6" t="s">
        <v>124</v>
      </c>
      <c r="BE555" s="127">
        <f>IF($N$555="základní",$J$555,0)</f>
        <v>0</v>
      </c>
      <c r="BF555" s="127">
        <f>IF($N$555="snížená",$J$555,0)</f>
        <v>0</v>
      </c>
      <c r="BG555" s="127">
        <f>IF($N$555="zákl. přenesená",$J$555,0)</f>
        <v>0</v>
      </c>
      <c r="BH555" s="127">
        <f>IF($N$555="sníž. přenesená",$J$555,0)</f>
        <v>0</v>
      </c>
      <c r="BI555" s="127">
        <f>IF($N$555="nulová",$J$555,0)</f>
        <v>0</v>
      </c>
      <c r="BJ555" s="75" t="s">
        <v>21</v>
      </c>
      <c r="BK555" s="127">
        <f>ROUND($I$555*$H$555,2)</f>
        <v>0</v>
      </c>
      <c r="BL555" s="75" t="s">
        <v>285</v>
      </c>
      <c r="BM555" s="75" t="s">
        <v>1378</v>
      </c>
    </row>
    <row r="556" spans="2:51" s="6" customFormat="1" ht="15.75" customHeight="1">
      <c r="B556" s="132"/>
      <c r="D556" s="133" t="s">
        <v>226</v>
      </c>
      <c r="E556" s="134"/>
      <c r="F556" s="134" t="s">
        <v>1379</v>
      </c>
      <c r="H556" s="135">
        <v>6.138</v>
      </c>
      <c r="L556" s="132"/>
      <c r="M556" s="136"/>
      <c r="T556" s="137"/>
      <c r="AT556" s="138" t="s">
        <v>226</v>
      </c>
      <c r="AU556" s="138" t="s">
        <v>80</v>
      </c>
      <c r="AV556" s="138" t="s">
        <v>80</v>
      </c>
      <c r="AW556" s="138" t="s">
        <v>100</v>
      </c>
      <c r="AX556" s="138" t="s">
        <v>72</v>
      </c>
      <c r="AY556" s="138" t="s">
        <v>124</v>
      </c>
    </row>
    <row r="557" spans="2:51" s="6" customFormat="1" ht="15.75" customHeight="1">
      <c r="B557" s="132"/>
      <c r="D557" s="139" t="s">
        <v>226</v>
      </c>
      <c r="E557" s="138"/>
      <c r="F557" s="134" t="s">
        <v>1380</v>
      </c>
      <c r="H557" s="135">
        <v>6.963</v>
      </c>
      <c r="L557" s="132"/>
      <c r="M557" s="136"/>
      <c r="T557" s="137"/>
      <c r="AT557" s="138" t="s">
        <v>226</v>
      </c>
      <c r="AU557" s="138" t="s">
        <v>80</v>
      </c>
      <c r="AV557" s="138" t="s">
        <v>80</v>
      </c>
      <c r="AW557" s="138" t="s">
        <v>100</v>
      </c>
      <c r="AX557" s="138" t="s">
        <v>72</v>
      </c>
      <c r="AY557" s="138" t="s">
        <v>124</v>
      </c>
    </row>
    <row r="558" spans="2:51" s="6" customFormat="1" ht="15.75" customHeight="1">
      <c r="B558" s="132"/>
      <c r="D558" s="139" t="s">
        <v>226</v>
      </c>
      <c r="E558" s="138"/>
      <c r="F558" s="134" t="s">
        <v>1381</v>
      </c>
      <c r="H558" s="135">
        <v>20.95</v>
      </c>
      <c r="L558" s="132"/>
      <c r="M558" s="136"/>
      <c r="T558" s="137"/>
      <c r="AT558" s="138" t="s">
        <v>226</v>
      </c>
      <c r="AU558" s="138" t="s">
        <v>80</v>
      </c>
      <c r="AV558" s="138" t="s">
        <v>80</v>
      </c>
      <c r="AW558" s="138" t="s">
        <v>100</v>
      </c>
      <c r="AX558" s="138" t="s">
        <v>72</v>
      </c>
      <c r="AY558" s="138" t="s">
        <v>124</v>
      </c>
    </row>
    <row r="559" spans="2:51" s="6" customFormat="1" ht="15.75" customHeight="1">
      <c r="B559" s="132"/>
      <c r="D559" s="139" t="s">
        <v>226</v>
      </c>
      <c r="E559" s="138"/>
      <c r="F559" s="134" t="s">
        <v>1382</v>
      </c>
      <c r="H559" s="135">
        <v>20.975</v>
      </c>
      <c r="L559" s="132"/>
      <c r="M559" s="136"/>
      <c r="T559" s="137"/>
      <c r="AT559" s="138" t="s">
        <v>226</v>
      </c>
      <c r="AU559" s="138" t="s">
        <v>80</v>
      </c>
      <c r="AV559" s="138" t="s">
        <v>80</v>
      </c>
      <c r="AW559" s="138" t="s">
        <v>100</v>
      </c>
      <c r="AX559" s="138" t="s">
        <v>72</v>
      </c>
      <c r="AY559" s="138" t="s">
        <v>124</v>
      </c>
    </row>
    <row r="560" spans="2:63" s="105" customFormat="1" ht="30.75" customHeight="1">
      <c r="B560" s="106"/>
      <c r="D560" s="107" t="s">
        <v>71</v>
      </c>
      <c r="E560" s="114" t="s">
        <v>1383</v>
      </c>
      <c r="F560" s="114" t="s">
        <v>1384</v>
      </c>
      <c r="J560" s="115">
        <f>$BK$560</f>
        <v>0</v>
      </c>
      <c r="L560" s="106"/>
      <c r="M560" s="110"/>
      <c r="P560" s="111">
        <f>SUM($P$561:$P$566)</f>
        <v>0</v>
      </c>
      <c r="R560" s="111">
        <f>SUM($R$561:$R$566)</f>
        <v>0.11344823</v>
      </c>
      <c r="T560" s="112">
        <f>SUM($T$561:$T$566)</f>
        <v>0</v>
      </c>
      <c r="AR560" s="107" t="s">
        <v>80</v>
      </c>
      <c r="AT560" s="107" t="s">
        <v>71</v>
      </c>
      <c r="AU560" s="107" t="s">
        <v>21</v>
      </c>
      <c r="AY560" s="107" t="s">
        <v>124</v>
      </c>
      <c r="BK560" s="113">
        <f>SUM($BK$561:$BK$566)</f>
        <v>0</v>
      </c>
    </row>
    <row r="561" spans="2:65" s="6" customFormat="1" ht="15.75" customHeight="1">
      <c r="B561" s="22"/>
      <c r="C561" s="116" t="s">
        <v>1385</v>
      </c>
      <c r="D561" s="116" t="s">
        <v>127</v>
      </c>
      <c r="E561" s="117" t="s">
        <v>1386</v>
      </c>
      <c r="F561" s="118" t="s">
        <v>1387</v>
      </c>
      <c r="G561" s="119" t="s">
        <v>219</v>
      </c>
      <c r="H561" s="120">
        <v>231.527</v>
      </c>
      <c r="I561" s="121"/>
      <c r="J561" s="122">
        <f>ROUND($I$561*$H$561,2)</f>
        <v>0</v>
      </c>
      <c r="K561" s="118" t="s">
        <v>224</v>
      </c>
      <c r="L561" s="22"/>
      <c r="M561" s="123"/>
      <c r="N561" s="124" t="s">
        <v>43</v>
      </c>
      <c r="P561" s="125">
        <f>$O$561*$H$561</f>
        <v>0</v>
      </c>
      <c r="Q561" s="125">
        <v>0.0002</v>
      </c>
      <c r="R561" s="125">
        <f>$Q$561*$H$561</f>
        <v>0.0463054</v>
      </c>
      <c r="S561" s="125">
        <v>0</v>
      </c>
      <c r="T561" s="126">
        <f>$S$561*$H$561</f>
        <v>0</v>
      </c>
      <c r="AR561" s="75" t="s">
        <v>285</v>
      </c>
      <c r="AT561" s="75" t="s">
        <v>127</v>
      </c>
      <c r="AU561" s="75" t="s">
        <v>80</v>
      </c>
      <c r="AY561" s="6" t="s">
        <v>124</v>
      </c>
      <c r="BE561" s="127">
        <f>IF($N$561="základní",$J$561,0)</f>
        <v>0</v>
      </c>
      <c r="BF561" s="127">
        <f>IF($N$561="snížená",$J$561,0)</f>
        <v>0</v>
      </c>
      <c r="BG561" s="127">
        <f>IF($N$561="zákl. přenesená",$J$561,0)</f>
        <v>0</v>
      </c>
      <c r="BH561" s="127">
        <f>IF($N$561="sníž. přenesená",$J$561,0)</f>
        <v>0</v>
      </c>
      <c r="BI561" s="127">
        <f>IF($N$561="nulová",$J$561,0)</f>
        <v>0</v>
      </c>
      <c r="BJ561" s="75" t="s">
        <v>21</v>
      </c>
      <c r="BK561" s="127">
        <f>ROUND($I$561*$H$561,2)</f>
        <v>0</v>
      </c>
      <c r="BL561" s="75" t="s">
        <v>285</v>
      </c>
      <c r="BM561" s="75" t="s">
        <v>1388</v>
      </c>
    </row>
    <row r="562" spans="2:51" s="6" customFormat="1" ht="15.75" customHeight="1">
      <c r="B562" s="132"/>
      <c r="D562" s="133" t="s">
        <v>226</v>
      </c>
      <c r="E562" s="134"/>
      <c r="F562" s="134" t="s">
        <v>455</v>
      </c>
      <c r="H562" s="135">
        <v>42.182</v>
      </c>
      <c r="L562" s="132"/>
      <c r="M562" s="136"/>
      <c r="T562" s="137"/>
      <c r="AT562" s="138" t="s">
        <v>226</v>
      </c>
      <c r="AU562" s="138" t="s">
        <v>80</v>
      </c>
      <c r="AV562" s="138" t="s">
        <v>80</v>
      </c>
      <c r="AW562" s="138" t="s">
        <v>100</v>
      </c>
      <c r="AX562" s="138" t="s">
        <v>72</v>
      </c>
      <c r="AY562" s="138" t="s">
        <v>124</v>
      </c>
    </row>
    <row r="563" spans="2:51" s="6" customFormat="1" ht="15.75" customHeight="1">
      <c r="B563" s="132"/>
      <c r="D563" s="139" t="s">
        <v>226</v>
      </c>
      <c r="E563" s="138"/>
      <c r="F563" s="134" t="s">
        <v>466</v>
      </c>
      <c r="H563" s="135">
        <v>112.868</v>
      </c>
      <c r="L563" s="132"/>
      <c r="M563" s="136"/>
      <c r="T563" s="137"/>
      <c r="AT563" s="138" t="s">
        <v>226</v>
      </c>
      <c r="AU563" s="138" t="s">
        <v>80</v>
      </c>
      <c r="AV563" s="138" t="s">
        <v>80</v>
      </c>
      <c r="AW563" s="138" t="s">
        <v>100</v>
      </c>
      <c r="AX563" s="138" t="s">
        <v>72</v>
      </c>
      <c r="AY563" s="138" t="s">
        <v>124</v>
      </c>
    </row>
    <row r="564" spans="2:51" s="6" customFormat="1" ht="15.75" customHeight="1">
      <c r="B564" s="132"/>
      <c r="D564" s="139" t="s">
        <v>226</v>
      </c>
      <c r="E564" s="138"/>
      <c r="F564" s="134" t="s">
        <v>1053</v>
      </c>
      <c r="H564" s="135">
        <v>63.01</v>
      </c>
      <c r="L564" s="132"/>
      <c r="M564" s="136"/>
      <c r="T564" s="137"/>
      <c r="AT564" s="138" t="s">
        <v>226</v>
      </c>
      <c r="AU564" s="138" t="s">
        <v>80</v>
      </c>
      <c r="AV564" s="138" t="s">
        <v>80</v>
      </c>
      <c r="AW564" s="138" t="s">
        <v>100</v>
      </c>
      <c r="AX564" s="138" t="s">
        <v>72</v>
      </c>
      <c r="AY564" s="138" t="s">
        <v>124</v>
      </c>
    </row>
    <row r="565" spans="2:51" s="6" customFormat="1" ht="15.75" customHeight="1">
      <c r="B565" s="132"/>
      <c r="D565" s="139" t="s">
        <v>226</v>
      </c>
      <c r="E565" s="138"/>
      <c r="F565" s="134" t="s">
        <v>1389</v>
      </c>
      <c r="H565" s="135">
        <v>13.467</v>
      </c>
      <c r="L565" s="132"/>
      <c r="M565" s="136"/>
      <c r="T565" s="137"/>
      <c r="AT565" s="138" t="s">
        <v>226</v>
      </c>
      <c r="AU565" s="138" t="s">
        <v>80</v>
      </c>
      <c r="AV565" s="138" t="s">
        <v>80</v>
      </c>
      <c r="AW565" s="138" t="s">
        <v>100</v>
      </c>
      <c r="AX565" s="138" t="s">
        <v>72</v>
      </c>
      <c r="AY565" s="138" t="s">
        <v>124</v>
      </c>
    </row>
    <row r="566" spans="2:65" s="6" customFormat="1" ht="15.75" customHeight="1">
      <c r="B566" s="22"/>
      <c r="C566" s="116" t="s">
        <v>1390</v>
      </c>
      <c r="D566" s="116" t="s">
        <v>127</v>
      </c>
      <c r="E566" s="117" t="s">
        <v>1391</v>
      </c>
      <c r="F566" s="118" t="s">
        <v>1392</v>
      </c>
      <c r="G566" s="119" t="s">
        <v>219</v>
      </c>
      <c r="H566" s="120">
        <v>231.527</v>
      </c>
      <c r="I566" s="121"/>
      <c r="J566" s="122">
        <f>ROUND($I$566*$H$566,2)</f>
        <v>0</v>
      </c>
      <c r="K566" s="118" t="s">
        <v>224</v>
      </c>
      <c r="L566" s="22"/>
      <c r="M566" s="123"/>
      <c r="N566" s="124" t="s">
        <v>43</v>
      </c>
      <c r="P566" s="125">
        <f>$O$566*$H$566</f>
        <v>0</v>
      </c>
      <c r="Q566" s="125">
        <v>0.00029</v>
      </c>
      <c r="R566" s="125">
        <f>$Q$566*$H$566</f>
        <v>0.06714283</v>
      </c>
      <c r="S566" s="125">
        <v>0</v>
      </c>
      <c r="T566" s="126">
        <f>$S$566*$H$566</f>
        <v>0</v>
      </c>
      <c r="AR566" s="75" t="s">
        <v>285</v>
      </c>
      <c r="AT566" s="75" t="s">
        <v>127</v>
      </c>
      <c r="AU566" s="75" t="s">
        <v>80</v>
      </c>
      <c r="AY566" s="6" t="s">
        <v>124</v>
      </c>
      <c r="BE566" s="127">
        <f>IF($N$566="základní",$J$566,0)</f>
        <v>0</v>
      </c>
      <c r="BF566" s="127">
        <f>IF($N$566="snížená",$J$566,0)</f>
        <v>0</v>
      </c>
      <c r="BG566" s="127">
        <f>IF($N$566="zákl. přenesená",$J$566,0)</f>
        <v>0</v>
      </c>
      <c r="BH566" s="127">
        <f>IF($N$566="sníž. přenesená",$J$566,0)</f>
        <v>0</v>
      </c>
      <c r="BI566" s="127">
        <f>IF($N$566="nulová",$J$566,0)</f>
        <v>0</v>
      </c>
      <c r="BJ566" s="75" t="s">
        <v>21</v>
      </c>
      <c r="BK566" s="127">
        <f>ROUND($I$566*$H$566,2)</f>
        <v>0</v>
      </c>
      <c r="BL566" s="75" t="s">
        <v>285</v>
      </c>
      <c r="BM566" s="75" t="s">
        <v>1393</v>
      </c>
    </row>
    <row r="567" spans="2:63" s="105" customFormat="1" ht="37.5" customHeight="1">
      <c r="B567" s="106"/>
      <c r="D567" s="107" t="s">
        <v>71</v>
      </c>
      <c r="E567" s="108" t="s">
        <v>261</v>
      </c>
      <c r="F567" s="108" t="s">
        <v>1394</v>
      </c>
      <c r="J567" s="109">
        <f>$BK$567</f>
        <v>0</v>
      </c>
      <c r="L567" s="106"/>
      <c r="M567" s="110"/>
      <c r="P567" s="111">
        <f>$P$568+$P$641+$P$667</f>
        <v>0</v>
      </c>
      <c r="R567" s="111">
        <f>$R$568+$R$641+$R$667</f>
        <v>0</v>
      </c>
      <c r="T567" s="112">
        <f>$T$568+$T$641+$T$667</f>
        <v>0</v>
      </c>
      <c r="AR567" s="107" t="s">
        <v>139</v>
      </c>
      <c r="AT567" s="107" t="s">
        <v>71</v>
      </c>
      <c r="AU567" s="107" t="s">
        <v>72</v>
      </c>
      <c r="AY567" s="107" t="s">
        <v>124</v>
      </c>
      <c r="BK567" s="113">
        <f>$BK$568+$BK$641+$BK$667</f>
        <v>0</v>
      </c>
    </row>
    <row r="568" spans="2:63" s="105" customFormat="1" ht="21" customHeight="1">
      <c r="B568" s="106"/>
      <c r="D568" s="107" t="s">
        <v>71</v>
      </c>
      <c r="E568" s="114" t="s">
        <v>1395</v>
      </c>
      <c r="F568" s="114" t="s">
        <v>1396</v>
      </c>
      <c r="J568" s="115">
        <f>$BK$568</f>
        <v>0</v>
      </c>
      <c r="L568" s="106"/>
      <c r="M568" s="110"/>
      <c r="P568" s="111">
        <f>$P$569+$P$571+$P$577+$P$594+$P$619</f>
        <v>0</v>
      </c>
      <c r="R568" s="111">
        <f>$R$569+$R$571+$R$577+$R$594+$R$619</f>
        <v>0</v>
      </c>
      <c r="T568" s="112">
        <f>$T$569+$T$571+$T$577+$T$594+$T$619</f>
        <v>0</v>
      </c>
      <c r="AR568" s="107" t="s">
        <v>139</v>
      </c>
      <c r="AT568" s="107" t="s">
        <v>71</v>
      </c>
      <c r="AU568" s="107" t="s">
        <v>21</v>
      </c>
      <c r="AY568" s="107" t="s">
        <v>124</v>
      </c>
      <c r="BK568" s="113">
        <f>$BK$569+$BK$571+$BK$577+$BK$594+$BK$619</f>
        <v>0</v>
      </c>
    </row>
    <row r="569" spans="2:63" s="105" customFormat="1" ht="15.75" customHeight="1">
      <c r="B569" s="106"/>
      <c r="D569" s="107" t="s">
        <v>71</v>
      </c>
      <c r="E569" s="114" t="s">
        <v>1397</v>
      </c>
      <c r="F569" s="114" t="s">
        <v>1398</v>
      </c>
      <c r="J569" s="115">
        <f>$BK$569</f>
        <v>0</v>
      </c>
      <c r="L569" s="106"/>
      <c r="M569" s="110"/>
      <c r="P569" s="111">
        <f>$P$570</f>
        <v>0</v>
      </c>
      <c r="R569" s="111">
        <f>$R$570</f>
        <v>0</v>
      </c>
      <c r="T569" s="112">
        <f>$T$570</f>
        <v>0</v>
      </c>
      <c r="AR569" s="107" t="s">
        <v>139</v>
      </c>
      <c r="AT569" s="107" t="s">
        <v>71</v>
      </c>
      <c r="AU569" s="107" t="s">
        <v>80</v>
      </c>
      <c r="AY569" s="107" t="s">
        <v>124</v>
      </c>
      <c r="BK569" s="113">
        <f>$BK$570</f>
        <v>0</v>
      </c>
    </row>
    <row r="570" spans="2:65" s="6" customFormat="1" ht="27" customHeight="1">
      <c r="B570" s="22"/>
      <c r="C570" s="119" t="s">
        <v>1399</v>
      </c>
      <c r="D570" s="119" t="s">
        <v>127</v>
      </c>
      <c r="E570" s="117" t="s">
        <v>1400</v>
      </c>
      <c r="F570" s="118" t="s">
        <v>1401</v>
      </c>
      <c r="G570" s="119" t="s">
        <v>1256</v>
      </c>
      <c r="H570" s="120">
        <v>1</v>
      </c>
      <c r="I570" s="121"/>
      <c r="J570" s="122">
        <f>ROUND($I$570*$H$570,2)</f>
        <v>0</v>
      </c>
      <c r="K570" s="118" t="s">
        <v>350</v>
      </c>
      <c r="L570" s="22"/>
      <c r="M570" s="123"/>
      <c r="N570" s="124" t="s">
        <v>43</v>
      </c>
      <c r="P570" s="125">
        <f>$O$570*$H$570</f>
        <v>0</v>
      </c>
      <c r="Q570" s="125">
        <v>0</v>
      </c>
      <c r="R570" s="125">
        <f>$Q$570*$H$570</f>
        <v>0</v>
      </c>
      <c r="S570" s="125">
        <v>0</v>
      </c>
      <c r="T570" s="126">
        <f>$S$570*$H$570</f>
        <v>0</v>
      </c>
      <c r="AR570" s="75" t="s">
        <v>524</v>
      </c>
      <c r="AT570" s="75" t="s">
        <v>127</v>
      </c>
      <c r="AU570" s="75" t="s">
        <v>139</v>
      </c>
      <c r="AY570" s="75" t="s">
        <v>124</v>
      </c>
      <c r="BE570" s="127">
        <f>IF($N$570="základní",$J$570,0)</f>
        <v>0</v>
      </c>
      <c r="BF570" s="127">
        <f>IF($N$570="snížená",$J$570,0)</f>
        <v>0</v>
      </c>
      <c r="BG570" s="127">
        <f>IF($N$570="zákl. přenesená",$J$570,0)</f>
        <v>0</v>
      </c>
      <c r="BH570" s="127">
        <f>IF($N$570="sníž. přenesená",$J$570,0)</f>
        <v>0</v>
      </c>
      <c r="BI570" s="127">
        <f>IF($N$570="nulová",$J$570,0)</f>
        <v>0</v>
      </c>
      <c r="BJ570" s="75" t="s">
        <v>21</v>
      </c>
      <c r="BK570" s="127">
        <f>ROUND($I$570*$H$570,2)</f>
        <v>0</v>
      </c>
      <c r="BL570" s="75" t="s">
        <v>524</v>
      </c>
      <c r="BM570" s="75" t="s">
        <v>1402</v>
      </c>
    </row>
    <row r="571" spans="2:63" s="105" customFormat="1" ht="23.25" customHeight="1">
      <c r="B571" s="106"/>
      <c r="D571" s="107" t="s">
        <v>71</v>
      </c>
      <c r="E571" s="114" t="s">
        <v>1403</v>
      </c>
      <c r="F571" s="114" t="s">
        <v>1404</v>
      </c>
      <c r="J571" s="115">
        <f>$BK$571</f>
        <v>0</v>
      </c>
      <c r="L571" s="106"/>
      <c r="M571" s="110"/>
      <c r="P571" s="111">
        <f>SUM($P$572:$P$576)</f>
        <v>0</v>
      </c>
      <c r="R571" s="111">
        <f>SUM($R$572:$R$576)</f>
        <v>0</v>
      </c>
      <c r="T571" s="112">
        <f>SUM($T$572:$T$576)</f>
        <v>0</v>
      </c>
      <c r="AR571" s="107" t="s">
        <v>139</v>
      </c>
      <c r="AT571" s="107" t="s">
        <v>71</v>
      </c>
      <c r="AU571" s="107" t="s">
        <v>80</v>
      </c>
      <c r="AY571" s="107" t="s">
        <v>124</v>
      </c>
      <c r="BK571" s="113">
        <f>SUM($BK$572:$BK$576)</f>
        <v>0</v>
      </c>
    </row>
    <row r="572" spans="2:65" s="6" customFormat="1" ht="15.75" customHeight="1">
      <c r="B572" s="22"/>
      <c r="C572" s="143" t="s">
        <v>1405</v>
      </c>
      <c r="D572" s="143" t="s">
        <v>261</v>
      </c>
      <c r="E572" s="141" t="s">
        <v>1406</v>
      </c>
      <c r="F572" s="142" t="s">
        <v>1407</v>
      </c>
      <c r="G572" s="143" t="s">
        <v>1256</v>
      </c>
      <c r="H572" s="144">
        <v>1</v>
      </c>
      <c r="I572" s="145"/>
      <c r="J572" s="146">
        <f>ROUND($I$572*$H$572,2)</f>
        <v>0</v>
      </c>
      <c r="K572" s="142" t="s">
        <v>350</v>
      </c>
      <c r="L572" s="147"/>
      <c r="M572" s="148"/>
      <c r="N572" s="149" t="s">
        <v>43</v>
      </c>
      <c r="P572" s="125">
        <f>$O$572*$H$572</f>
        <v>0</v>
      </c>
      <c r="Q572" s="125">
        <v>0</v>
      </c>
      <c r="R572" s="125">
        <f>$Q$572*$H$572</f>
        <v>0</v>
      </c>
      <c r="S572" s="125">
        <v>0</v>
      </c>
      <c r="T572" s="126">
        <f>$S$572*$H$572</f>
        <v>0</v>
      </c>
      <c r="AR572" s="75" t="s">
        <v>1408</v>
      </c>
      <c r="AT572" s="75" t="s">
        <v>261</v>
      </c>
      <c r="AU572" s="75" t="s">
        <v>139</v>
      </c>
      <c r="AY572" s="75" t="s">
        <v>124</v>
      </c>
      <c r="BE572" s="127">
        <f>IF($N$572="základní",$J$572,0)</f>
        <v>0</v>
      </c>
      <c r="BF572" s="127">
        <f>IF($N$572="snížená",$J$572,0)</f>
        <v>0</v>
      </c>
      <c r="BG572" s="127">
        <f>IF($N$572="zákl. přenesená",$J$572,0)</f>
        <v>0</v>
      </c>
      <c r="BH572" s="127">
        <f>IF($N$572="sníž. přenesená",$J$572,0)</f>
        <v>0</v>
      </c>
      <c r="BI572" s="127">
        <f>IF($N$572="nulová",$J$572,0)</f>
        <v>0</v>
      </c>
      <c r="BJ572" s="75" t="s">
        <v>21</v>
      </c>
      <c r="BK572" s="127">
        <f>ROUND($I$572*$H$572,2)</f>
        <v>0</v>
      </c>
      <c r="BL572" s="75" t="s">
        <v>524</v>
      </c>
      <c r="BM572" s="75" t="s">
        <v>1409</v>
      </c>
    </row>
    <row r="573" spans="2:65" s="6" customFormat="1" ht="15.75" customHeight="1">
      <c r="B573" s="22"/>
      <c r="C573" s="143" t="s">
        <v>1410</v>
      </c>
      <c r="D573" s="143" t="s">
        <v>261</v>
      </c>
      <c r="E573" s="141" t="s">
        <v>1411</v>
      </c>
      <c r="F573" s="142" t="s">
        <v>1412</v>
      </c>
      <c r="G573" s="143" t="s">
        <v>1256</v>
      </c>
      <c r="H573" s="144">
        <v>1</v>
      </c>
      <c r="I573" s="145"/>
      <c r="J573" s="146">
        <f>ROUND($I$573*$H$573,2)</f>
        <v>0</v>
      </c>
      <c r="K573" s="142" t="s">
        <v>350</v>
      </c>
      <c r="L573" s="147"/>
      <c r="M573" s="148"/>
      <c r="N573" s="149" t="s">
        <v>43</v>
      </c>
      <c r="P573" s="125">
        <f>$O$573*$H$573</f>
        <v>0</v>
      </c>
      <c r="Q573" s="125">
        <v>0</v>
      </c>
      <c r="R573" s="125">
        <f>$Q$573*$H$573</f>
        <v>0</v>
      </c>
      <c r="S573" s="125">
        <v>0</v>
      </c>
      <c r="T573" s="126">
        <f>$S$573*$H$573</f>
        <v>0</v>
      </c>
      <c r="AR573" s="75" t="s">
        <v>1408</v>
      </c>
      <c r="AT573" s="75" t="s">
        <v>261</v>
      </c>
      <c r="AU573" s="75" t="s">
        <v>139</v>
      </c>
      <c r="AY573" s="75" t="s">
        <v>124</v>
      </c>
      <c r="BE573" s="127">
        <f>IF($N$573="základní",$J$573,0)</f>
        <v>0</v>
      </c>
      <c r="BF573" s="127">
        <f>IF($N$573="snížená",$J$573,0)</f>
        <v>0</v>
      </c>
      <c r="BG573" s="127">
        <f>IF($N$573="zákl. přenesená",$J$573,0)</f>
        <v>0</v>
      </c>
      <c r="BH573" s="127">
        <f>IF($N$573="sníž. přenesená",$J$573,0)</f>
        <v>0</v>
      </c>
      <c r="BI573" s="127">
        <f>IF($N$573="nulová",$J$573,0)</f>
        <v>0</v>
      </c>
      <c r="BJ573" s="75" t="s">
        <v>21</v>
      </c>
      <c r="BK573" s="127">
        <f>ROUND($I$573*$H$573,2)</f>
        <v>0</v>
      </c>
      <c r="BL573" s="75" t="s">
        <v>524</v>
      </c>
      <c r="BM573" s="75" t="s">
        <v>1413</v>
      </c>
    </row>
    <row r="574" spans="2:65" s="6" customFormat="1" ht="15.75" customHeight="1">
      <c r="B574" s="22"/>
      <c r="C574" s="143" t="s">
        <v>1414</v>
      </c>
      <c r="D574" s="143" t="s">
        <v>261</v>
      </c>
      <c r="E574" s="141" t="s">
        <v>1415</v>
      </c>
      <c r="F574" s="142" t="s">
        <v>1416</v>
      </c>
      <c r="G574" s="143" t="s">
        <v>1256</v>
      </c>
      <c r="H574" s="144">
        <v>2</v>
      </c>
      <c r="I574" s="145"/>
      <c r="J574" s="146">
        <f>ROUND($I$574*$H$574,2)</f>
        <v>0</v>
      </c>
      <c r="K574" s="142" t="s">
        <v>350</v>
      </c>
      <c r="L574" s="147"/>
      <c r="M574" s="148"/>
      <c r="N574" s="149" t="s">
        <v>43</v>
      </c>
      <c r="P574" s="125">
        <f>$O$574*$H$574</f>
        <v>0</v>
      </c>
      <c r="Q574" s="125">
        <v>0</v>
      </c>
      <c r="R574" s="125">
        <f>$Q$574*$H$574</f>
        <v>0</v>
      </c>
      <c r="S574" s="125">
        <v>0</v>
      </c>
      <c r="T574" s="126">
        <f>$S$574*$H$574</f>
        <v>0</v>
      </c>
      <c r="AR574" s="75" t="s">
        <v>1408</v>
      </c>
      <c r="AT574" s="75" t="s">
        <v>261</v>
      </c>
      <c r="AU574" s="75" t="s">
        <v>139</v>
      </c>
      <c r="AY574" s="75" t="s">
        <v>124</v>
      </c>
      <c r="BE574" s="127">
        <f>IF($N$574="základní",$J$574,0)</f>
        <v>0</v>
      </c>
      <c r="BF574" s="127">
        <f>IF($N$574="snížená",$J$574,0)</f>
        <v>0</v>
      </c>
      <c r="BG574" s="127">
        <f>IF($N$574="zákl. přenesená",$J$574,0)</f>
        <v>0</v>
      </c>
      <c r="BH574" s="127">
        <f>IF($N$574="sníž. přenesená",$J$574,0)</f>
        <v>0</v>
      </c>
      <c r="BI574" s="127">
        <f>IF($N$574="nulová",$J$574,0)</f>
        <v>0</v>
      </c>
      <c r="BJ574" s="75" t="s">
        <v>21</v>
      </c>
      <c r="BK574" s="127">
        <f>ROUND($I$574*$H$574,2)</f>
        <v>0</v>
      </c>
      <c r="BL574" s="75" t="s">
        <v>524</v>
      </c>
      <c r="BM574" s="75" t="s">
        <v>1417</v>
      </c>
    </row>
    <row r="575" spans="2:65" s="6" customFormat="1" ht="15.75" customHeight="1">
      <c r="B575" s="22"/>
      <c r="C575" s="143" t="s">
        <v>1418</v>
      </c>
      <c r="D575" s="143" t="s">
        <v>261</v>
      </c>
      <c r="E575" s="141" t="s">
        <v>1419</v>
      </c>
      <c r="F575" s="142" t="s">
        <v>1420</v>
      </c>
      <c r="G575" s="143" t="s">
        <v>1256</v>
      </c>
      <c r="H575" s="144">
        <v>4</v>
      </c>
      <c r="I575" s="145"/>
      <c r="J575" s="146">
        <f>ROUND($I$575*$H$575,2)</f>
        <v>0</v>
      </c>
      <c r="K575" s="142" t="s">
        <v>350</v>
      </c>
      <c r="L575" s="147"/>
      <c r="M575" s="148"/>
      <c r="N575" s="149" t="s">
        <v>43</v>
      </c>
      <c r="P575" s="125">
        <f>$O$575*$H$575</f>
        <v>0</v>
      </c>
      <c r="Q575" s="125">
        <v>0</v>
      </c>
      <c r="R575" s="125">
        <f>$Q$575*$H$575</f>
        <v>0</v>
      </c>
      <c r="S575" s="125">
        <v>0</v>
      </c>
      <c r="T575" s="126">
        <f>$S$575*$H$575</f>
        <v>0</v>
      </c>
      <c r="AR575" s="75" t="s">
        <v>1408</v>
      </c>
      <c r="AT575" s="75" t="s">
        <v>261</v>
      </c>
      <c r="AU575" s="75" t="s">
        <v>139</v>
      </c>
      <c r="AY575" s="75" t="s">
        <v>124</v>
      </c>
      <c r="BE575" s="127">
        <f>IF($N$575="základní",$J$575,0)</f>
        <v>0</v>
      </c>
      <c r="BF575" s="127">
        <f>IF($N$575="snížená",$J$575,0)</f>
        <v>0</v>
      </c>
      <c r="BG575" s="127">
        <f>IF($N$575="zákl. přenesená",$J$575,0)</f>
        <v>0</v>
      </c>
      <c r="BH575" s="127">
        <f>IF($N$575="sníž. přenesená",$J$575,0)</f>
        <v>0</v>
      </c>
      <c r="BI575" s="127">
        <f>IF($N$575="nulová",$J$575,0)</f>
        <v>0</v>
      </c>
      <c r="BJ575" s="75" t="s">
        <v>21</v>
      </c>
      <c r="BK575" s="127">
        <f>ROUND($I$575*$H$575,2)</f>
        <v>0</v>
      </c>
      <c r="BL575" s="75" t="s">
        <v>524</v>
      </c>
      <c r="BM575" s="75" t="s">
        <v>1421</v>
      </c>
    </row>
    <row r="576" spans="2:65" s="6" customFormat="1" ht="15.75" customHeight="1">
      <c r="B576" s="22"/>
      <c r="C576" s="143" t="s">
        <v>1422</v>
      </c>
      <c r="D576" s="143" t="s">
        <v>261</v>
      </c>
      <c r="E576" s="141" t="s">
        <v>1423</v>
      </c>
      <c r="F576" s="142" t="s">
        <v>1424</v>
      </c>
      <c r="G576" s="143" t="s">
        <v>1256</v>
      </c>
      <c r="H576" s="144">
        <v>1</v>
      </c>
      <c r="I576" s="145"/>
      <c r="J576" s="146">
        <f>ROUND($I$576*$H$576,2)</f>
        <v>0</v>
      </c>
      <c r="K576" s="142" t="s">
        <v>350</v>
      </c>
      <c r="L576" s="147"/>
      <c r="M576" s="148"/>
      <c r="N576" s="149" t="s">
        <v>43</v>
      </c>
      <c r="P576" s="125">
        <f>$O$576*$H$576</f>
        <v>0</v>
      </c>
      <c r="Q576" s="125">
        <v>0</v>
      </c>
      <c r="R576" s="125">
        <f>$Q$576*$H$576</f>
        <v>0</v>
      </c>
      <c r="S576" s="125">
        <v>0</v>
      </c>
      <c r="T576" s="126">
        <f>$S$576*$H$576</f>
        <v>0</v>
      </c>
      <c r="AR576" s="75" t="s">
        <v>1408</v>
      </c>
      <c r="AT576" s="75" t="s">
        <v>261</v>
      </c>
      <c r="AU576" s="75" t="s">
        <v>139</v>
      </c>
      <c r="AY576" s="75" t="s">
        <v>124</v>
      </c>
      <c r="BE576" s="127">
        <f>IF($N$576="základní",$J$576,0)</f>
        <v>0</v>
      </c>
      <c r="BF576" s="127">
        <f>IF($N$576="snížená",$J$576,0)</f>
        <v>0</v>
      </c>
      <c r="BG576" s="127">
        <f>IF($N$576="zákl. přenesená",$J$576,0)</f>
        <v>0</v>
      </c>
      <c r="BH576" s="127">
        <f>IF($N$576="sníž. přenesená",$J$576,0)</f>
        <v>0</v>
      </c>
      <c r="BI576" s="127">
        <f>IF($N$576="nulová",$J$576,0)</f>
        <v>0</v>
      </c>
      <c r="BJ576" s="75" t="s">
        <v>21</v>
      </c>
      <c r="BK576" s="127">
        <f>ROUND($I$576*$H$576,2)</f>
        <v>0</v>
      </c>
      <c r="BL576" s="75" t="s">
        <v>524</v>
      </c>
      <c r="BM576" s="75" t="s">
        <v>1425</v>
      </c>
    </row>
    <row r="577" spans="2:63" s="105" customFormat="1" ht="23.25" customHeight="1">
      <c r="B577" s="106"/>
      <c r="D577" s="107" t="s">
        <v>71</v>
      </c>
      <c r="E577" s="114" t="s">
        <v>1426</v>
      </c>
      <c r="F577" s="114" t="s">
        <v>1427</v>
      </c>
      <c r="J577" s="115">
        <f>$BK$577</f>
        <v>0</v>
      </c>
      <c r="L577" s="106"/>
      <c r="M577" s="110"/>
      <c r="P577" s="111">
        <f>SUM($P$578:$P$593)</f>
        <v>0</v>
      </c>
      <c r="R577" s="111">
        <f>SUM($R$578:$R$593)</f>
        <v>0</v>
      </c>
      <c r="T577" s="112">
        <f>SUM($T$578:$T$593)</f>
        <v>0</v>
      </c>
      <c r="AR577" s="107" t="s">
        <v>139</v>
      </c>
      <c r="AT577" s="107" t="s">
        <v>71</v>
      </c>
      <c r="AU577" s="107" t="s">
        <v>80</v>
      </c>
      <c r="AY577" s="107" t="s">
        <v>124</v>
      </c>
      <c r="BK577" s="113">
        <f>SUM($BK$578:$BK$593)</f>
        <v>0</v>
      </c>
    </row>
    <row r="578" spans="2:65" s="6" customFormat="1" ht="15.75" customHeight="1">
      <c r="B578" s="22"/>
      <c r="C578" s="143" t="s">
        <v>1428</v>
      </c>
      <c r="D578" s="143" t="s">
        <v>261</v>
      </c>
      <c r="E578" s="141" t="s">
        <v>1429</v>
      </c>
      <c r="F578" s="142" t="s">
        <v>1430</v>
      </c>
      <c r="G578" s="143" t="s">
        <v>152</v>
      </c>
      <c r="H578" s="144">
        <v>44</v>
      </c>
      <c r="I578" s="145"/>
      <c r="J578" s="146">
        <f>ROUND($I$578*$H$578,2)</f>
        <v>0</v>
      </c>
      <c r="K578" s="142" t="s">
        <v>350</v>
      </c>
      <c r="L578" s="147"/>
      <c r="M578" s="148"/>
      <c r="N578" s="149" t="s">
        <v>43</v>
      </c>
      <c r="P578" s="125">
        <f>$O$578*$H$578</f>
        <v>0</v>
      </c>
      <c r="Q578" s="125">
        <v>0</v>
      </c>
      <c r="R578" s="125">
        <f>$Q$578*$H$578</f>
        <v>0</v>
      </c>
      <c r="S578" s="125">
        <v>0</v>
      </c>
      <c r="T578" s="126">
        <f>$S$578*$H$578</f>
        <v>0</v>
      </c>
      <c r="AR578" s="75" t="s">
        <v>1408</v>
      </c>
      <c r="AT578" s="75" t="s">
        <v>261</v>
      </c>
      <c r="AU578" s="75" t="s">
        <v>139</v>
      </c>
      <c r="AY578" s="75" t="s">
        <v>124</v>
      </c>
      <c r="BE578" s="127">
        <f>IF($N$578="základní",$J$578,0)</f>
        <v>0</v>
      </c>
      <c r="BF578" s="127">
        <f>IF($N$578="snížená",$J$578,0)</f>
        <v>0</v>
      </c>
      <c r="BG578" s="127">
        <f>IF($N$578="zákl. přenesená",$J$578,0)</f>
        <v>0</v>
      </c>
      <c r="BH578" s="127">
        <f>IF($N$578="sníž. přenesená",$J$578,0)</f>
        <v>0</v>
      </c>
      <c r="BI578" s="127">
        <f>IF($N$578="nulová",$J$578,0)</f>
        <v>0</v>
      </c>
      <c r="BJ578" s="75" t="s">
        <v>21</v>
      </c>
      <c r="BK578" s="127">
        <f>ROUND($I$578*$H$578,2)</f>
        <v>0</v>
      </c>
      <c r="BL578" s="75" t="s">
        <v>524</v>
      </c>
      <c r="BM578" s="75" t="s">
        <v>1431</v>
      </c>
    </row>
    <row r="579" spans="2:65" s="6" customFormat="1" ht="15.75" customHeight="1">
      <c r="B579" s="22"/>
      <c r="C579" s="143" t="s">
        <v>1432</v>
      </c>
      <c r="D579" s="143" t="s">
        <v>261</v>
      </c>
      <c r="E579" s="141" t="s">
        <v>1433</v>
      </c>
      <c r="F579" s="142" t="s">
        <v>1434</v>
      </c>
      <c r="G579" s="143" t="s">
        <v>152</v>
      </c>
      <c r="H579" s="144">
        <v>61</v>
      </c>
      <c r="I579" s="145"/>
      <c r="J579" s="146">
        <f>ROUND($I$579*$H$579,2)</f>
        <v>0</v>
      </c>
      <c r="K579" s="142" t="s">
        <v>350</v>
      </c>
      <c r="L579" s="147"/>
      <c r="M579" s="148"/>
      <c r="N579" s="149" t="s">
        <v>43</v>
      </c>
      <c r="P579" s="125">
        <f>$O$579*$H$579</f>
        <v>0</v>
      </c>
      <c r="Q579" s="125">
        <v>0</v>
      </c>
      <c r="R579" s="125">
        <f>$Q$579*$H$579</f>
        <v>0</v>
      </c>
      <c r="S579" s="125">
        <v>0</v>
      </c>
      <c r="T579" s="126">
        <f>$S$579*$H$579</f>
        <v>0</v>
      </c>
      <c r="AR579" s="75" t="s">
        <v>1408</v>
      </c>
      <c r="AT579" s="75" t="s">
        <v>261</v>
      </c>
      <c r="AU579" s="75" t="s">
        <v>139</v>
      </c>
      <c r="AY579" s="75" t="s">
        <v>124</v>
      </c>
      <c r="BE579" s="127">
        <f>IF($N$579="základní",$J$579,0)</f>
        <v>0</v>
      </c>
      <c r="BF579" s="127">
        <f>IF($N$579="snížená",$J$579,0)</f>
        <v>0</v>
      </c>
      <c r="BG579" s="127">
        <f>IF($N$579="zákl. přenesená",$J$579,0)</f>
        <v>0</v>
      </c>
      <c r="BH579" s="127">
        <f>IF($N$579="sníž. přenesená",$J$579,0)</f>
        <v>0</v>
      </c>
      <c r="BI579" s="127">
        <f>IF($N$579="nulová",$J$579,0)</f>
        <v>0</v>
      </c>
      <c r="BJ579" s="75" t="s">
        <v>21</v>
      </c>
      <c r="BK579" s="127">
        <f>ROUND($I$579*$H$579,2)</f>
        <v>0</v>
      </c>
      <c r="BL579" s="75" t="s">
        <v>524</v>
      </c>
      <c r="BM579" s="75" t="s">
        <v>1435</v>
      </c>
    </row>
    <row r="580" spans="2:65" s="6" customFormat="1" ht="15.75" customHeight="1">
      <c r="B580" s="22"/>
      <c r="C580" s="143" t="s">
        <v>1436</v>
      </c>
      <c r="D580" s="143" t="s">
        <v>261</v>
      </c>
      <c r="E580" s="141" t="s">
        <v>1437</v>
      </c>
      <c r="F580" s="142" t="s">
        <v>1438</v>
      </c>
      <c r="G580" s="143" t="s">
        <v>152</v>
      </c>
      <c r="H580" s="144">
        <v>49</v>
      </c>
      <c r="I580" s="145"/>
      <c r="J580" s="146">
        <f>ROUND($I$580*$H$580,2)</f>
        <v>0</v>
      </c>
      <c r="K580" s="142" t="s">
        <v>350</v>
      </c>
      <c r="L580" s="147"/>
      <c r="M580" s="148"/>
      <c r="N580" s="149" t="s">
        <v>43</v>
      </c>
      <c r="P580" s="125">
        <f>$O$580*$H$580</f>
        <v>0</v>
      </c>
      <c r="Q580" s="125">
        <v>0</v>
      </c>
      <c r="R580" s="125">
        <f>$Q$580*$H$580</f>
        <v>0</v>
      </c>
      <c r="S580" s="125">
        <v>0</v>
      </c>
      <c r="T580" s="126">
        <f>$S$580*$H$580</f>
        <v>0</v>
      </c>
      <c r="AR580" s="75" t="s">
        <v>1408</v>
      </c>
      <c r="AT580" s="75" t="s">
        <v>261</v>
      </c>
      <c r="AU580" s="75" t="s">
        <v>139</v>
      </c>
      <c r="AY580" s="75" t="s">
        <v>124</v>
      </c>
      <c r="BE580" s="127">
        <f>IF($N$580="základní",$J$580,0)</f>
        <v>0</v>
      </c>
      <c r="BF580" s="127">
        <f>IF($N$580="snížená",$J$580,0)</f>
        <v>0</v>
      </c>
      <c r="BG580" s="127">
        <f>IF($N$580="zákl. přenesená",$J$580,0)</f>
        <v>0</v>
      </c>
      <c r="BH580" s="127">
        <f>IF($N$580="sníž. přenesená",$J$580,0)</f>
        <v>0</v>
      </c>
      <c r="BI580" s="127">
        <f>IF($N$580="nulová",$J$580,0)</f>
        <v>0</v>
      </c>
      <c r="BJ580" s="75" t="s">
        <v>21</v>
      </c>
      <c r="BK580" s="127">
        <f>ROUND($I$580*$H$580,2)</f>
        <v>0</v>
      </c>
      <c r="BL580" s="75" t="s">
        <v>524</v>
      </c>
      <c r="BM580" s="75" t="s">
        <v>1439</v>
      </c>
    </row>
    <row r="581" spans="2:65" s="6" customFormat="1" ht="15.75" customHeight="1">
      <c r="B581" s="22"/>
      <c r="C581" s="143" t="s">
        <v>1408</v>
      </c>
      <c r="D581" s="143" t="s">
        <v>261</v>
      </c>
      <c r="E581" s="141" t="s">
        <v>1440</v>
      </c>
      <c r="F581" s="142" t="s">
        <v>1441</v>
      </c>
      <c r="G581" s="143" t="s">
        <v>152</v>
      </c>
      <c r="H581" s="144">
        <v>58</v>
      </c>
      <c r="I581" s="145"/>
      <c r="J581" s="146">
        <f>ROUND($I$581*$H$581,2)</f>
        <v>0</v>
      </c>
      <c r="K581" s="142" t="s">
        <v>350</v>
      </c>
      <c r="L581" s="147"/>
      <c r="M581" s="148"/>
      <c r="N581" s="149" t="s">
        <v>43</v>
      </c>
      <c r="P581" s="125">
        <f>$O$581*$H$581</f>
        <v>0</v>
      </c>
      <c r="Q581" s="125">
        <v>0</v>
      </c>
      <c r="R581" s="125">
        <f>$Q$581*$H$581</f>
        <v>0</v>
      </c>
      <c r="S581" s="125">
        <v>0</v>
      </c>
      <c r="T581" s="126">
        <f>$S$581*$H$581</f>
        <v>0</v>
      </c>
      <c r="AR581" s="75" t="s">
        <v>1408</v>
      </c>
      <c r="AT581" s="75" t="s">
        <v>261</v>
      </c>
      <c r="AU581" s="75" t="s">
        <v>139</v>
      </c>
      <c r="AY581" s="75" t="s">
        <v>124</v>
      </c>
      <c r="BE581" s="127">
        <f>IF($N$581="základní",$J$581,0)</f>
        <v>0</v>
      </c>
      <c r="BF581" s="127">
        <f>IF($N$581="snížená",$J$581,0)</f>
        <v>0</v>
      </c>
      <c r="BG581" s="127">
        <f>IF($N$581="zákl. přenesená",$J$581,0)</f>
        <v>0</v>
      </c>
      <c r="BH581" s="127">
        <f>IF($N$581="sníž. přenesená",$J$581,0)</f>
        <v>0</v>
      </c>
      <c r="BI581" s="127">
        <f>IF($N$581="nulová",$J$581,0)</f>
        <v>0</v>
      </c>
      <c r="BJ581" s="75" t="s">
        <v>21</v>
      </c>
      <c r="BK581" s="127">
        <f>ROUND($I$581*$H$581,2)</f>
        <v>0</v>
      </c>
      <c r="BL581" s="75" t="s">
        <v>524</v>
      </c>
      <c r="BM581" s="75" t="s">
        <v>1442</v>
      </c>
    </row>
    <row r="582" spans="2:65" s="6" customFormat="1" ht="15.75" customHeight="1">
      <c r="B582" s="22"/>
      <c r="C582" s="143" t="s">
        <v>1443</v>
      </c>
      <c r="D582" s="143" t="s">
        <v>261</v>
      </c>
      <c r="E582" s="141" t="s">
        <v>1444</v>
      </c>
      <c r="F582" s="142" t="s">
        <v>1445</v>
      </c>
      <c r="G582" s="143" t="s">
        <v>152</v>
      </c>
      <c r="H582" s="144">
        <v>6</v>
      </c>
      <c r="I582" s="145"/>
      <c r="J582" s="146">
        <f>ROUND($I$582*$H$582,2)</f>
        <v>0</v>
      </c>
      <c r="K582" s="142" t="s">
        <v>350</v>
      </c>
      <c r="L582" s="147"/>
      <c r="M582" s="148"/>
      <c r="N582" s="149" t="s">
        <v>43</v>
      </c>
      <c r="P582" s="125">
        <f>$O$582*$H$582</f>
        <v>0</v>
      </c>
      <c r="Q582" s="125">
        <v>0</v>
      </c>
      <c r="R582" s="125">
        <f>$Q$582*$H$582</f>
        <v>0</v>
      </c>
      <c r="S582" s="125">
        <v>0</v>
      </c>
      <c r="T582" s="126">
        <f>$S$582*$H$582</f>
        <v>0</v>
      </c>
      <c r="AR582" s="75" t="s">
        <v>1408</v>
      </c>
      <c r="AT582" s="75" t="s">
        <v>261</v>
      </c>
      <c r="AU582" s="75" t="s">
        <v>139</v>
      </c>
      <c r="AY582" s="75" t="s">
        <v>124</v>
      </c>
      <c r="BE582" s="127">
        <f>IF($N$582="základní",$J$582,0)</f>
        <v>0</v>
      </c>
      <c r="BF582" s="127">
        <f>IF($N$582="snížená",$J$582,0)</f>
        <v>0</v>
      </c>
      <c r="BG582" s="127">
        <f>IF($N$582="zákl. přenesená",$J$582,0)</f>
        <v>0</v>
      </c>
      <c r="BH582" s="127">
        <f>IF($N$582="sníž. přenesená",$J$582,0)</f>
        <v>0</v>
      </c>
      <c r="BI582" s="127">
        <f>IF($N$582="nulová",$J$582,0)</f>
        <v>0</v>
      </c>
      <c r="BJ582" s="75" t="s">
        <v>21</v>
      </c>
      <c r="BK582" s="127">
        <f>ROUND($I$582*$H$582,2)</f>
        <v>0</v>
      </c>
      <c r="BL582" s="75" t="s">
        <v>524</v>
      </c>
      <c r="BM582" s="75" t="s">
        <v>1446</v>
      </c>
    </row>
    <row r="583" spans="2:65" s="6" customFormat="1" ht="15.75" customHeight="1">
      <c r="B583" s="22"/>
      <c r="C583" s="143" t="s">
        <v>1447</v>
      </c>
      <c r="D583" s="143" t="s">
        <v>261</v>
      </c>
      <c r="E583" s="141" t="s">
        <v>1448</v>
      </c>
      <c r="F583" s="142" t="s">
        <v>1449</v>
      </c>
      <c r="G583" s="143" t="s">
        <v>152</v>
      </c>
      <c r="H583" s="144">
        <v>66</v>
      </c>
      <c r="I583" s="145"/>
      <c r="J583" s="146">
        <f>ROUND($I$583*$H$583,2)</f>
        <v>0</v>
      </c>
      <c r="K583" s="142" t="s">
        <v>350</v>
      </c>
      <c r="L583" s="147"/>
      <c r="M583" s="148"/>
      <c r="N583" s="149" t="s">
        <v>43</v>
      </c>
      <c r="P583" s="125">
        <f>$O$583*$H$583</f>
        <v>0</v>
      </c>
      <c r="Q583" s="125">
        <v>0</v>
      </c>
      <c r="R583" s="125">
        <f>$Q$583*$H$583</f>
        <v>0</v>
      </c>
      <c r="S583" s="125">
        <v>0</v>
      </c>
      <c r="T583" s="126">
        <f>$S$583*$H$583</f>
        <v>0</v>
      </c>
      <c r="AR583" s="75" t="s">
        <v>1408</v>
      </c>
      <c r="AT583" s="75" t="s">
        <v>261</v>
      </c>
      <c r="AU583" s="75" t="s">
        <v>139</v>
      </c>
      <c r="AY583" s="75" t="s">
        <v>124</v>
      </c>
      <c r="BE583" s="127">
        <f>IF($N$583="základní",$J$583,0)</f>
        <v>0</v>
      </c>
      <c r="BF583" s="127">
        <f>IF($N$583="snížená",$J$583,0)</f>
        <v>0</v>
      </c>
      <c r="BG583" s="127">
        <f>IF($N$583="zákl. přenesená",$J$583,0)</f>
        <v>0</v>
      </c>
      <c r="BH583" s="127">
        <f>IF($N$583="sníž. přenesená",$J$583,0)</f>
        <v>0</v>
      </c>
      <c r="BI583" s="127">
        <f>IF($N$583="nulová",$J$583,0)</f>
        <v>0</v>
      </c>
      <c r="BJ583" s="75" t="s">
        <v>21</v>
      </c>
      <c r="BK583" s="127">
        <f>ROUND($I$583*$H$583,2)</f>
        <v>0</v>
      </c>
      <c r="BL583" s="75" t="s">
        <v>524</v>
      </c>
      <c r="BM583" s="75" t="s">
        <v>1450</v>
      </c>
    </row>
    <row r="584" spans="2:65" s="6" customFormat="1" ht="15.75" customHeight="1">
      <c r="B584" s="22"/>
      <c r="C584" s="143" t="s">
        <v>1451</v>
      </c>
      <c r="D584" s="143" t="s">
        <v>261</v>
      </c>
      <c r="E584" s="141" t="s">
        <v>1452</v>
      </c>
      <c r="F584" s="142" t="s">
        <v>1453</v>
      </c>
      <c r="G584" s="143" t="s">
        <v>1256</v>
      </c>
      <c r="H584" s="144">
        <v>4</v>
      </c>
      <c r="I584" s="145"/>
      <c r="J584" s="146">
        <f>ROUND($I$584*$H$584,2)</f>
        <v>0</v>
      </c>
      <c r="K584" s="142" t="s">
        <v>350</v>
      </c>
      <c r="L584" s="147"/>
      <c r="M584" s="148"/>
      <c r="N584" s="149" t="s">
        <v>43</v>
      </c>
      <c r="P584" s="125">
        <f>$O$584*$H$584</f>
        <v>0</v>
      </c>
      <c r="Q584" s="125">
        <v>0</v>
      </c>
      <c r="R584" s="125">
        <f>$Q$584*$H$584</f>
        <v>0</v>
      </c>
      <c r="S584" s="125">
        <v>0</v>
      </c>
      <c r="T584" s="126">
        <f>$S$584*$H$584</f>
        <v>0</v>
      </c>
      <c r="AR584" s="75" t="s">
        <v>1408</v>
      </c>
      <c r="AT584" s="75" t="s">
        <v>261</v>
      </c>
      <c r="AU584" s="75" t="s">
        <v>139</v>
      </c>
      <c r="AY584" s="75" t="s">
        <v>124</v>
      </c>
      <c r="BE584" s="127">
        <f>IF($N$584="základní",$J$584,0)</f>
        <v>0</v>
      </c>
      <c r="BF584" s="127">
        <f>IF($N$584="snížená",$J$584,0)</f>
        <v>0</v>
      </c>
      <c r="BG584" s="127">
        <f>IF($N$584="zákl. přenesená",$J$584,0)</f>
        <v>0</v>
      </c>
      <c r="BH584" s="127">
        <f>IF($N$584="sníž. přenesená",$J$584,0)</f>
        <v>0</v>
      </c>
      <c r="BI584" s="127">
        <f>IF($N$584="nulová",$J$584,0)</f>
        <v>0</v>
      </c>
      <c r="BJ584" s="75" t="s">
        <v>21</v>
      </c>
      <c r="BK584" s="127">
        <f>ROUND($I$584*$H$584,2)</f>
        <v>0</v>
      </c>
      <c r="BL584" s="75" t="s">
        <v>524</v>
      </c>
      <c r="BM584" s="75" t="s">
        <v>1454</v>
      </c>
    </row>
    <row r="585" spans="2:65" s="6" customFormat="1" ht="15.75" customHeight="1">
      <c r="B585" s="22"/>
      <c r="C585" s="143" t="s">
        <v>1455</v>
      </c>
      <c r="D585" s="143" t="s">
        <v>261</v>
      </c>
      <c r="E585" s="141" t="s">
        <v>1456</v>
      </c>
      <c r="F585" s="142" t="s">
        <v>1457</v>
      </c>
      <c r="G585" s="143" t="s">
        <v>1256</v>
      </c>
      <c r="H585" s="144">
        <v>1</v>
      </c>
      <c r="I585" s="145"/>
      <c r="J585" s="146">
        <f>ROUND($I$585*$H$585,2)</f>
        <v>0</v>
      </c>
      <c r="K585" s="142" t="s">
        <v>350</v>
      </c>
      <c r="L585" s="147"/>
      <c r="M585" s="148"/>
      <c r="N585" s="149" t="s">
        <v>43</v>
      </c>
      <c r="P585" s="125">
        <f>$O$585*$H$585</f>
        <v>0</v>
      </c>
      <c r="Q585" s="125">
        <v>0</v>
      </c>
      <c r="R585" s="125">
        <f>$Q$585*$H$585</f>
        <v>0</v>
      </c>
      <c r="S585" s="125">
        <v>0</v>
      </c>
      <c r="T585" s="126">
        <f>$S$585*$H$585</f>
        <v>0</v>
      </c>
      <c r="AR585" s="75" t="s">
        <v>1408</v>
      </c>
      <c r="AT585" s="75" t="s">
        <v>261</v>
      </c>
      <c r="AU585" s="75" t="s">
        <v>139</v>
      </c>
      <c r="AY585" s="75" t="s">
        <v>124</v>
      </c>
      <c r="BE585" s="127">
        <f>IF($N$585="základní",$J$585,0)</f>
        <v>0</v>
      </c>
      <c r="BF585" s="127">
        <f>IF($N$585="snížená",$J$585,0)</f>
        <v>0</v>
      </c>
      <c r="BG585" s="127">
        <f>IF($N$585="zákl. přenesená",$J$585,0)</f>
        <v>0</v>
      </c>
      <c r="BH585" s="127">
        <f>IF($N$585="sníž. přenesená",$J$585,0)</f>
        <v>0</v>
      </c>
      <c r="BI585" s="127">
        <f>IF($N$585="nulová",$J$585,0)</f>
        <v>0</v>
      </c>
      <c r="BJ585" s="75" t="s">
        <v>21</v>
      </c>
      <c r="BK585" s="127">
        <f>ROUND($I$585*$H$585,2)</f>
        <v>0</v>
      </c>
      <c r="BL585" s="75" t="s">
        <v>524</v>
      </c>
      <c r="BM585" s="75" t="s">
        <v>1458</v>
      </c>
    </row>
    <row r="586" spans="2:65" s="6" customFormat="1" ht="15.75" customHeight="1">
      <c r="B586" s="22"/>
      <c r="C586" s="143" t="s">
        <v>1459</v>
      </c>
      <c r="D586" s="143" t="s">
        <v>261</v>
      </c>
      <c r="E586" s="141" t="s">
        <v>1460</v>
      </c>
      <c r="F586" s="142" t="s">
        <v>1461</v>
      </c>
      <c r="G586" s="143" t="s">
        <v>1256</v>
      </c>
      <c r="H586" s="144">
        <v>4</v>
      </c>
      <c r="I586" s="145"/>
      <c r="J586" s="146">
        <f>ROUND($I$586*$H$586,2)</f>
        <v>0</v>
      </c>
      <c r="K586" s="142" t="s">
        <v>350</v>
      </c>
      <c r="L586" s="147"/>
      <c r="M586" s="148"/>
      <c r="N586" s="149" t="s">
        <v>43</v>
      </c>
      <c r="P586" s="125">
        <f>$O$586*$H$586</f>
        <v>0</v>
      </c>
      <c r="Q586" s="125">
        <v>0</v>
      </c>
      <c r="R586" s="125">
        <f>$Q$586*$H$586</f>
        <v>0</v>
      </c>
      <c r="S586" s="125">
        <v>0</v>
      </c>
      <c r="T586" s="126">
        <f>$S$586*$H$586</f>
        <v>0</v>
      </c>
      <c r="AR586" s="75" t="s">
        <v>1408</v>
      </c>
      <c r="AT586" s="75" t="s">
        <v>261</v>
      </c>
      <c r="AU586" s="75" t="s">
        <v>139</v>
      </c>
      <c r="AY586" s="75" t="s">
        <v>124</v>
      </c>
      <c r="BE586" s="127">
        <f>IF($N$586="základní",$J$586,0)</f>
        <v>0</v>
      </c>
      <c r="BF586" s="127">
        <f>IF($N$586="snížená",$J$586,0)</f>
        <v>0</v>
      </c>
      <c r="BG586" s="127">
        <f>IF($N$586="zákl. přenesená",$J$586,0)</f>
        <v>0</v>
      </c>
      <c r="BH586" s="127">
        <f>IF($N$586="sníž. přenesená",$J$586,0)</f>
        <v>0</v>
      </c>
      <c r="BI586" s="127">
        <f>IF($N$586="nulová",$J$586,0)</f>
        <v>0</v>
      </c>
      <c r="BJ586" s="75" t="s">
        <v>21</v>
      </c>
      <c r="BK586" s="127">
        <f>ROUND($I$586*$H$586,2)</f>
        <v>0</v>
      </c>
      <c r="BL586" s="75" t="s">
        <v>524</v>
      </c>
      <c r="BM586" s="75" t="s">
        <v>1462</v>
      </c>
    </row>
    <row r="587" spans="2:65" s="6" customFormat="1" ht="15.75" customHeight="1">
      <c r="B587" s="22"/>
      <c r="C587" s="143" t="s">
        <v>1463</v>
      </c>
      <c r="D587" s="143" t="s">
        <v>261</v>
      </c>
      <c r="E587" s="141" t="s">
        <v>1464</v>
      </c>
      <c r="F587" s="142" t="s">
        <v>1465</v>
      </c>
      <c r="G587" s="143" t="s">
        <v>1256</v>
      </c>
      <c r="H587" s="144">
        <v>1</v>
      </c>
      <c r="I587" s="145"/>
      <c r="J587" s="146">
        <f>ROUND($I$587*$H$587,2)</f>
        <v>0</v>
      </c>
      <c r="K587" s="142" t="s">
        <v>350</v>
      </c>
      <c r="L587" s="147"/>
      <c r="M587" s="148"/>
      <c r="N587" s="149" t="s">
        <v>43</v>
      </c>
      <c r="P587" s="125">
        <f>$O$587*$H$587</f>
        <v>0</v>
      </c>
      <c r="Q587" s="125">
        <v>0</v>
      </c>
      <c r="R587" s="125">
        <f>$Q$587*$H$587</f>
        <v>0</v>
      </c>
      <c r="S587" s="125">
        <v>0</v>
      </c>
      <c r="T587" s="126">
        <f>$S$587*$H$587</f>
        <v>0</v>
      </c>
      <c r="AR587" s="75" t="s">
        <v>1408</v>
      </c>
      <c r="AT587" s="75" t="s">
        <v>261</v>
      </c>
      <c r="AU587" s="75" t="s">
        <v>139</v>
      </c>
      <c r="AY587" s="75" t="s">
        <v>124</v>
      </c>
      <c r="BE587" s="127">
        <f>IF($N$587="základní",$J$587,0)</f>
        <v>0</v>
      </c>
      <c r="BF587" s="127">
        <f>IF($N$587="snížená",$J$587,0)</f>
        <v>0</v>
      </c>
      <c r="BG587" s="127">
        <f>IF($N$587="zákl. přenesená",$J$587,0)</f>
        <v>0</v>
      </c>
      <c r="BH587" s="127">
        <f>IF($N$587="sníž. přenesená",$J$587,0)</f>
        <v>0</v>
      </c>
      <c r="BI587" s="127">
        <f>IF($N$587="nulová",$J$587,0)</f>
        <v>0</v>
      </c>
      <c r="BJ587" s="75" t="s">
        <v>21</v>
      </c>
      <c r="BK587" s="127">
        <f>ROUND($I$587*$H$587,2)</f>
        <v>0</v>
      </c>
      <c r="BL587" s="75" t="s">
        <v>524</v>
      </c>
      <c r="BM587" s="75" t="s">
        <v>1466</v>
      </c>
    </row>
    <row r="588" spans="2:65" s="6" customFormat="1" ht="15.75" customHeight="1">
      <c r="B588" s="22"/>
      <c r="C588" s="143" t="s">
        <v>1467</v>
      </c>
      <c r="D588" s="143" t="s">
        <v>261</v>
      </c>
      <c r="E588" s="141" t="s">
        <v>1468</v>
      </c>
      <c r="F588" s="142" t="s">
        <v>1469</v>
      </c>
      <c r="G588" s="143" t="s">
        <v>1256</v>
      </c>
      <c r="H588" s="144">
        <v>8</v>
      </c>
      <c r="I588" s="145"/>
      <c r="J588" s="146">
        <f>ROUND($I$588*$H$588,2)</f>
        <v>0</v>
      </c>
      <c r="K588" s="142" t="s">
        <v>350</v>
      </c>
      <c r="L588" s="147"/>
      <c r="M588" s="148"/>
      <c r="N588" s="149" t="s">
        <v>43</v>
      </c>
      <c r="P588" s="125">
        <f>$O$588*$H$588</f>
        <v>0</v>
      </c>
      <c r="Q588" s="125">
        <v>0</v>
      </c>
      <c r="R588" s="125">
        <f>$Q$588*$H$588</f>
        <v>0</v>
      </c>
      <c r="S588" s="125">
        <v>0</v>
      </c>
      <c r="T588" s="126">
        <f>$S$588*$H$588</f>
        <v>0</v>
      </c>
      <c r="AR588" s="75" t="s">
        <v>1408</v>
      </c>
      <c r="AT588" s="75" t="s">
        <v>261</v>
      </c>
      <c r="AU588" s="75" t="s">
        <v>139</v>
      </c>
      <c r="AY588" s="75" t="s">
        <v>124</v>
      </c>
      <c r="BE588" s="127">
        <f>IF($N$588="základní",$J$588,0)</f>
        <v>0</v>
      </c>
      <c r="BF588" s="127">
        <f>IF($N$588="snížená",$J$588,0)</f>
        <v>0</v>
      </c>
      <c r="BG588" s="127">
        <f>IF($N$588="zákl. přenesená",$J$588,0)</f>
        <v>0</v>
      </c>
      <c r="BH588" s="127">
        <f>IF($N$588="sníž. přenesená",$J$588,0)</f>
        <v>0</v>
      </c>
      <c r="BI588" s="127">
        <f>IF($N$588="nulová",$J$588,0)</f>
        <v>0</v>
      </c>
      <c r="BJ588" s="75" t="s">
        <v>21</v>
      </c>
      <c r="BK588" s="127">
        <f>ROUND($I$588*$H$588,2)</f>
        <v>0</v>
      </c>
      <c r="BL588" s="75" t="s">
        <v>524</v>
      </c>
      <c r="BM588" s="75" t="s">
        <v>1470</v>
      </c>
    </row>
    <row r="589" spans="2:65" s="6" customFormat="1" ht="15.75" customHeight="1">
      <c r="B589" s="22"/>
      <c r="C589" s="143" t="s">
        <v>1471</v>
      </c>
      <c r="D589" s="143" t="s">
        <v>261</v>
      </c>
      <c r="E589" s="141" t="s">
        <v>1472</v>
      </c>
      <c r="F589" s="142" t="s">
        <v>1473</v>
      </c>
      <c r="G589" s="143" t="s">
        <v>1256</v>
      </c>
      <c r="H589" s="144">
        <v>4</v>
      </c>
      <c r="I589" s="145"/>
      <c r="J589" s="146">
        <f>ROUND($I$589*$H$589,2)</f>
        <v>0</v>
      </c>
      <c r="K589" s="142" t="s">
        <v>350</v>
      </c>
      <c r="L589" s="147"/>
      <c r="M589" s="148"/>
      <c r="N589" s="149" t="s">
        <v>43</v>
      </c>
      <c r="P589" s="125">
        <f>$O$589*$H$589</f>
        <v>0</v>
      </c>
      <c r="Q589" s="125">
        <v>0</v>
      </c>
      <c r="R589" s="125">
        <f>$Q$589*$H$589</f>
        <v>0</v>
      </c>
      <c r="S589" s="125">
        <v>0</v>
      </c>
      <c r="T589" s="126">
        <f>$S$589*$H$589</f>
        <v>0</v>
      </c>
      <c r="AR589" s="75" t="s">
        <v>1408</v>
      </c>
      <c r="AT589" s="75" t="s">
        <v>261</v>
      </c>
      <c r="AU589" s="75" t="s">
        <v>139</v>
      </c>
      <c r="AY589" s="75" t="s">
        <v>124</v>
      </c>
      <c r="BE589" s="127">
        <f>IF($N$589="základní",$J$589,0)</f>
        <v>0</v>
      </c>
      <c r="BF589" s="127">
        <f>IF($N$589="snížená",$J$589,0)</f>
        <v>0</v>
      </c>
      <c r="BG589" s="127">
        <f>IF($N$589="zákl. přenesená",$J$589,0)</f>
        <v>0</v>
      </c>
      <c r="BH589" s="127">
        <f>IF($N$589="sníž. přenesená",$J$589,0)</f>
        <v>0</v>
      </c>
      <c r="BI589" s="127">
        <f>IF($N$589="nulová",$J$589,0)</f>
        <v>0</v>
      </c>
      <c r="BJ589" s="75" t="s">
        <v>21</v>
      </c>
      <c r="BK589" s="127">
        <f>ROUND($I$589*$H$589,2)</f>
        <v>0</v>
      </c>
      <c r="BL589" s="75" t="s">
        <v>524</v>
      </c>
      <c r="BM589" s="75" t="s">
        <v>1474</v>
      </c>
    </row>
    <row r="590" spans="2:65" s="6" customFormat="1" ht="15.75" customHeight="1">
      <c r="B590" s="22"/>
      <c r="C590" s="143" t="s">
        <v>1475</v>
      </c>
      <c r="D590" s="143" t="s">
        <v>261</v>
      </c>
      <c r="E590" s="141" t="s">
        <v>1476</v>
      </c>
      <c r="F590" s="142" t="s">
        <v>1477</v>
      </c>
      <c r="G590" s="143" t="s">
        <v>1256</v>
      </c>
      <c r="H590" s="144">
        <v>8</v>
      </c>
      <c r="I590" s="145"/>
      <c r="J590" s="146">
        <f>ROUND($I$590*$H$590,2)</f>
        <v>0</v>
      </c>
      <c r="K590" s="142" t="s">
        <v>350</v>
      </c>
      <c r="L590" s="147"/>
      <c r="M590" s="148"/>
      <c r="N590" s="149" t="s">
        <v>43</v>
      </c>
      <c r="P590" s="125">
        <f>$O$590*$H$590</f>
        <v>0</v>
      </c>
      <c r="Q590" s="125">
        <v>0</v>
      </c>
      <c r="R590" s="125">
        <f>$Q$590*$H$590</f>
        <v>0</v>
      </c>
      <c r="S590" s="125">
        <v>0</v>
      </c>
      <c r="T590" s="126">
        <f>$S$590*$H$590</f>
        <v>0</v>
      </c>
      <c r="AR590" s="75" t="s">
        <v>1408</v>
      </c>
      <c r="AT590" s="75" t="s">
        <v>261</v>
      </c>
      <c r="AU590" s="75" t="s">
        <v>139</v>
      </c>
      <c r="AY590" s="75" t="s">
        <v>124</v>
      </c>
      <c r="BE590" s="127">
        <f>IF($N$590="základní",$J$590,0)</f>
        <v>0</v>
      </c>
      <c r="BF590" s="127">
        <f>IF($N$590="snížená",$J$590,0)</f>
        <v>0</v>
      </c>
      <c r="BG590" s="127">
        <f>IF($N$590="zákl. přenesená",$J$590,0)</f>
        <v>0</v>
      </c>
      <c r="BH590" s="127">
        <f>IF($N$590="sníž. přenesená",$J$590,0)</f>
        <v>0</v>
      </c>
      <c r="BI590" s="127">
        <f>IF($N$590="nulová",$J$590,0)</f>
        <v>0</v>
      </c>
      <c r="BJ590" s="75" t="s">
        <v>21</v>
      </c>
      <c r="BK590" s="127">
        <f>ROUND($I$590*$H$590,2)</f>
        <v>0</v>
      </c>
      <c r="BL590" s="75" t="s">
        <v>524</v>
      </c>
      <c r="BM590" s="75" t="s">
        <v>1478</v>
      </c>
    </row>
    <row r="591" spans="2:65" s="6" customFormat="1" ht="15.75" customHeight="1">
      <c r="B591" s="22"/>
      <c r="C591" s="143" t="s">
        <v>1479</v>
      </c>
      <c r="D591" s="143" t="s">
        <v>261</v>
      </c>
      <c r="E591" s="141" t="s">
        <v>1480</v>
      </c>
      <c r="F591" s="142" t="s">
        <v>1481</v>
      </c>
      <c r="G591" s="143" t="s">
        <v>1256</v>
      </c>
      <c r="H591" s="144">
        <v>1</v>
      </c>
      <c r="I591" s="145"/>
      <c r="J591" s="146">
        <f>ROUND($I$591*$H$591,2)</f>
        <v>0</v>
      </c>
      <c r="K591" s="142" t="s">
        <v>350</v>
      </c>
      <c r="L591" s="147"/>
      <c r="M591" s="148"/>
      <c r="N591" s="149" t="s">
        <v>43</v>
      </c>
      <c r="P591" s="125">
        <f>$O$591*$H$591</f>
        <v>0</v>
      </c>
      <c r="Q591" s="125">
        <v>0</v>
      </c>
      <c r="R591" s="125">
        <f>$Q$591*$H$591</f>
        <v>0</v>
      </c>
      <c r="S591" s="125">
        <v>0</v>
      </c>
      <c r="T591" s="126">
        <f>$S$591*$H$591</f>
        <v>0</v>
      </c>
      <c r="AR591" s="75" t="s">
        <v>1408</v>
      </c>
      <c r="AT591" s="75" t="s">
        <v>261</v>
      </c>
      <c r="AU591" s="75" t="s">
        <v>139</v>
      </c>
      <c r="AY591" s="75" t="s">
        <v>124</v>
      </c>
      <c r="BE591" s="127">
        <f>IF($N$591="základní",$J$591,0)</f>
        <v>0</v>
      </c>
      <c r="BF591" s="127">
        <f>IF($N$591="snížená",$J$591,0)</f>
        <v>0</v>
      </c>
      <c r="BG591" s="127">
        <f>IF($N$591="zákl. přenesená",$J$591,0)</f>
        <v>0</v>
      </c>
      <c r="BH591" s="127">
        <f>IF($N$591="sníž. přenesená",$J$591,0)</f>
        <v>0</v>
      </c>
      <c r="BI591" s="127">
        <f>IF($N$591="nulová",$J$591,0)</f>
        <v>0</v>
      </c>
      <c r="BJ591" s="75" t="s">
        <v>21</v>
      </c>
      <c r="BK591" s="127">
        <f>ROUND($I$591*$H$591,2)</f>
        <v>0</v>
      </c>
      <c r="BL591" s="75" t="s">
        <v>524</v>
      </c>
      <c r="BM591" s="75" t="s">
        <v>1482</v>
      </c>
    </row>
    <row r="592" spans="2:65" s="6" customFormat="1" ht="15.75" customHeight="1">
      <c r="B592" s="22"/>
      <c r="C592" s="143" t="s">
        <v>1483</v>
      </c>
      <c r="D592" s="143" t="s">
        <v>261</v>
      </c>
      <c r="E592" s="141" t="s">
        <v>1484</v>
      </c>
      <c r="F592" s="142" t="s">
        <v>1485</v>
      </c>
      <c r="G592" s="143" t="s">
        <v>1256</v>
      </c>
      <c r="H592" s="144">
        <v>22</v>
      </c>
      <c r="I592" s="145"/>
      <c r="J592" s="146">
        <f>ROUND($I$592*$H$592,2)</f>
        <v>0</v>
      </c>
      <c r="K592" s="142" t="s">
        <v>350</v>
      </c>
      <c r="L592" s="147"/>
      <c r="M592" s="148"/>
      <c r="N592" s="149" t="s">
        <v>43</v>
      </c>
      <c r="P592" s="125">
        <f>$O$592*$H$592</f>
        <v>0</v>
      </c>
      <c r="Q592" s="125">
        <v>0</v>
      </c>
      <c r="R592" s="125">
        <f>$Q$592*$H$592</f>
        <v>0</v>
      </c>
      <c r="S592" s="125">
        <v>0</v>
      </c>
      <c r="T592" s="126">
        <f>$S$592*$H$592</f>
        <v>0</v>
      </c>
      <c r="AR592" s="75" t="s">
        <v>1408</v>
      </c>
      <c r="AT592" s="75" t="s">
        <v>261</v>
      </c>
      <c r="AU592" s="75" t="s">
        <v>139</v>
      </c>
      <c r="AY592" s="75" t="s">
        <v>124</v>
      </c>
      <c r="BE592" s="127">
        <f>IF($N$592="základní",$J$592,0)</f>
        <v>0</v>
      </c>
      <c r="BF592" s="127">
        <f>IF($N$592="snížená",$J$592,0)</f>
        <v>0</v>
      </c>
      <c r="BG592" s="127">
        <f>IF($N$592="zákl. přenesená",$J$592,0)</f>
        <v>0</v>
      </c>
      <c r="BH592" s="127">
        <f>IF($N$592="sníž. přenesená",$J$592,0)</f>
        <v>0</v>
      </c>
      <c r="BI592" s="127">
        <f>IF($N$592="nulová",$J$592,0)</f>
        <v>0</v>
      </c>
      <c r="BJ592" s="75" t="s">
        <v>21</v>
      </c>
      <c r="BK592" s="127">
        <f>ROUND($I$592*$H$592,2)</f>
        <v>0</v>
      </c>
      <c r="BL592" s="75" t="s">
        <v>524</v>
      </c>
      <c r="BM592" s="75" t="s">
        <v>1486</v>
      </c>
    </row>
    <row r="593" spans="2:65" s="6" customFormat="1" ht="15.75" customHeight="1">
      <c r="B593" s="22"/>
      <c r="C593" s="143" t="s">
        <v>1487</v>
      </c>
      <c r="D593" s="143" t="s">
        <v>261</v>
      </c>
      <c r="E593" s="141" t="s">
        <v>1488</v>
      </c>
      <c r="F593" s="142" t="s">
        <v>1489</v>
      </c>
      <c r="G593" s="143" t="s">
        <v>152</v>
      </c>
      <c r="H593" s="144">
        <v>178</v>
      </c>
      <c r="I593" s="145"/>
      <c r="J593" s="146">
        <f>ROUND($I$593*$H$593,2)</f>
        <v>0</v>
      </c>
      <c r="K593" s="142" t="s">
        <v>350</v>
      </c>
      <c r="L593" s="147"/>
      <c r="M593" s="148"/>
      <c r="N593" s="149" t="s">
        <v>43</v>
      </c>
      <c r="P593" s="125">
        <f>$O$593*$H$593</f>
        <v>0</v>
      </c>
      <c r="Q593" s="125">
        <v>0</v>
      </c>
      <c r="R593" s="125">
        <f>$Q$593*$H$593</f>
        <v>0</v>
      </c>
      <c r="S593" s="125">
        <v>0</v>
      </c>
      <c r="T593" s="126">
        <f>$S$593*$H$593</f>
        <v>0</v>
      </c>
      <c r="AR593" s="75" t="s">
        <v>1408</v>
      </c>
      <c r="AT593" s="75" t="s">
        <v>261</v>
      </c>
      <c r="AU593" s="75" t="s">
        <v>139</v>
      </c>
      <c r="AY593" s="75" t="s">
        <v>124</v>
      </c>
      <c r="BE593" s="127">
        <f>IF($N$593="základní",$J$593,0)</f>
        <v>0</v>
      </c>
      <c r="BF593" s="127">
        <f>IF($N$593="snížená",$J$593,0)</f>
        <v>0</v>
      </c>
      <c r="BG593" s="127">
        <f>IF($N$593="zákl. přenesená",$J$593,0)</f>
        <v>0</v>
      </c>
      <c r="BH593" s="127">
        <f>IF($N$593="sníž. přenesená",$J$593,0)</f>
        <v>0</v>
      </c>
      <c r="BI593" s="127">
        <f>IF($N$593="nulová",$J$593,0)</f>
        <v>0</v>
      </c>
      <c r="BJ593" s="75" t="s">
        <v>21</v>
      </c>
      <c r="BK593" s="127">
        <f>ROUND($I$593*$H$593,2)</f>
        <v>0</v>
      </c>
      <c r="BL593" s="75" t="s">
        <v>524</v>
      </c>
      <c r="BM593" s="75" t="s">
        <v>1490</v>
      </c>
    </row>
    <row r="594" spans="2:63" s="105" customFormat="1" ht="23.25" customHeight="1">
      <c r="B594" s="106"/>
      <c r="D594" s="107" t="s">
        <v>71</v>
      </c>
      <c r="E594" s="114" t="s">
        <v>1491</v>
      </c>
      <c r="F594" s="114" t="s">
        <v>1492</v>
      </c>
      <c r="J594" s="115">
        <f>$BK$594</f>
        <v>0</v>
      </c>
      <c r="L594" s="106"/>
      <c r="M594" s="110"/>
      <c r="P594" s="111">
        <f>SUM($P$595:$P$618)</f>
        <v>0</v>
      </c>
      <c r="R594" s="111">
        <f>SUM($R$595:$R$618)</f>
        <v>0</v>
      </c>
      <c r="T594" s="112">
        <f>SUM($T$595:$T$618)</f>
        <v>0</v>
      </c>
      <c r="AR594" s="107" t="s">
        <v>139</v>
      </c>
      <c r="AT594" s="107" t="s">
        <v>71</v>
      </c>
      <c r="AU594" s="107" t="s">
        <v>80</v>
      </c>
      <c r="AY594" s="107" t="s">
        <v>124</v>
      </c>
      <c r="BK594" s="113">
        <f>SUM($BK$595:$BK$618)</f>
        <v>0</v>
      </c>
    </row>
    <row r="595" spans="2:65" s="6" customFormat="1" ht="15.75" customHeight="1">
      <c r="B595" s="22"/>
      <c r="C595" s="119" t="s">
        <v>1493</v>
      </c>
      <c r="D595" s="119" t="s">
        <v>127</v>
      </c>
      <c r="E595" s="117" t="s">
        <v>1494</v>
      </c>
      <c r="F595" s="118" t="s">
        <v>1398</v>
      </c>
      <c r="G595" s="119" t="s">
        <v>1256</v>
      </c>
      <c r="H595" s="120">
        <v>1</v>
      </c>
      <c r="I595" s="121"/>
      <c r="J595" s="122">
        <f>ROUND($I$595*$H$595,2)</f>
        <v>0</v>
      </c>
      <c r="K595" s="118" t="s">
        <v>350</v>
      </c>
      <c r="L595" s="22"/>
      <c r="M595" s="123"/>
      <c r="N595" s="124" t="s">
        <v>43</v>
      </c>
      <c r="P595" s="125">
        <f>$O$595*$H$595</f>
        <v>0</v>
      </c>
      <c r="Q595" s="125">
        <v>0</v>
      </c>
      <c r="R595" s="125">
        <f>$Q$595*$H$595</f>
        <v>0</v>
      </c>
      <c r="S595" s="125">
        <v>0</v>
      </c>
      <c r="T595" s="126">
        <f>$S$595*$H$595</f>
        <v>0</v>
      </c>
      <c r="AR595" s="75" t="s">
        <v>524</v>
      </c>
      <c r="AT595" s="75" t="s">
        <v>127</v>
      </c>
      <c r="AU595" s="75" t="s">
        <v>139</v>
      </c>
      <c r="AY595" s="75" t="s">
        <v>124</v>
      </c>
      <c r="BE595" s="127">
        <f>IF($N$595="základní",$J$595,0)</f>
        <v>0</v>
      </c>
      <c r="BF595" s="127">
        <f>IF($N$595="snížená",$J$595,0)</f>
        <v>0</v>
      </c>
      <c r="BG595" s="127">
        <f>IF($N$595="zákl. přenesená",$J$595,0)</f>
        <v>0</v>
      </c>
      <c r="BH595" s="127">
        <f>IF($N$595="sníž. přenesená",$J$595,0)</f>
        <v>0</v>
      </c>
      <c r="BI595" s="127">
        <f>IF($N$595="nulová",$J$595,0)</f>
        <v>0</v>
      </c>
      <c r="BJ595" s="75" t="s">
        <v>21</v>
      </c>
      <c r="BK595" s="127">
        <f>ROUND($I$595*$H$595,2)</f>
        <v>0</v>
      </c>
      <c r="BL595" s="75" t="s">
        <v>524</v>
      </c>
      <c r="BM595" s="75" t="s">
        <v>1495</v>
      </c>
    </row>
    <row r="596" spans="2:65" s="6" customFormat="1" ht="15.75" customHeight="1">
      <c r="B596" s="22"/>
      <c r="C596" s="119" t="s">
        <v>1496</v>
      </c>
      <c r="D596" s="119" t="s">
        <v>127</v>
      </c>
      <c r="E596" s="117" t="s">
        <v>1497</v>
      </c>
      <c r="F596" s="118" t="s">
        <v>1404</v>
      </c>
      <c r="G596" s="119" t="s">
        <v>1256</v>
      </c>
      <c r="H596" s="120">
        <v>1</v>
      </c>
      <c r="I596" s="121"/>
      <c r="J596" s="122">
        <f>ROUND($I$596*$H$596,2)</f>
        <v>0</v>
      </c>
      <c r="K596" s="118" t="s">
        <v>350</v>
      </c>
      <c r="L596" s="22"/>
      <c r="M596" s="123"/>
      <c r="N596" s="124" t="s">
        <v>43</v>
      </c>
      <c r="P596" s="125">
        <f>$O$596*$H$596</f>
        <v>0</v>
      </c>
      <c r="Q596" s="125">
        <v>0</v>
      </c>
      <c r="R596" s="125">
        <f>$Q$596*$H$596</f>
        <v>0</v>
      </c>
      <c r="S596" s="125">
        <v>0</v>
      </c>
      <c r="T596" s="126">
        <f>$S$596*$H$596</f>
        <v>0</v>
      </c>
      <c r="AR596" s="75" t="s">
        <v>524</v>
      </c>
      <c r="AT596" s="75" t="s">
        <v>127</v>
      </c>
      <c r="AU596" s="75" t="s">
        <v>139</v>
      </c>
      <c r="AY596" s="75" t="s">
        <v>124</v>
      </c>
      <c r="BE596" s="127">
        <f>IF($N$596="základní",$J$596,0)</f>
        <v>0</v>
      </c>
      <c r="BF596" s="127">
        <f>IF($N$596="snížená",$J$596,0)</f>
        <v>0</v>
      </c>
      <c r="BG596" s="127">
        <f>IF($N$596="zákl. přenesená",$J$596,0)</f>
        <v>0</v>
      </c>
      <c r="BH596" s="127">
        <f>IF($N$596="sníž. přenesená",$J$596,0)</f>
        <v>0</v>
      </c>
      <c r="BI596" s="127">
        <f>IF($N$596="nulová",$J$596,0)</f>
        <v>0</v>
      </c>
      <c r="BJ596" s="75" t="s">
        <v>21</v>
      </c>
      <c r="BK596" s="127">
        <f>ROUND($I$596*$H$596,2)</f>
        <v>0</v>
      </c>
      <c r="BL596" s="75" t="s">
        <v>524</v>
      </c>
      <c r="BM596" s="75" t="s">
        <v>1498</v>
      </c>
    </row>
    <row r="597" spans="2:65" s="6" customFormat="1" ht="15.75" customHeight="1">
      <c r="B597" s="22"/>
      <c r="C597" s="119" t="s">
        <v>1499</v>
      </c>
      <c r="D597" s="119" t="s">
        <v>127</v>
      </c>
      <c r="E597" s="117" t="s">
        <v>1500</v>
      </c>
      <c r="F597" s="118" t="s">
        <v>1430</v>
      </c>
      <c r="G597" s="119" t="s">
        <v>152</v>
      </c>
      <c r="H597" s="120">
        <v>44</v>
      </c>
      <c r="I597" s="121"/>
      <c r="J597" s="122">
        <f>ROUND($I$597*$H$597,2)</f>
        <v>0</v>
      </c>
      <c r="K597" s="118" t="s">
        <v>350</v>
      </c>
      <c r="L597" s="22"/>
      <c r="M597" s="123"/>
      <c r="N597" s="124" t="s">
        <v>43</v>
      </c>
      <c r="P597" s="125">
        <f>$O$597*$H$597</f>
        <v>0</v>
      </c>
      <c r="Q597" s="125">
        <v>0</v>
      </c>
      <c r="R597" s="125">
        <f>$Q$597*$H$597</f>
        <v>0</v>
      </c>
      <c r="S597" s="125">
        <v>0</v>
      </c>
      <c r="T597" s="126">
        <f>$S$597*$H$597</f>
        <v>0</v>
      </c>
      <c r="AR597" s="75" t="s">
        <v>524</v>
      </c>
      <c r="AT597" s="75" t="s">
        <v>127</v>
      </c>
      <c r="AU597" s="75" t="s">
        <v>139</v>
      </c>
      <c r="AY597" s="75" t="s">
        <v>124</v>
      </c>
      <c r="BE597" s="127">
        <f>IF($N$597="základní",$J$597,0)</f>
        <v>0</v>
      </c>
      <c r="BF597" s="127">
        <f>IF($N$597="snížená",$J$597,0)</f>
        <v>0</v>
      </c>
      <c r="BG597" s="127">
        <f>IF($N$597="zákl. přenesená",$J$597,0)</f>
        <v>0</v>
      </c>
      <c r="BH597" s="127">
        <f>IF($N$597="sníž. přenesená",$J$597,0)</f>
        <v>0</v>
      </c>
      <c r="BI597" s="127">
        <f>IF($N$597="nulová",$J$597,0)</f>
        <v>0</v>
      </c>
      <c r="BJ597" s="75" t="s">
        <v>21</v>
      </c>
      <c r="BK597" s="127">
        <f>ROUND($I$597*$H$597,2)</f>
        <v>0</v>
      </c>
      <c r="BL597" s="75" t="s">
        <v>524</v>
      </c>
      <c r="BM597" s="75" t="s">
        <v>1501</v>
      </c>
    </row>
    <row r="598" spans="2:65" s="6" customFormat="1" ht="15.75" customHeight="1">
      <c r="B598" s="22"/>
      <c r="C598" s="119" t="s">
        <v>1502</v>
      </c>
      <c r="D598" s="119" t="s">
        <v>127</v>
      </c>
      <c r="E598" s="117" t="s">
        <v>1503</v>
      </c>
      <c r="F598" s="118" t="s">
        <v>1434</v>
      </c>
      <c r="G598" s="119" t="s">
        <v>152</v>
      </c>
      <c r="H598" s="120">
        <v>61</v>
      </c>
      <c r="I598" s="121"/>
      <c r="J598" s="122">
        <f>ROUND($I$598*$H$598,2)</f>
        <v>0</v>
      </c>
      <c r="K598" s="118" t="s">
        <v>350</v>
      </c>
      <c r="L598" s="22"/>
      <c r="M598" s="123"/>
      <c r="N598" s="124" t="s">
        <v>43</v>
      </c>
      <c r="P598" s="125">
        <f>$O$598*$H$598</f>
        <v>0</v>
      </c>
      <c r="Q598" s="125">
        <v>0</v>
      </c>
      <c r="R598" s="125">
        <f>$Q$598*$H$598</f>
        <v>0</v>
      </c>
      <c r="S598" s="125">
        <v>0</v>
      </c>
      <c r="T598" s="126">
        <f>$S$598*$H$598</f>
        <v>0</v>
      </c>
      <c r="AR598" s="75" t="s">
        <v>524</v>
      </c>
      <c r="AT598" s="75" t="s">
        <v>127</v>
      </c>
      <c r="AU598" s="75" t="s">
        <v>139</v>
      </c>
      <c r="AY598" s="75" t="s">
        <v>124</v>
      </c>
      <c r="BE598" s="127">
        <f>IF($N$598="základní",$J$598,0)</f>
        <v>0</v>
      </c>
      <c r="BF598" s="127">
        <f>IF($N$598="snížená",$J$598,0)</f>
        <v>0</v>
      </c>
      <c r="BG598" s="127">
        <f>IF($N$598="zákl. přenesená",$J$598,0)</f>
        <v>0</v>
      </c>
      <c r="BH598" s="127">
        <f>IF($N$598="sníž. přenesená",$J$598,0)</f>
        <v>0</v>
      </c>
      <c r="BI598" s="127">
        <f>IF($N$598="nulová",$J$598,0)</f>
        <v>0</v>
      </c>
      <c r="BJ598" s="75" t="s">
        <v>21</v>
      </c>
      <c r="BK598" s="127">
        <f>ROUND($I$598*$H$598,2)</f>
        <v>0</v>
      </c>
      <c r="BL598" s="75" t="s">
        <v>524</v>
      </c>
      <c r="BM598" s="75" t="s">
        <v>1504</v>
      </c>
    </row>
    <row r="599" spans="2:65" s="6" customFormat="1" ht="15.75" customHeight="1">
      <c r="B599" s="22"/>
      <c r="C599" s="119" t="s">
        <v>1505</v>
      </c>
      <c r="D599" s="119" t="s">
        <v>127</v>
      </c>
      <c r="E599" s="117" t="s">
        <v>1506</v>
      </c>
      <c r="F599" s="118" t="s">
        <v>1438</v>
      </c>
      <c r="G599" s="119" t="s">
        <v>152</v>
      </c>
      <c r="H599" s="120">
        <v>49</v>
      </c>
      <c r="I599" s="121"/>
      <c r="J599" s="122">
        <f>ROUND($I$599*$H$599,2)</f>
        <v>0</v>
      </c>
      <c r="K599" s="118" t="s">
        <v>350</v>
      </c>
      <c r="L599" s="22"/>
      <c r="M599" s="123"/>
      <c r="N599" s="124" t="s">
        <v>43</v>
      </c>
      <c r="P599" s="125">
        <f>$O$599*$H$599</f>
        <v>0</v>
      </c>
      <c r="Q599" s="125">
        <v>0</v>
      </c>
      <c r="R599" s="125">
        <f>$Q$599*$H$599</f>
        <v>0</v>
      </c>
      <c r="S599" s="125">
        <v>0</v>
      </c>
      <c r="T599" s="126">
        <f>$S$599*$H$599</f>
        <v>0</v>
      </c>
      <c r="AR599" s="75" t="s">
        <v>524</v>
      </c>
      <c r="AT599" s="75" t="s">
        <v>127</v>
      </c>
      <c r="AU599" s="75" t="s">
        <v>139</v>
      </c>
      <c r="AY599" s="75" t="s">
        <v>124</v>
      </c>
      <c r="BE599" s="127">
        <f>IF($N$599="základní",$J$599,0)</f>
        <v>0</v>
      </c>
      <c r="BF599" s="127">
        <f>IF($N$599="snížená",$J$599,0)</f>
        <v>0</v>
      </c>
      <c r="BG599" s="127">
        <f>IF($N$599="zákl. přenesená",$J$599,0)</f>
        <v>0</v>
      </c>
      <c r="BH599" s="127">
        <f>IF($N$599="sníž. přenesená",$J$599,0)</f>
        <v>0</v>
      </c>
      <c r="BI599" s="127">
        <f>IF($N$599="nulová",$J$599,0)</f>
        <v>0</v>
      </c>
      <c r="BJ599" s="75" t="s">
        <v>21</v>
      </c>
      <c r="BK599" s="127">
        <f>ROUND($I$599*$H$599,2)</f>
        <v>0</v>
      </c>
      <c r="BL599" s="75" t="s">
        <v>524</v>
      </c>
      <c r="BM599" s="75" t="s">
        <v>1507</v>
      </c>
    </row>
    <row r="600" spans="2:65" s="6" customFormat="1" ht="15.75" customHeight="1">
      <c r="B600" s="22"/>
      <c r="C600" s="119" t="s">
        <v>1508</v>
      </c>
      <c r="D600" s="119" t="s">
        <v>127</v>
      </c>
      <c r="E600" s="117" t="s">
        <v>1509</v>
      </c>
      <c r="F600" s="118" t="s">
        <v>1441</v>
      </c>
      <c r="G600" s="119" t="s">
        <v>152</v>
      </c>
      <c r="H600" s="120">
        <v>58</v>
      </c>
      <c r="I600" s="121"/>
      <c r="J600" s="122">
        <f>ROUND($I$600*$H$600,2)</f>
        <v>0</v>
      </c>
      <c r="K600" s="118" t="s">
        <v>350</v>
      </c>
      <c r="L600" s="22"/>
      <c r="M600" s="123"/>
      <c r="N600" s="124" t="s">
        <v>43</v>
      </c>
      <c r="P600" s="125">
        <f>$O$600*$H$600</f>
        <v>0</v>
      </c>
      <c r="Q600" s="125">
        <v>0</v>
      </c>
      <c r="R600" s="125">
        <f>$Q$600*$H$600</f>
        <v>0</v>
      </c>
      <c r="S600" s="125">
        <v>0</v>
      </c>
      <c r="T600" s="126">
        <f>$S$600*$H$600</f>
        <v>0</v>
      </c>
      <c r="AR600" s="75" t="s">
        <v>524</v>
      </c>
      <c r="AT600" s="75" t="s">
        <v>127</v>
      </c>
      <c r="AU600" s="75" t="s">
        <v>139</v>
      </c>
      <c r="AY600" s="75" t="s">
        <v>124</v>
      </c>
      <c r="BE600" s="127">
        <f>IF($N$600="základní",$J$600,0)</f>
        <v>0</v>
      </c>
      <c r="BF600" s="127">
        <f>IF($N$600="snížená",$J$600,0)</f>
        <v>0</v>
      </c>
      <c r="BG600" s="127">
        <f>IF($N$600="zákl. přenesená",$J$600,0)</f>
        <v>0</v>
      </c>
      <c r="BH600" s="127">
        <f>IF($N$600="sníž. přenesená",$J$600,0)</f>
        <v>0</v>
      </c>
      <c r="BI600" s="127">
        <f>IF($N$600="nulová",$J$600,0)</f>
        <v>0</v>
      </c>
      <c r="BJ600" s="75" t="s">
        <v>21</v>
      </c>
      <c r="BK600" s="127">
        <f>ROUND($I$600*$H$600,2)</f>
        <v>0</v>
      </c>
      <c r="BL600" s="75" t="s">
        <v>524</v>
      </c>
      <c r="BM600" s="75" t="s">
        <v>1510</v>
      </c>
    </row>
    <row r="601" spans="2:65" s="6" customFormat="1" ht="15.75" customHeight="1">
      <c r="B601" s="22"/>
      <c r="C601" s="119" t="s">
        <v>1511</v>
      </c>
      <c r="D601" s="119" t="s">
        <v>127</v>
      </c>
      <c r="E601" s="117" t="s">
        <v>1512</v>
      </c>
      <c r="F601" s="118" t="s">
        <v>1445</v>
      </c>
      <c r="G601" s="119" t="s">
        <v>152</v>
      </c>
      <c r="H601" s="120">
        <v>6</v>
      </c>
      <c r="I601" s="121"/>
      <c r="J601" s="122">
        <f>ROUND($I$601*$H$601,2)</f>
        <v>0</v>
      </c>
      <c r="K601" s="118" t="s">
        <v>350</v>
      </c>
      <c r="L601" s="22"/>
      <c r="M601" s="123"/>
      <c r="N601" s="124" t="s">
        <v>43</v>
      </c>
      <c r="P601" s="125">
        <f>$O$601*$H$601</f>
        <v>0</v>
      </c>
      <c r="Q601" s="125">
        <v>0</v>
      </c>
      <c r="R601" s="125">
        <f>$Q$601*$H$601</f>
        <v>0</v>
      </c>
      <c r="S601" s="125">
        <v>0</v>
      </c>
      <c r="T601" s="126">
        <f>$S$601*$H$601</f>
        <v>0</v>
      </c>
      <c r="AR601" s="75" t="s">
        <v>524</v>
      </c>
      <c r="AT601" s="75" t="s">
        <v>127</v>
      </c>
      <c r="AU601" s="75" t="s">
        <v>139</v>
      </c>
      <c r="AY601" s="75" t="s">
        <v>124</v>
      </c>
      <c r="BE601" s="127">
        <f>IF($N$601="základní",$J$601,0)</f>
        <v>0</v>
      </c>
      <c r="BF601" s="127">
        <f>IF($N$601="snížená",$J$601,0)</f>
        <v>0</v>
      </c>
      <c r="BG601" s="127">
        <f>IF($N$601="zákl. přenesená",$J$601,0)</f>
        <v>0</v>
      </c>
      <c r="BH601" s="127">
        <f>IF($N$601="sníž. přenesená",$J$601,0)</f>
        <v>0</v>
      </c>
      <c r="BI601" s="127">
        <f>IF($N$601="nulová",$J$601,0)</f>
        <v>0</v>
      </c>
      <c r="BJ601" s="75" t="s">
        <v>21</v>
      </c>
      <c r="BK601" s="127">
        <f>ROUND($I$601*$H$601,2)</f>
        <v>0</v>
      </c>
      <c r="BL601" s="75" t="s">
        <v>524</v>
      </c>
      <c r="BM601" s="75" t="s">
        <v>1513</v>
      </c>
    </row>
    <row r="602" spans="2:65" s="6" customFormat="1" ht="15.75" customHeight="1">
      <c r="B602" s="22"/>
      <c r="C602" s="119" t="s">
        <v>1514</v>
      </c>
      <c r="D602" s="119" t="s">
        <v>127</v>
      </c>
      <c r="E602" s="117" t="s">
        <v>1515</v>
      </c>
      <c r="F602" s="118" t="s">
        <v>1449</v>
      </c>
      <c r="G602" s="119" t="s">
        <v>152</v>
      </c>
      <c r="H602" s="120">
        <v>66</v>
      </c>
      <c r="I602" s="121"/>
      <c r="J602" s="122">
        <f>ROUND($I$602*$H$602,2)</f>
        <v>0</v>
      </c>
      <c r="K602" s="118" t="s">
        <v>350</v>
      </c>
      <c r="L602" s="22"/>
      <c r="M602" s="123"/>
      <c r="N602" s="124" t="s">
        <v>43</v>
      </c>
      <c r="P602" s="125">
        <f>$O$602*$H$602</f>
        <v>0</v>
      </c>
      <c r="Q602" s="125">
        <v>0</v>
      </c>
      <c r="R602" s="125">
        <f>$Q$602*$H$602</f>
        <v>0</v>
      </c>
      <c r="S602" s="125">
        <v>0</v>
      </c>
      <c r="T602" s="126">
        <f>$S$602*$H$602</f>
        <v>0</v>
      </c>
      <c r="AR602" s="75" t="s">
        <v>524</v>
      </c>
      <c r="AT602" s="75" t="s">
        <v>127</v>
      </c>
      <c r="AU602" s="75" t="s">
        <v>139</v>
      </c>
      <c r="AY602" s="75" t="s">
        <v>124</v>
      </c>
      <c r="BE602" s="127">
        <f>IF($N$602="základní",$J$602,0)</f>
        <v>0</v>
      </c>
      <c r="BF602" s="127">
        <f>IF($N$602="snížená",$J$602,0)</f>
        <v>0</v>
      </c>
      <c r="BG602" s="127">
        <f>IF($N$602="zákl. přenesená",$J$602,0)</f>
        <v>0</v>
      </c>
      <c r="BH602" s="127">
        <f>IF($N$602="sníž. přenesená",$J$602,0)</f>
        <v>0</v>
      </c>
      <c r="BI602" s="127">
        <f>IF($N$602="nulová",$J$602,0)</f>
        <v>0</v>
      </c>
      <c r="BJ602" s="75" t="s">
        <v>21</v>
      </c>
      <c r="BK602" s="127">
        <f>ROUND($I$602*$H$602,2)</f>
        <v>0</v>
      </c>
      <c r="BL602" s="75" t="s">
        <v>524</v>
      </c>
      <c r="BM602" s="75" t="s">
        <v>1516</v>
      </c>
    </row>
    <row r="603" spans="2:65" s="6" customFormat="1" ht="15.75" customHeight="1">
      <c r="B603" s="22"/>
      <c r="C603" s="119" t="s">
        <v>1517</v>
      </c>
      <c r="D603" s="119" t="s">
        <v>127</v>
      </c>
      <c r="E603" s="117" t="s">
        <v>1518</v>
      </c>
      <c r="F603" s="118" t="s">
        <v>1453</v>
      </c>
      <c r="G603" s="119" t="s">
        <v>1256</v>
      </c>
      <c r="H603" s="120">
        <v>4</v>
      </c>
      <c r="I603" s="121"/>
      <c r="J603" s="122">
        <f>ROUND($I$603*$H$603,2)</f>
        <v>0</v>
      </c>
      <c r="K603" s="118" t="s">
        <v>350</v>
      </c>
      <c r="L603" s="22"/>
      <c r="M603" s="123"/>
      <c r="N603" s="124" t="s">
        <v>43</v>
      </c>
      <c r="P603" s="125">
        <f>$O$603*$H$603</f>
        <v>0</v>
      </c>
      <c r="Q603" s="125">
        <v>0</v>
      </c>
      <c r="R603" s="125">
        <f>$Q$603*$H$603</f>
        <v>0</v>
      </c>
      <c r="S603" s="125">
        <v>0</v>
      </c>
      <c r="T603" s="126">
        <f>$S$603*$H$603</f>
        <v>0</v>
      </c>
      <c r="AR603" s="75" t="s">
        <v>524</v>
      </c>
      <c r="AT603" s="75" t="s">
        <v>127</v>
      </c>
      <c r="AU603" s="75" t="s">
        <v>139</v>
      </c>
      <c r="AY603" s="75" t="s">
        <v>124</v>
      </c>
      <c r="BE603" s="127">
        <f>IF($N$603="základní",$J$603,0)</f>
        <v>0</v>
      </c>
      <c r="BF603" s="127">
        <f>IF($N$603="snížená",$J$603,0)</f>
        <v>0</v>
      </c>
      <c r="BG603" s="127">
        <f>IF($N$603="zákl. přenesená",$J$603,0)</f>
        <v>0</v>
      </c>
      <c r="BH603" s="127">
        <f>IF($N$603="sníž. přenesená",$J$603,0)</f>
        <v>0</v>
      </c>
      <c r="BI603" s="127">
        <f>IF($N$603="nulová",$J$603,0)</f>
        <v>0</v>
      </c>
      <c r="BJ603" s="75" t="s">
        <v>21</v>
      </c>
      <c r="BK603" s="127">
        <f>ROUND($I$603*$H$603,2)</f>
        <v>0</v>
      </c>
      <c r="BL603" s="75" t="s">
        <v>524</v>
      </c>
      <c r="BM603" s="75" t="s">
        <v>1519</v>
      </c>
    </row>
    <row r="604" spans="2:65" s="6" customFormat="1" ht="15.75" customHeight="1">
      <c r="B604" s="22"/>
      <c r="C604" s="119" t="s">
        <v>1520</v>
      </c>
      <c r="D604" s="119" t="s">
        <v>127</v>
      </c>
      <c r="E604" s="117" t="s">
        <v>1521</v>
      </c>
      <c r="F604" s="118" t="s">
        <v>1457</v>
      </c>
      <c r="G604" s="119" t="s">
        <v>1256</v>
      </c>
      <c r="H604" s="120">
        <v>1</v>
      </c>
      <c r="I604" s="121"/>
      <c r="J604" s="122">
        <f>ROUND($I$604*$H$604,2)</f>
        <v>0</v>
      </c>
      <c r="K604" s="118" t="s">
        <v>350</v>
      </c>
      <c r="L604" s="22"/>
      <c r="M604" s="123"/>
      <c r="N604" s="124" t="s">
        <v>43</v>
      </c>
      <c r="P604" s="125">
        <f>$O$604*$H$604</f>
        <v>0</v>
      </c>
      <c r="Q604" s="125">
        <v>0</v>
      </c>
      <c r="R604" s="125">
        <f>$Q$604*$H$604</f>
        <v>0</v>
      </c>
      <c r="S604" s="125">
        <v>0</v>
      </c>
      <c r="T604" s="126">
        <f>$S$604*$H$604</f>
        <v>0</v>
      </c>
      <c r="AR604" s="75" t="s">
        <v>524</v>
      </c>
      <c r="AT604" s="75" t="s">
        <v>127</v>
      </c>
      <c r="AU604" s="75" t="s">
        <v>139</v>
      </c>
      <c r="AY604" s="75" t="s">
        <v>124</v>
      </c>
      <c r="BE604" s="127">
        <f>IF($N$604="základní",$J$604,0)</f>
        <v>0</v>
      </c>
      <c r="BF604" s="127">
        <f>IF($N$604="snížená",$J$604,0)</f>
        <v>0</v>
      </c>
      <c r="BG604" s="127">
        <f>IF($N$604="zákl. přenesená",$J$604,0)</f>
        <v>0</v>
      </c>
      <c r="BH604" s="127">
        <f>IF($N$604="sníž. přenesená",$J$604,0)</f>
        <v>0</v>
      </c>
      <c r="BI604" s="127">
        <f>IF($N$604="nulová",$J$604,0)</f>
        <v>0</v>
      </c>
      <c r="BJ604" s="75" t="s">
        <v>21</v>
      </c>
      <c r="BK604" s="127">
        <f>ROUND($I$604*$H$604,2)</f>
        <v>0</v>
      </c>
      <c r="BL604" s="75" t="s">
        <v>524</v>
      </c>
      <c r="BM604" s="75" t="s">
        <v>1522</v>
      </c>
    </row>
    <row r="605" spans="2:65" s="6" customFormat="1" ht="15.75" customHeight="1">
      <c r="B605" s="22"/>
      <c r="C605" s="119" t="s">
        <v>1523</v>
      </c>
      <c r="D605" s="119" t="s">
        <v>127</v>
      </c>
      <c r="E605" s="117" t="s">
        <v>1524</v>
      </c>
      <c r="F605" s="118" t="s">
        <v>1461</v>
      </c>
      <c r="G605" s="119" t="s">
        <v>1256</v>
      </c>
      <c r="H605" s="120">
        <v>4</v>
      </c>
      <c r="I605" s="121"/>
      <c r="J605" s="122">
        <f>ROUND($I$605*$H$605,2)</f>
        <v>0</v>
      </c>
      <c r="K605" s="118" t="s">
        <v>350</v>
      </c>
      <c r="L605" s="22"/>
      <c r="M605" s="123"/>
      <c r="N605" s="124" t="s">
        <v>43</v>
      </c>
      <c r="P605" s="125">
        <f>$O$605*$H$605</f>
        <v>0</v>
      </c>
      <c r="Q605" s="125">
        <v>0</v>
      </c>
      <c r="R605" s="125">
        <f>$Q$605*$H$605</f>
        <v>0</v>
      </c>
      <c r="S605" s="125">
        <v>0</v>
      </c>
      <c r="T605" s="126">
        <f>$S$605*$H$605</f>
        <v>0</v>
      </c>
      <c r="AR605" s="75" t="s">
        <v>524</v>
      </c>
      <c r="AT605" s="75" t="s">
        <v>127</v>
      </c>
      <c r="AU605" s="75" t="s">
        <v>139</v>
      </c>
      <c r="AY605" s="75" t="s">
        <v>124</v>
      </c>
      <c r="BE605" s="127">
        <f>IF($N$605="základní",$J$605,0)</f>
        <v>0</v>
      </c>
      <c r="BF605" s="127">
        <f>IF($N$605="snížená",$J$605,0)</f>
        <v>0</v>
      </c>
      <c r="BG605" s="127">
        <f>IF($N$605="zákl. přenesená",$J$605,0)</f>
        <v>0</v>
      </c>
      <c r="BH605" s="127">
        <f>IF($N$605="sníž. přenesená",$J$605,0)</f>
        <v>0</v>
      </c>
      <c r="BI605" s="127">
        <f>IF($N$605="nulová",$J$605,0)</f>
        <v>0</v>
      </c>
      <c r="BJ605" s="75" t="s">
        <v>21</v>
      </c>
      <c r="BK605" s="127">
        <f>ROUND($I$605*$H$605,2)</f>
        <v>0</v>
      </c>
      <c r="BL605" s="75" t="s">
        <v>524</v>
      </c>
      <c r="BM605" s="75" t="s">
        <v>1525</v>
      </c>
    </row>
    <row r="606" spans="2:65" s="6" customFormat="1" ht="15.75" customHeight="1">
      <c r="B606" s="22"/>
      <c r="C606" s="119" t="s">
        <v>1526</v>
      </c>
      <c r="D606" s="119" t="s">
        <v>127</v>
      </c>
      <c r="E606" s="117" t="s">
        <v>1527</v>
      </c>
      <c r="F606" s="118" t="s">
        <v>1465</v>
      </c>
      <c r="G606" s="119" t="s">
        <v>1256</v>
      </c>
      <c r="H606" s="120">
        <v>1</v>
      </c>
      <c r="I606" s="121"/>
      <c r="J606" s="122">
        <f>ROUND($I$606*$H$606,2)</f>
        <v>0</v>
      </c>
      <c r="K606" s="118" t="s">
        <v>350</v>
      </c>
      <c r="L606" s="22"/>
      <c r="M606" s="123"/>
      <c r="N606" s="124" t="s">
        <v>43</v>
      </c>
      <c r="P606" s="125">
        <f>$O$606*$H$606</f>
        <v>0</v>
      </c>
      <c r="Q606" s="125">
        <v>0</v>
      </c>
      <c r="R606" s="125">
        <f>$Q$606*$H$606</f>
        <v>0</v>
      </c>
      <c r="S606" s="125">
        <v>0</v>
      </c>
      <c r="T606" s="126">
        <f>$S$606*$H$606</f>
        <v>0</v>
      </c>
      <c r="AR606" s="75" t="s">
        <v>524</v>
      </c>
      <c r="AT606" s="75" t="s">
        <v>127</v>
      </c>
      <c r="AU606" s="75" t="s">
        <v>139</v>
      </c>
      <c r="AY606" s="75" t="s">
        <v>124</v>
      </c>
      <c r="BE606" s="127">
        <f>IF($N$606="základní",$J$606,0)</f>
        <v>0</v>
      </c>
      <c r="BF606" s="127">
        <f>IF($N$606="snížená",$J$606,0)</f>
        <v>0</v>
      </c>
      <c r="BG606" s="127">
        <f>IF($N$606="zákl. přenesená",$J$606,0)</f>
        <v>0</v>
      </c>
      <c r="BH606" s="127">
        <f>IF($N$606="sníž. přenesená",$J$606,0)</f>
        <v>0</v>
      </c>
      <c r="BI606" s="127">
        <f>IF($N$606="nulová",$J$606,0)</f>
        <v>0</v>
      </c>
      <c r="BJ606" s="75" t="s">
        <v>21</v>
      </c>
      <c r="BK606" s="127">
        <f>ROUND($I$606*$H$606,2)</f>
        <v>0</v>
      </c>
      <c r="BL606" s="75" t="s">
        <v>524</v>
      </c>
      <c r="BM606" s="75" t="s">
        <v>1528</v>
      </c>
    </row>
    <row r="607" spans="2:65" s="6" customFormat="1" ht="15.75" customHeight="1">
      <c r="B607" s="22"/>
      <c r="C607" s="119" t="s">
        <v>1529</v>
      </c>
      <c r="D607" s="119" t="s">
        <v>127</v>
      </c>
      <c r="E607" s="117" t="s">
        <v>1530</v>
      </c>
      <c r="F607" s="118" t="s">
        <v>1469</v>
      </c>
      <c r="G607" s="119" t="s">
        <v>1256</v>
      </c>
      <c r="H607" s="120">
        <v>8</v>
      </c>
      <c r="I607" s="121"/>
      <c r="J607" s="122">
        <f>ROUND($I$607*$H$607,2)</f>
        <v>0</v>
      </c>
      <c r="K607" s="118" t="s">
        <v>350</v>
      </c>
      <c r="L607" s="22"/>
      <c r="M607" s="123"/>
      <c r="N607" s="124" t="s">
        <v>43</v>
      </c>
      <c r="P607" s="125">
        <f>$O$607*$H$607</f>
        <v>0</v>
      </c>
      <c r="Q607" s="125">
        <v>0</v>
      </c>
      <c r="R607" s="125">
        <f>$Q$607*$H$607</f>
        <v>0</v>
      </c>
      <c r="S607" s="125">
        <v>0</v>
      </c>
      <c r="T607" s="126">
        <f>$S$607*$H$607</f>
        <v>0</v>
      </c>
      <c r="AR607" s="75" t="s">
        <v>524</v>
      </c>
      <c r="AT607" s="75" t="s">
        <v>127</v>
      </c>
      <c r="AU607" s="75" t="s">
        <v>139</v>
      </c>
      <c r="AY607" s="75" t="s">
        <v>124</v>
      </c>
      <c r="BE607" s="127">
        <f>IF($N$607="základní",$J$607,0)</f>
        <v>0</v>
      </c>
      <c r="BF607" s="127">
        <f>IF($N$607="snížená",$J$607,0)</f>
        <v>0</v>
      </c>
      <c r="BG607" s="127">
        <f>IF($N$607="zákl. přenesená",$J$607,0)</f>
        <v>0</v>
      </c>
      <c r="BH607" s="127">
        <f>IF($N$607="sníž. přenesená",$J$607,0)</f>
        <v>0</v>
      </c>
      <c r="BI607" s="127">
        <f>IF($N$607="nulová",$J$607,0)</f>
        <v>0</v>
      </c>
      <c r="BJ607" s="75" t="s">
        <v>21</v>
      </c>
      <c r="BK607" s="127">
        <f>ROUND($I$607*$H$607,2)</f>
        <v>0</v>
      </c>
      <c r="BL607" s="75" t="s">
        <v>524</v>
      </c>
      <c r="BM607" s="75" t="s">
        <v>1531</v>
      </c>
    </row>
    <row r="608" spans="2:65" s="6" customFormat="1" ht="15.75" customHeight="1">
      <c r="B608" s="22"/>
      <c r="C608" s="119" t="s">
        <v>1532</v>
      </c>
      <c r="D608" s="119" t="s">
        <v>127</v>
      </c>
      <c r="E608" s="117" t="s">
        <v>1533</v>
      </c>
      <c r="F608" s="118" t="s">
        <v>1473</v>
      </c>
      <c r="G608" s="119" t="s">
        <v>1256</v>
      </c>
      <c r="H608" s="120">
        <v>4</v>
      </c>
      <c r="I608" s="121"/>
      <c r="J608" s="122">
        <f>ROUND($I$608*$H$608,2)</f>
        <v>0</v>
      </c>
      <c r="K608" s="118" t="s">
        <v>350</v>
      </c>
      <c r="L608" s="22"/>
      <c r="M608" s="123"/>
      <c r="N608" s="124" t="s">
        <v>43</v>
      </c>
      <c r="P608" s="125">
        <f>$O$608*$H$608</f>
        <v>0</v>
      </c>
      <c r="Q608" s="125">
        <v>0</v>
      </c>
      <c r="R608" s="125">
        <f>$Q$608*$H$608</f>
        <v>0</v>
      </c>
      <c r="S608" s="125">
        <v>0</v>
      </c>
      <c r="T608" s="126">
        <f>$S$608*$H$608</f>
        <v>0</v>
      </c>
      <c r="AR608" s="75" t="s">
        <v>524</v>
      </c>
      <c r="AT608" s="75" t="s">
        <v>127</v>
      </c>
      <c r="AU608" s="75" t="s">
        <v>139</v>
      </c>
      <c r="AY608" s="75" t="s">
        <v>124</v>
      </c>
      <c r="BE608" s="127">
        <f>IF($N$608="základní",$J$608,0)</f>
        <v>0</v>
      </c>
      <c r="BF608" s="127">
        <f>IF($N$608="snížená",$J$608,0)</f>
        <v>0</v>
      </c>
      <c r="BG608" s="127">
        <f>IF($N$608="zákl. přenesená",$J$608,0)</f>
        <v>0</v>
      </c>
      <c r="BH608" s="127">
        <f>IF($N$608="sníž. přenesená",$J$608,0)</f>
        <v>0</v>
      </c>
      <c r="BI608" s="127">
        <f>IF($N$608="nulová",$J$608,0)</f>
        <v>0</v>
      </c>
      <c r="BJ608" s="75" t="s">
        <v>21</v>
      </c>
      <c r="BK608" s="127">
        <f>ROUND($I$608*$H$608,2)</f>
        <v>0</v>
      </c>
      <c r="BL608" s="75" t="s">
        <v>524</v>
      </c>
      <c r="BM608" s="75" t="s">
        <v>1534</v>
      </c>
    </row>
    <row r="609" spans="2:65" s="6" customFormat="1" ht="15.75" customHeight="1">
      <c r="B609" s="22"/>
      <c r="C609" s="119" t="s">
        <v>1535</v>
      </c>
      <c r="D609" s="119" t="s">
        <v>127</v>
      </c>
      <c r="E609" s="117" t="s">
        <v>1536</v>
      </c>
      <c r="F609" s="118" t="s">
        <v>1477</v>
      </c>
      <c r="G609" s="119" t="s">
        <v>1256</v>
      </c>
      <c r="H609" s="120">
        <v>8</v>
      </c>
      <c r="I609" s="121"/>
      <c r="J609" s="122">
        <f>ROUND($I$609*$H$609,2)</f>
        <v>0</v>
      </c>
      <c r="K609" s="118" t="s">
        <v>350</v>
      </c>
      <c r="L609" s="22"/>
      <c r="M609" s="123"/>
      <c r="N609" s="124" t="s">
        <v>43</v>
      </c>
      <c r="P609" s="125">
        <f>$O$609*$H$609</f>
        <v>0</v>
      </c>
      <c r="Q609" s="125">
        <v>0</v>
      </c>
      <c r="R609" s="125">
        <f>$Q$609*$H$609</f>
        <v>0</v>
      </c>
      <c r="S609" s="125">
        <v>0</v>
      </c>
      <c r="T609" s="126">
        <f>$S$609*$H$609</f>
        <v>0</v>
      </c>
      <c r="AR609" s="75" t="s">
        <v>524</v>
      </c>
      <c r="AT609" s="75" t="s">
        <v>127</v>
      </c>
      <c r="AU609" s="75" t="s">
        <v>139</v>
      </c>
      <c r="AY609" s="75" t="s">
        <v>124</v>
      </c>
      <c r="BE609" s="127">
        <f>IF($N$609="základní",$J$609,0)</f>
        <v>0</v>
      </c>
      <c r="BF609" s="127">
        <f>IF($N$609="snížená",$J$609,0)</f>
        <v>0</v>
      </c>
      <c r="BG609" s="127">
        <f>IF($N$609="zákl. přenesená",$J$609,0)</f>
        <v>0</v>
      </c>
      <c r="BH609" s="127">
        <f>IF($N$609="sníž. přenesená",$J$609,0)</f>
        <v>0</v>
      </c>
      <c r="BI609" s="127">
        <f>IF($N$609="nulová",$J$609,0)</f>
        <v>0</v>
      </c>
      <c r="BJ609" s="75" t="s">
        <v>21</v>
      </c>
      <c r="BK609" s="127">
        <f>ROUND($I$609*$H$609,2)</f>
        <v>0</v>
      </c>
      <c r="BL609" s="75" t="s">
        <v>524</v>
      </c>
      <c r="BM609" s="75" t="s">
        <v>1537</v>
      </c>
    </row>
    <row r="610" spans="2:65" s="6" customFormat="1" ht="15.75" customHeight="1">
      <c r="B610" s="22"/>
      <c r="C610" s="119" t="s">
        <v>1538</v>
      </c>
      <c r="D610" s="119" t="s">
        <v>127</v>
      </c>
      <c r="E610" s="117" t="s">
        <v>1539</v>
      </c>
      <c r="F610" s="118" t="s">
        <v>1481</v>
      </c>
      <c r="G610" s="119" t="s">
        <v>1256</v>
      </c>
      <c r="H610" s="120">
        <v>1</v>
      </c>
      <c r="I610" s="121"/>
      <c r="J610" s="122">
        <f>ROUND($I$610*$H$610,2)</f>
        <v>0</v>
      </c>
      <c r="K610" s="118" t="s">
        <v>350</v>
      </c>
      <c r="L610" s="22"/>
      <c r="M610" s="123"/>
      <c r="N610" s="124" t="s">
        <v>43</v>
      </c>
      <c r="P610" s="125">
        <f>$O$610*$H$610</f>
        <v>0</v>
      </c>
      <c r="Q610" s="125">
        <v>0</v>
      </c>
      <c r="R610" s="125">
        <f>$Q$610*$H$610</f>
        <v>0</v>
      </c>
      <c r="S610" s="125">
        <v>0</v>
      </c>
      <c r="T610" s="126">
        <f>$S$610*$H$610</f>
        <v>0</v>
      </c>
      <c r="AR610" s="75" t="s">
        <v>524</v>
      </c>
      <c r="AT610" s="75" t="s">
        <v>127</v>
      </c>
      <c r="AU610" s="75" t="s">
        <v>139</v>
      </c>
      <c r="AY610" s="75" t="s">
        <v>124</v>
      </c>
      <c r="BE610" s="127">
        <f>IF($N$610="základní",$J$610,0)</f>
        <v>0</v>
      </c>
      <c r="BF610" s="127">
        <f>IF($N$610="snížená",$J$610,0)</f>
        <v>0</v>
      </c>
      <c r="BG610" s="127">
        <f>IF($N$610="zákl. přenesená",$J$610,0)</f>
        <v>0</v>
      </c>
      <c r="BH610" s="127">
        <f>IF($N$610="sníž. přenesená",$J$610,0)</f>
        <v>0</v>
      </c>
      <c r="BI610" s="127">
        <f>IF($N$610="nulová",$J$610,0)</f>
        <v>0</v>
      </c>
      <c r="BJ610" s="75" t="s">
        <v>21</v>
      </c>
      <c r="BK610" s="127">
        <f>ROUND($I$610*$H$610,2)</f>
        <v>0</v>
      </c>
      <c r="BL610" s="75" t="s">
        <v>524</v>
      </c>
      <c r="BM610" s="75" t="s">
        <v>1540</v>
      </c>
    </row>
    <row r="611" spans="2:65" s="6" customFormat="1" ht="15.75" customHeight="1">
      <c r="B611" s="22"/>
      <c r="C611" s="119" t="s">
        <v>1541</v>
      </c>
      <c r="D611" s="119" t="s">
        <v>127</v>
      </c>
      <c r="E611" s="117" t="s">
        <v>1542</v>
      </c>
      <c r="F611" s="118" t="s">
        <v>1485</v>
      </c>
      <c r="G611" s="119" t="s">
        <v>1256</v>
      </c>
      <c r="H611" s="120">
        <v>22</v>
      </c>
      <c r="I611" s="121"/>
      <c r="J611" s="122">
        <f>ROUND($I$611*$H$611,2)</f>
        <v>0</v>
      </c>
      <c r="K611" s="118" t="s">
        <v>350</v>
      </c>
      <c r="L611" s="22"/>
      <c r="M611" s="123"/>
      <c r="N611" s="124" t="s">
        <v>43</v>
      </c>
      <c r="P611" s="125">
        <f>$O$611*$H$611</f>
        <v>0</v>
      </c>
      <c r="Q611" s="125">
        <v>0</v>
      </c>
      <c r="R611" s="125">
        <f>$Q$611*$H$611</f>
        <v>0</v>
      </c>
      <c r="S611" s="125">
        <v>0</v>
      </c>
      <c r="T611" s="126">
        <f>$S$611*$H$611</f>
        <v>0</v>
      </c>
      <c r="AR611" s="75" t="s">
        <v>524</v>
      </c>
      <c r="AT611" s="75" t="s">
        <v>127</v>
      </c>
      <c r="AU611" s="75" t="s">
        <v>139</v>
      </c>
      <c r="AY611" s="75" t="s">
        <v>124</v>
      </c>
      <c r="BE611" s="127">
        <f>IF($N$611="základní",$J$611,0)</f>
        <v>0</v>
      </c>
      <c r="BF611" s="127">
        <f>IF($N$611="snížená",$J$611,0)</f>
        <v>0</v>
      </c>
      <c r="BG611" s="127">
        <f>IF($N$611="zákl. přenesená",$J$611,0)</f>
        <v>0</v>
      </c>
      <c r="BH611" s="127">
        <f>IF($N$611="sníž. přenesená",$J$611,0)</f>
        <v>0</v>
      </c>
      <c r="BI611" s="127">
        <f>IF($N$611="nulová",$J$611,0)</f>
        <v>0</v>
      </c>
      <c r="BJ611" s="75" t="s">
        <v>21</v>
      </c>
      <c r="BK611" s="127">
        <f>ROUND($I$611*$H$611,2)</f>
        <v>0</v>
      </c>
      <c r="BL611" s="75" t="s">
        <v>524</v>
      </c>
      <c r="BM611" s="75" t="s">
        <v>1543</v>
      </c>
    </row>
    <row r="612" spans="2:65" s="6" customFormat="1" ht="15.75" customHeight="1">
      <c r="B612" s="22"/>
      <c r="C612" s="119" t="s">
        <v>1544</v>
      </c>
      <c r="D612" s="119" t="s">
        <v>127</v>
      </c>
      <c r="E612" s="117" t="s">
        <v>1545</v>
      </c>
      <c r="F612" s="118" t="s">
        <v>1546</v>
      </c>
      <c r="G612" s="119" t="s">
        <v>898</v>
      </c>
      <c r="H612" s="120">
        <v>18</v>
      </c>
      <c r="I612" s="121"/>
      <c r="J612" s="122">
        <f>ROUND($I$612*$H$612,2)</f>
        <v>0</v>
      </c>
      <c r="K612" s="118" t="s">
        <v>350</v>
      </c>
      <c r="L612" s="22"/>
      <c r="M612" s="123"/>
      <c r="N612" s="124" t="s">
        <v>43</v>
      </c>
      <c r="P612" s="125">
        <f>$O$612*$H$612</f>
        <v>0</v>
      </c>
      <c r="Q612" s="125">
        <v>0</v>
      </c>
      <c r="R612" s="125">
        <f>$Q$612*$H$612</f>
        <v>0</v>
      </c>
      <c r="S612" s="125">
        <v>0</v>
      </c>
      <c r="T612" s="126">
        <f>$S$612*$H$612</f>
        <v>0</v>
      </c>
      <c r="AR612" s="75" t="s">
        <v>524</v>
      </c>
      <c r="AT612" s="75" t="s">
        <v>127</v>
      </c>
      <c r="AU612" s="75" t="s">
        <v>139</v>
      </c>
      <c r="AY612" s="75" t="s">
        <v>124</v>
      </c>
      <c r="BE612" s="127">
        <f>IF($N$612="základní",$J$612,0)</f>
        <v>0</v>
      </c>
      <c r="BF612" s="127">
        <f>IF($N$612="snížená",$J$612,0)</f>
        <v>0</v>
      </c>
      <c r="BG612" s="127">
        <f>IF($N$612="zákl. přenesená",$J$612,0)</f>
        <v>0</v>
      </c>
      <c r="BH612" s="127">
        <f>IF($N$612="sníž. přenesená",$J$612,0)</f>
        <v>0</v>
      </c>
      <c r="BI612" s="127">
        <f>IF($N$612="nulová",$J$612,0)</f>
        <v>0</v>
      </c>
      <c r="BJ612" s="75" t="s">
        <v>21</v>
      </c>
      <c r="BK612" s="127">
        <f>ROUND($I$612*$H$612,2)</f>
        <v>0</v>
      </c>
      <c r="BL612" s="75" t="s">
        <v>524</v>
      </c>
      <c r="BM612" s="75" t="s">
        <v>1547</v>
      </c>
    </row>
    <row r="613" spans="2:65" s="6" customFormat="1" ht="15.75" customHeight="1">
      <c r="B613" s="22"/>
      <c r="C613" s="119" t="s">
        <v>1548</v>
      </c>
      <c r="D613" s="119" t="s">
        <v>127</v>
      </c>
      <c r="E613" s="117" t="s">
        <v>1549</v>
      </c>
      <c r="F613" s="118" t="s">
        <v>1489</v>
      </c>
      <c r="G613" s="119" t="s">
        <v>152</v>
      </c>
      <c r="H613" s="120">
        <v>178</v>
      </c>
      <c r="I613" s="121"/>
      <c r="J613" s="122">
        <f>ROUND($I$613*$H$613,2)</f>
        <v>0</v>
      </c>
      <c r="K613" s="118" t="s">
        <v>350</v>
      </c>
      <c r="L613" s="22"/>
      <c r="M613" s="123"/>
      <c r="N613" s="124" t="s">
        <v>43</v>
      </c>
      <c r="P613" s="125">
        <f>$O$613*$H$613</f>
        <v>0</v>
      </c>
      <c r="Q613" s="125">
        <v>0</v>
      </c>
      <c r="R613" s="125">
        <f>$Q$613*$H$613</f>
        <v>0</v>
      </c>
      <c r="S613" s="125">
        <v>0</v>
      </c>
      <c r="T613" s="126">
        <f>$S$613*$H$613</f>
        <v>0</v>
      </c>
      <c r="AR613" s="75" t="s">
        <v>524</v>
      </c>
      <c r="AT613" s="75" t="s">
        <v>127</v>
      </c>
      <c r="AU613" s="75" t="s">
        <v>139</v>
      </c>
      <c r="AY613" s="75" t="s">
        <v>124</v>
      </c>
      <c r="BE613" s="127">
        <f>IF($N$613="základní",$J$613,0)</f>
        <v>0</v>
      </c>
      <c r="BF613" s="127">
        <f>IF($N$613="snížená",$J$613,0)</f>
        <v>0</v>
      </c>
      <c r="BG613" s="127">
        <f>IF($N$613="zákl. přenesená",$J$613,0)</f>
        <v>0</v>
      </c>
      <c r="BH613" s="127">
        <f>IF($N$613="sníž. přenesená",$J$613,0)</f>
        <v>0</v>
      </c>
      <c r="BI613" s="127">
        <f>IF($N$613="nulová",$J$613,0)</f>
        <v>0</v>
      </c>
      <c r="BJ613" s="75" t="s">
        <v>21</v>
      </c>
      <c r="BK613" s="127">
        <f>ROUND($I$613*$H$613,2)</f>
        <v>0</v>
      </c>
      <c r="BL613" s="75" t="s">
        <v>524</v>
      </c>
      <c r="BM613" s="75" t="s">
        <v>1550</v>
      </c>
    </row>
    <row r="614" spans="2:65" s="6" customFormat="1" ht="15.75" customHeight="1">
      <c r="B614" s="22"/>
      <c r="C614" s="119" t="s">
        <v>1551</v>
      </c>
      <c r="D614" s="119" t="s">
        <v>127</v>
      </c>
      <c r="E614" s="117" t="s">
        <v>1552</v>
      </c>
      <c r="F614" s="118" t="s">
        <v>1553</v>
      </c>
      <c r="G614" s="119" t="s">
        <v>152</v>
      </c>
      <c r="H614" s="120">
        <v>21</v>
      </c>
      <c r="I614" s="121"/>
      <c r="J614" s="122">
        <f>ROUND($I$614*$H$614,2)</f>
        <v>0</v>
      </c>
      <c r="K614" s="118" t="s">
        <v>350</v>
      </c>
      <c r="L614" s="22"/>
      <c r="M614" s="123"/>
      <c r="N614" s="124" t="s">
        <v>43</v>
      </c>
      <c r="P614" s="125">
        <f>$O$614*$H$614</f>
        <v>0</v>
      </c>
      <c r="Q614" s="125">
        <v>0</v>
      </c>
      <c r="R614" s="125">
        <f>$Q$614*$H$614</f>
        <v>0</v>
      </c>
      <c r="S614" s="125">
        <v>0</v>
      </c>
      <c r="T614" s="126">
        <f>$S$614*$H$614</f>
        <v>0</v>
      </c>
      <c r="AR614" s="75" t="s">
        <v>524</v>
      </c>
      <c r="AT614" s="75" t="s">
        <v>127</v>
      </c>
      <c r="AU614" s="75" t="s">
        <v>139</v>
      </c>
      <c r="AY614" s="75" t="s">
        <v>124</v>
      </c>
      <c r="BE614" s="127">
        <f>IF($N$614="základní",$J$614,0)</f>
        <v>0</v>
      </c>
      <c r="BF614" s="127">
        <f>IF($N$614="snížená",$J$614,0)</f>
        <v>0</v>
      </c>
      <c r="BG614" s="127">
        <f>IF($N$614="zákl. přenesená",$J$614,0)</f>
        <v>0</v>
      </c>
      <c r="BH614" s="127">
        <f>IF($N$614="sníž. přenesená",$J$614,0)</f>
        <v>0</v>
      </c>
      <c r="BI614" s="127">
        <f>IF($N$614="nulová",$J$614,0)</f>
        <v>0</v>
      </c>
      <c r="BJ614" s="75" t="s">
        <v>21</v>
      </c>
      <c r="BK614" s="127">
        <f>ROUND($I$614*$H$614,2)</f>
        <v>0</v>
      </c>
      <c r="BL614" s="75" t="s">
        <v>524</v>
      </c>
      <c r="BM614" s="75" t="s">
        <v>1554</v>
      </c>
    </row>
    <row r="615" spans="2:65" s="6" customFormat="1" ht="15.75" customHeight="1">
      <c r="B615" s="22"/>
      <c r="C615" s="119" t="s">
        <v>1555</v>
      </c>
      <c r="D615" s="119" t="s">
        <v>127</v>
      </c>
      <c r="E615" s="117" t="s">
        <v>1556</v>
      </c>
      <c r="F615" s="118" t="s">
        <v>1557</v>
      </c>
      <c r="G615" s="119" t="s">
        <v>152</v>
      </c>
      <c r="H615" s="120">
        <v>30</v>
      </c>
      <c r="I615" s="121"/>
      <c r="J615" s="122">
        <f>ROUND($I$615*$H$615,2)</f>
        <v>0</v>
      </c>
      <c r="K615" s="118" t="s">
        <v>350</v>
      </c>
      <c r="L615" s="22"/>
      <c r="M615" s="123"/>
      <c r="N615" s="124" t="s">
        <v>43</v>
      </c>
      <c r="P615" s="125">
        <f>$O$615*$H$615</f>
        <v>0</v>
      </c>
      <c r="Q615" s="125">
        <v>0</v>
      </c>
      <c r="R615" s="125">
        <f>$Q$615*$H$615</f>
        <v>0</v>
      </c>
      <c r="S615" s="125">
        <v>0</v>
      </c>
      <c r="T615" s="126">
        <f>$S$615*$H$615</f>
        <v>0</v>
      </c>
      <c r="AR615" s="75" t="s">
        <v>524</v>
      </c>
      <c r="AT615" s="75" t="s">
        <v>127</v>
      </c>
      <c r="AU615" s="75" t="s">
        <v>139</v>
      </c>
      <c r="AY615" s="75" t="s">
        <v>124</v>
      </c>
      <c r="BE615" s="127">
        <f>IF($N$615="základní",$J$615,0)</f>
        <v>0</v>
      </c>
      <c r="BF615" s="127">
        <f>IF($N$615="snížená",$J$615,0)</f>
        <v>0</v>
      </c>
      <c r="BG615" s="127">
        <f>IF($N$615="zákl. přenesená",$J$615,0)</f>
        <v>0</v>
      </c>
      <c r="BH615" s="127">
        <f>IF($N$615="sníž. přenesená",$J$615,0)</f>
        <v>0</v>
      </c>
      <c r="BI615" s="127">
        <f>IF($N$615="nulová",$J$615,0)</f>
        <v>0</v>
      </c>
      <c r="BJ615" s="75" t="s">
        <v>21</v>
      </c>
      <c r="BK615" s="127">
        <f>ROUND($I$615*$H$615,2)</f>
        <v>0</v>
      </c>
      <c r="BL615" s="75" t="s">
        <v>524</v>
      </c>
      <c r="BM615" s="75" t="s">
        <v>1558</v>
      </c>
    </row>
    <row r="616" spans="2:65" s="6" customFormat="1" ht="15.75" customHeight="1">
      <c r="B616" s="22"/>
      <c r="C616" s="119" t="s">
        <v>1559</v>
      </c>
      <c r="D616" s="119" t="s">
        <v>127</v>
      </c>
      <c r="E616" s="117" t="s">
        <v>1560</v>
      </c>
      <c r="F616" s="118" t="s">
        <v>1561</v>
      </c>
      <c r="G616" s="119" t="s">
        <v>327</v>
      </c>
      <c r="H616" s="120">
        <v>1</v>
      </c>
      <c r="I616" s="121"/>
      <c r="J616" s="122">
        <f>ROUND($I$616*$H$616,2)</f>
        <v>0</v>
      </c>
      <c r="K616" s="118" t="s">
        <v>350</v>
      </c>
      <c r="L616" s="22"/>
      <c r="M616" s="123"/>
      <c r="N616" s="124" t="s">
        <v>43</v>
      </c>
      <c r="P616" s="125">
        <f>$O$616*$H$616</f>
        <v>0</v>
      </c>
      <c r="Q616" s="125">
        <v>0</v>
      </c>
      <c r="R616" s="125">
        <f>$Q$616*$H$616</f>
        <v>0</v>
      </c>
      <c r="S616" s="125">
        <v>0</v>
      </c>
      <c r="T616" s="126">
        <f>$S$616*$H$616</f>
        <v>0</v>
      </c>
      <c r="AR616" s="75" t="s">
        <v>524</v>
      </c>
      <c r="AT616" s="75" t="s">
        <v>127</v>
      </c>
      <c r="AU616" s="75" t="s">
        <v>139</v>
      </c>
      <c r="AY616" s="75" t="s">
        <v>124</v>
      </c>
      <c r="BE616" s="127">
        <f>IF($N$616="základní",$J$616,0)</f>
        <v>0</v>
      </c>
      <c r="BF616" s="127">
        <f>IF($N$616="snížená",$J$616,0)</f>
        <v>0</v>
      </c>
      <c r="BG616" s="127">
        <f>IF($N$616="zákl. přenesená",$J$616,0)</f>
        <v>0</v>
      </c>
      <c r="BH616" s="127">
        <f>IF($N$616="sníž. přenesená",$J$616,0)</f>
        <v>0</v>
      </c>
      <c r="BI616" s="127">
        <f>IF($N$616="nulová",$J$616,0)</f>
        <v>0</v>
      </c>
      <c r="BJ616" s="75" t="s">
        <v>21</v>
      </c>
      <c r="BK616" s="127">
        <f>ROUND($I$616*$H$616,2)</f>
        <v>0</v>
      </c>
      <c r="BL616" s="75" t="s">
        <v>524</v>
      </c>
      <c r="BM616" s="75" t="s">
        <v>1562</v>
      </c>
    </row>
    <row r="617" spans="2:65" s="6" customFormat="1" ht="15.75" customHeight="1">
      <c r="B617" s="22"/>
      <c r="C617" s="119" t="s">
        <v>1563</v>
      </c>
      <c r="D617" s="119" t="s">
        <v>127</v>
      </c>
      <c r="E617" s="117" t="s">
        <v>1564</v>
      </c>
      <c r="F617" s="118" t="s">
        <v>724</v>
      </c>
      <c r="G617" s="119" t="s">
        <v>327</v>
      </c>
      <c r="H617" s="120">
        <v>1</v>
      </c>
      <c r="I617" s="121"/>
      <c r="J617" s="122">
        <f>ROUND($I$617*$H$617,2)</f>
        <v>0</v>
      </c>
      <c r="K617" s="118" t="s">
        <v>350</v>
      </c>
      <c r="L617" s="22"/>
      <c r="M617" s="123"/>
      <c r="N617" s="124" t="s">
        <v>43</v>
      </c>
      <c r="P617" s="125">
        <f>$O$617*$H$617</f>
        <v>0</v>
      </c>
      <c r="Q617" s="125">
        <v>0</v>
      </c>
      <c r="R617" s="125">
        <f>$Q$617*$H$617</f>
        <v>0</v>
      </c>
      <c r="S617" s="125">
        <v>0</v>
      </c>
      <c r="T617" s="126">
        <f>$S$617*$H$617</f>
        <v>0</v>
      </c>
      <c r="AR617" s="75" t="s">
        <v>524</v>
      </c>
      <c r="AT617" s="75" t="s">
        <v>127</v>
      </c>
      <c r="AU617" s="75" t="s">
        <v>139</v>
      </c>
      <c r="AY617" s="75" t="s">
        <v>124</v>
      </c>
      <c r="BE617" s="127">
        <f>IF($N$617="základní",$J$617,0)</f>
        <v>0</v>
      </c>
      <c r="BF617" s="127">
        <f>IF($N$617="snížená",$J$617,0)</f>
        <v>0</v>
      </c>
      <c r="BG617" s="127">
        <f>IF($N$617="zákl. přenesená",$J$617,0)</f>
        <v>0</v>
      </c>
      <c r="BH617" s="127">
        <f>IF($N$617="sníž. přenesená",$J$617,0)</f>
        <v>0</v>
      </c>
      <c r="BI617" s="127">
        <f>IF($N$617="nulová",$J$617,0)</f>
        <v>0</v>
      </c>
      <c r="BJ617" s="75" t="s">
        <v>21</v>
      </c>
      <c r="BK617" s="127">
        <f>ROUND($I$617*$H$617,2)</f>
        <v>0</v>
      </c>
      <c r="BL617" s="75" t="s">
        <v>524</v>
      </c>
      <c r="BM617" s="75" t="s">
        <v>1565</v>
      </c>
    </row>
    <row r="618" spans="2:65" s="6" customFormat="1" ht="15.75" customHeight="1">
      <c r="B618" s="22"/>
      <c r="C618" s="119" t="s">
        <v>1566</v>
      </c>
      <c r="D618" s="119" t="s">
        <v>127</v>
      </c>
      <c r="E618" s="117" t="s">
        <v>1567</v>
      </c>
      <c r="F618" s="118" t="s">
        <v>1568</v>
      </c>
      <c r="G618" s="119" t="s">
        <v>327</v>
      </c>
      <c r="H618" s="120">
        <v>1</v>
      </c>
      <c r="I618" s="121"/>
      <c r="J618" s="122">
        <f>ROUND($I$618*$H$618,2)</f>
        <v>0</v>
      </c>
      <c r="K618" s="118" t="s">
        <v>350</v>
      </c>
      <c r="L618" s="22"/>
      <c r="M618" s="123"/>
      <c r="N618" s="124" t="s">
        <v>43</v>
      </c>
      <c r="P618" s="125">
        <f>$O$618*$H$618</f>
        <v>0</v>
      </c>
      <c r="Q618" s="125">
        <v>0</v>
      </c>
      <c r="R618" s="125">
        <f>$Q$618*$H$618</f>
        <v>0</v>
      </c>
      <c r="S618" s="125">
        <v>0</v>
      </c>
      <c r="T618" s="126">
        <f>$S$618*$H$618</f>
        <v>0</v>
      </c>
      <c r="AR618" s="75" t="s">
        <v>524</v>
      </c>
      <c r="AT618" s="75" t="s">
        <v>127</v>
      </c>
      <c r="AU618" s="75" t="s">
        <v>139</v>
      </c>
      <c r="AY618" s="75" t="s">
        <v>124</v>
      </c>
      <c r="BE618" s="127">
        <f>IF($N$618="základní",$J$618,0)</f>
        <v>0</v>
      </c>
      <c r="BF618" s="127">
        <f>IF($N$618="snížená",$J$618,0)</f>
        <v>0</v>
      </c>
      <c r="BG618" s="127">
        <f>IF($N$618="zákl. přenesená",$J$618,0)</f>
        <v>0</v>
      </c>
      <c r="BH618" s="127">
        <f>IF($N$618="sníž. přenesená",$J$618,0)</f>
        <v>0</v>
      </c>
      <c r="BI618" s="127">
        <f>IF($N$618="nulová",$J$618,0)</f>
        <v>0</v>
      </c>
      <c r="BJ618" s="75" t="s">
        <v>21</v>
      </c>
      <c r="BK618" s="127">
        <f>ROUND($I$618*$H$618,2)</f>
        <v>0</v>
      </c>
      <c r="BL618" s="75" t="s">
        <v>524</v>
      </c>
      <c r="BM618" s="75" t="s">
        <v>1569</v>
      </c>
    </row>
    <row r="619" spans="2:63" s="105" customFormat="1" ht="23.25" customHeight="1">
      <c r="B619" s="106"/>
      <c r="D619" s="107" t="s">
        <v>71</v>
      </c>
      <c r="E619" s="114" t="s">
        <v>1570</v>
      </c>
      <c r="F619" s="114" t="s">
        <v>1571</v>
      </c>
      <c r="J619" s="115">
        <f>$BK$619</f>
        <v>0</v>
      </c>
      <c r="L619" s="106"/>
      <c r="M619" s="110"/>
      <c r="P619" s="111">
        <f>SUM($P$620:$P$640)</f>
        <v>0</v>
      </c>
      <c r="R619" s="111">
        <f>SUM($R$620:$R$640)</f>
        <v>0</v>
      </c>
      <c r="T619" s="112">
        <f>SUM($T$620:$T$640)</f>
        <v>0</v>
      </c>
      <c r="AR619" s="107" t="s">
        <v>139</v>
      </c>
      <c r="AT619" s="107" t="s">
        <v>71</v>
      </c>
      <c r="AU619" s="107" t="s">
        <v>80</v>
      </c>
      <c r="AY619" s="107" t="s">
        <v>124</v>
      </c>
      <c r="BK619" s="113">
        <f>SUM($BK$620:$BK$640)</f>
        <v>0</v>
      </c>
    </row>
    <row r="620" spans="2:65" s="6" customFormat="1" ht="15.75" customHeight="1">
      <c r="B620" s="22"/>
      <c r="C620" s="119" t="s">
        <v>1572</v>
      </c>
      <c r="D620" s="119" t="s">
        <v>127</v>
      </c>
      <c r="E620" s="117" t="s">
        <v>1573</v>
      </c>
      <c r="F620" s="118" t="s">
        <v>1574</v>
      </c>
      <c r="G620" s="119" t="s">
        <v>152</v>
      </c>
      <c r="H620" s="120">
        <v>33</v>
      </c>
      <c r="I620" s="121"/>
      <c r="J620" s="122">
        <f>ROUND($I$620*$H$620,2)</f>
        <v>0</v>
      </c>
      <c r="K620" s="118" t="s">
        <v>350</v>
      </c>
      <c r="L620" s="22"/>
      <c r="M620" s="123"/>
      <c r="N620" s="124" t="s">
        <v>43</v>
      </c>
      <c r="P620" s="125">
        <f>$O$620*$H$620</f>
        <v>0</v>
      </c>
      <c r="Q620" s="125">
        <v>0</v>
      </c>
      <c r="R620" s="125">
        <f>$Q$620*$H$620</f>
        <v>0</v>
      </c>
      <c r="S620" s="125">
        <v>0</v>
      </c>
      <c r="T620" s="126">
        <f>$S$620*$H$620</f>
        <v>0</v>
      </c>
      <c r="AR620" s="75" t="s">
        <v>524</v>
      </c>
      <c r="AT620" s="75" t="s">
        <v>127</v>
      </c>
      <c r="AU620" s="75" t="s">
        <v>139</v>
      </c>
      <c r="AY620" s="75" t="s">
        <v>124</v>
      </c>
      <c r="BE620" s="127">
        <f>IF($N$620="základní",$J$620,0)</f>
        <v>0</v>
      </c>
      <c r="BF620" s="127">
        <f>IF($N$620="snížená",$J$620,0)</f>
        <v>0</v>
      </c>
      <c r="BG620" s="127">
        <f>IF($N$620="zákl. přenesená",$J$620,0)</f>
        <v>0</v>
      </c>
      <c r="BH620" s="127">
        <f>IF($N$620="sníž. přenesená",$J$620,0)</f>
        <v>0</v>
      </c>
      <c r="BI620" s="127">
        <f>IF($N$620="nulová",$J$620,0)</f>
        <v>0</v>
      </c>
      <c r="BJ620" s="75" t="s">
        <v>21</v>
      </c>
      <c r="BK620" s="127">
        <f>ROUND($I$620*$H$620,2)</f>
        <v>0</v>
      </c>
      <c r="BL620" s="75" t="s">
        <v>524</v>
      </c>
      <c r="BM620" s="75" t="s">
        <v>1575</v>
      </c>
    </row>
    <row r="621" spans="2:65" s="6" customFormat="1" ht="15.75" customHeight="1">
      <c r="B621" s="22"/>
      <c r="C621" s="119" t="s">
        <v>1576</v>
      </c>
      <c r="D621" s="119" t="s">
        <v>127</v>
      </c>
      <c r="E621" s="117" t="s">
        <v>1577</v>
      </c>
      <c r="F621" s="118" t="s">
        <v>1578</v>
      </c>
      <c r="G621" s="119" t="s">
        <v>152</v>
      </c>
      <c r="H621" s="120">
        <v>24</v>
      </c>
      <c r="I621" s="121"/>
      <c r="J621" s="122">
        <f>ROUND($I$621*$H$621,2)</f>
        <v>0</v>
      </c>
      <c r="K621" s="118" t="s">
        <v>350</v>
      </c>
      <c r="L621" s="22"/>
      <c r="M621" s="123"/>
      <c r="N621" s="124" t="s">
        <v>43</v>
      </c>
      <c r="P621" s="125">
        <f>$O$621*$H$621</f>
        <v>0</v>
      </c>
      <c r="Q621" s="125">
        <v>0</v>
      </c>
      <c r="R621" s="125">
        <f>$Q$621*$H$621</f>
        <v>0</v>
      </c>
      <c r="S621" s="125">
        <v>0</v>
      </c>
      <c r="T621" s="126">
        <f>$S$621*$H$621</f>
        <v>0</v>
      </c>
      <c r="AR621" s="75" t="s">
        <v>524</v>
      </c>
      <c r="AT621" s="75" t="s">
        <v>127</v>
      </c>
      <c r="AU621" s="75" t="s">
        <v>139</v>
      </c>
      <c r="AY621" s="75" t="s">
        <v>124</v>
      </c>
      <c r="BE621" s="127">
        <f>IF($N$621="základní",$J$621,0)</f>
        <v>0</v>
      </c>
      <c r="BF621" s="127">
        <f>IF($N$621="snížená",$J$621,0)</f>
        <v>0</v>
      </c>
      <c r="BG621" s="127">
        <f>IF($N$621="zákl. přenesená",$J$621,0)</f>
        <v>0</v>
      </c>
      <c r="BH621" s="127">
        <f>IF($N$621="sníž. přenesená",$J$621,0)</f>
        <v>0</v>
      </c>
      <c r="BI621" s="127">
        <f>IF($N$621="nulová",$J$621,0)</f>
        <v>0</v>
      </c>
      <c r="BJ621" s="75" t="s">
        <v>21</v>
      </c>
      <c r="BK621" s="127">
        <f>ROUND($I$621*$H$621,2)</f>
        <v>0</v>
      </c>
      <c r="BL621" s="75" t="s">
        <v>524</v>
      </c>
      <c r="BM621" s="75" t="s">
        <v>1579</v>
      </c>
    </row>
    <row r="622" spans="2:65" s="6" customFormat="1" ht="15.75" customHeight="1">
      <c r="B622" s="22"/>
      <c r="C622" s="119" t="s">
        <v>1580</v>
      </c>
      <c r="D622" s="119" t="s">
        <v>127</v>
      </c>
      <c r="E622" s="117" t="s">
        <v>1581</v>
      </c>
      <c r="F622" s="118" t="s">
        <v>1582</v>
      </c>
      <c r="G622" s="119" t="s">
        <v>1256</v>
      </c>
      <c r="H622" s="120">
        <v>2</v>
      </c>
      <c r="I622" s="121"/>
      <c r="J622" s="122">
        <f>ROUND($I$622*$H$622,2)</f>
        <v>0</v>
      </c>
      <c r="K622" s="118" t="s">
        <v>350</v>
      </c>
      <c r="L622" s="22"/>
      <c r="M622" s="123"/>
      <c r="N622" s="124" t="s">
        <v>43</v>
      </c>
      <c r="P622" s="125">
        <f>$O$622*$H$622</f>
        <v>0</v>
      </c>
      <c r="Q622" s="125">
        <v>0</v>
      </c>
      <c r="R622" s="125">
        <f>$Q$622*$H$622</f>
        <v>0</v>
      </c>
      <c r="S622" s="125">
        <v>0</v>
      </c>
      <c r="T622" s="126">
        <f>$S$622*$H$622</f>
        <v>0</v>
      </c>
      <c r="AR622" s="75" t="s">
        <v>524</v>
      </c>
      <c r="AT622" s="75" t="s">
        <v>127</v>
      </c>
      <c r="AU622" s="75" t="s">
        <v>139</v>
      </c>
      <c r="AY622" s="75" t="s">
        <v>124</v>
      </c>
      <c r="BE622" s="127">
        <f>IF($N$622="základní",$J$622,0)</f>
        <v>0</v>
      </c>
      <c r="BF622" s="127">
        <f>IF($N$622="snížená",$J$622,0)</f>
        <v>0</v>
      </c>
      <c r="BG622" s="127">
        <f>IF($N$622="zákl. přenesená",$J$622,0)</f>
        <v>0</v>
      </c>
      <c r="BH622" s="127">
        <f>IF($N$622="sníž. přenesená",$J$622,0)</f>
        <v>0</v>
      </c>
      <c r="BI622" s="127">
        <f>IF($N$622="nulová",$J$622,0)</f>
        <v>0</v>
      </c>
      <c r="BJ622" s="75" t="s">
        <v>21</v>
      </c>
      <c r="BK622" s="127">
        <f>ROUND($I$622*$H$622,2)</f>
        <v>0</v>
      </c>
      <c r="BL622" s="75" t="s">
        <v>524</v>
      </c>
      <c r="BM622" s="75" t="s">
        <v>1583</v>
      </c>
    </row>
    <row r="623" spans="2:65" s="6" customFormat="1" ht="15.75" customHeight="1">
      <c r="B623" s="22"/>
      <c r="C623" s="119" t="s">
        <v>1584</v>
      </c>
      <c r="D623" s="119" t="s">
        <v>127</v>
      </c>
      <c r="E623" s="117" t="s">
        <v>1585</v>
      </c>
      <c r="F623" s="118" t="s">
        <v>1586</v>
      </c>
      <c r="G623" s="119" t="s">
        <v>1256</v>
      </c>
      <c r="H623" s="120">
        <v>12</v>
      </c>
      <c r="I623" s="121"/>
      <c r="J623" s="122">
        <f>ROUND($I$623*$H$623,2)</f>
        <v>0</v>
      </c>
      <c r="K623" s="118" t="s">
        <v>350</v>
      </c>
      <c r="L623" s="22"/>
      <c r="M623" s="123"/>
      <c r="N623" s="124" t="s">
        <v>43</v>
      </c>
      <c r="P623" s="125">
        <f>$O$623*$H$623</f>
        <v>0</v>
      </c>
      <c r="Q623" s="125">
        <v>0</v>
      </c>
      <c r="R623" s="125">
        <f>$Q$623*$H$623</f>
        <v>0</v>
      </c>
      <c r="S623" s="125">
        <v>0</v>
      </c>
      <c r="T623" s="126">
        <f>$S$623*$H$623</f>
        <v>0</v>
      </c>
      <c r="AR623" s="75" t="s">
        <v>524</v>
      </c>
      <c r="AT623" s="75" t="s">
        <v>127</v>
      </c>
      <c r="AU623" s="75" t="s">
        <v>139</v>
      </c>
      <c r="AY623" s="75" t="s">
        <v>124</v>
      </c>
      <c r="BE623" s="127">
        <f>IF($N$623="základní",$J$623,0)</f>
        <v>0</v>
      </c>
      <c r="BF623" s="127">
        <f>IF($N$623="snížená",$J$623,0)</f>
        <v>0</v>
      </c>
      <c r="BG623" s="127">
        <f>IF($N$623="zákl. přenesená",$J$623,0)</f>
        <v>0</v>
      </c>
      <c r="BH623" s="127">
        <f>IF($N$623="sníž. přenesená",$J$623,0)</f>
        <v>0</v>
      </c>
      <c r="BI623" s="127">
        <f>IF($N$623="nulová",$J$623,0)</f>
        <v>0</v>
      </c>
      <c r="BJ623" s="75" t="s">
        <v>21</v>
      </c>
      <c r="BK623" s="127">
        <f>ROUND($I$623*$H$623,2)</f>
        <v>0</v>
      </c>
      <c r="BL623" s="75" t="s">
        <v>524</v>
      </c>
      <c r="BM623" s="75" t="s">
        <v>1587</v>
      </c>
    </row>
    <row r="624" spans="2:65" s="6" customFormat="1" ht="15.75" customHeight="1">
      <c r="B624" s="22"/>
      <c r="C624" s="119" t="s">
        <v>1588</v>
      </c>
      <c r="D624" s="119" t="s">
        <v>127</v>
      </c>
      <c r="E624" s="117" t="s">
        <v>1589</v>
      </c>
      <c r="F624" s="118" t="s">
        <v>1590</v>
      </c>
      <c r="G624" s="119" t="s">
        <v>1256</v>
      </c>
      <c r="H624" s="120">
        <v>14</v>
      </c>
      <c r="I624" s="121"/>
      <c r="J624" s="122">
        <f>ROUND($I$624*$H$624,2)</f>
        <v>0</v>
      </c>
      <c r="K624" s="118" t="s">
        <v>350</v>
      </c>
      <c r="L624" s="22"/>
      <c r="M624" s="123"/>
      <c r="N624" s="124" t="s">
        <v>43</v>
      </c>
      <c r="P624" s="125">
        <f>$O$624*$H$624</f>
        <v>0</v>
      </c>
      <c r="Q624" s="125">
        <v>0</v>
      </c>
      <c r="R624" s="125">
        <f>$Q$624*$H$624</f>
        <v>0</v>
      </c>
      <c r="S624" s="125">
        <v>0</v>
      </c>
      <c r="T624" s="126">
        <f>$S$624*$H$624</f>
        <v>0</v>
      </c>
      <c r="AR624" s="75" t="s">
        <v>524</v>
      </c>
      <c r="AT624" s="75" t="s">
        <v>127</v>
      </c>
      <c r="AU624" s="75" t="s">
        <v>139</v>
      </c>
      <c r="AY624" s="75" t="s">
        <v>124</v>
      </c>
      <c r="BE624" s="127">
        <f>IF($N$624="základní",$J$624,0)</f>
        <v>0</v>
      </c>
      <c r="BF624" s="127">
        <f>IF($N$624="snížená",$J$624,0)</f>
        <v>0</v>
      </c>
      <c r="BG624" s="127">
        <f>IF($N$624="zákl. přenesená",$J$624,0)</f>
        <v>0</v>
      </c>
      <c r="BH624" s="127">
        <f>IF($N$624="sníž. přenesená",$J$624,0)</f>
        <v>0</v>
      </c>
      <c r="BI624" s="127">
        <f>IF($N$624="nulová",$J$624,0)</f>
        <v>0</v>
      </c>
      <c r="BJ624" s="75" t="s">
        <v>21</v>
      </c>
      <c r="BK624" s="127">
        <f>ROUND($I$624*$H$624,2)</f>
        <v>0</v>
      </c>
      <c r="BL624" s="75" t="s">
        <v>524</v>
      </c>
      <c r="BM624" s="75" t="s">
        <v>1591</v>
      </c>
    </row>
    <row r="625" spans="2:65" s="6" customFormat="1" ht="15.75" customHeight="1">
      <c r="B625" s="22"/>
      <c r="C625" s="119" t="s">
        <v>1592</v>
      </c>
      <c r="D625" s="119" t="s">
        <v>127</v>
      </c>
      <c r="E625" s="117" t="s">
        <v>1593</v>
      </c>
      <c r="F625" s="118" t="s">
        <v>1594</v>
      </c>
      <c r="G625" s="119" t="s">
        <v>1256</v>
      </c>
      <c r="H625" s="120">
        <v>22</v>
      </c>
      <c r="I625" s="121"/>
      <c r="J625" s="122">
        <f>ROUND($I$625*$H$625,2)</f>
        <v>0</v>
      </c>
      <c r="K625" s="118" t="s">
        <v>350</v>
      </c>
      <c r="L625" s="22"/>
      <c r="M625" s="123"/>
      <c r="N625" s="124" t="s">
        <v>43</v>
      </c>
      <c r="P625" s="125">
        <f>$O$625*$H$625</f>
        <v>0</v>
      </c>
      <c r="Q625" s="125">
        <v>0</v>
      </c>
      <c r="R625" s="125">
        <f>$Q$625*$H$625</f>
        <v>0</v>
      </c>
      <c r="S625" s="125">
        <v>0</v>
      </c>
      <c r="T625" s="126">
        <f>$S$625*$H$625</f>
        <v>0</v>
      </c>
      <c r="AR625" s="75" t="s">
        <v>524</v>
      </c>
      <c r="AT625" s="75" t="s">
        <v>127</v>
      </c>
      <c r="AU625" s="75" t="s">
        <v>139</v>
      </c>
      <c r="AY625" s="75" t="s">
        <v>124</v>
      </c>
      <c r="BE625" s="127">
        <f>IF($N$625="základní",$J$625,0)</f>
        <v>0</v>
      </c>
      <c r="BF625" s="127">
        <f>IF($N$625="snížená",$J$625,0)</f>
        <v>0</v>
      </c>
      <c r="BG625" s="127">
        <f>IF($N$625="zákl. přenesená",$J$625,0)</f>
        <v>0</v>
      </c>
      <c r="BH625" s="127">
        <f>IF($N$625="sníž. přenesená",$J$625,0)</f>
        <v>0</v>
      </c>
      <c r="BI625" s="127">
        <f>IF($N$625="nulová",$J$625,0)</f>
        <v>0</v>
      </c>
      <c r="BJ625" s="75" t="s">
        <v>21</v>
      </c>
      <c r="BK625" s="127">
        <f>ROUND($I$625*$H$625,2)</f>
        <v>0</v>
      </c>
      <c r="BL625" s="75" t="s">
        <v>524</v>
      </c>
      <c r="BM625" s="75" t="s">
        <v>1595</v>
      </c>
    </row>
    <row r="626" spans="2:65" s="6" customFormat="1" ht="15.75" customHeight="1">
      <c r="B626" s="22"/>
      <c r="C626" s="119" t="s">
        <v>1596</v>
      </c>
      <c r="D626" s="119" t="s">
        <v>127</v>
      </c>
      <c r="E626" s="117" t="s">
        <v>1597</v>
      </c>
      <c r="F626" s="118" t="s">
        <v>1598</v>
      </c>
      <c r="G626" s="119" t="s">
        <v>1256</v>
      </c>
      <c r="H626" s="120">
        <v>6</v>
      </c>
      <c r="I626" s="121"/>
      <c r="J626" s="122">
        <f>ROUND($I$626*$H$626,2)</f>
        <v>0</v>
      </c>
      <c r="K626" s="118" t="s">
        <v>350</v>
      </c>
      <c r="L626" s="22"/>
      <c r="M626" s="123"/>
      <c r="N626" s="124" t="s">
        <v>43</v>
      </c>
      <c r="P626" s="125">
        <f>$O$626*$H$626</f>
        <v>0</v>
      </c>
      <c r="Q626" s="125">
        <v>0</v>
      </c>
      <c r="R626" s="125">
        <f>$Q$626*$H$626</f>
        <v>0</v>
      </c>
      <c r="S626" s="125">
        <v>0</v>
      </c>
      <c r="T626" s="126">
        <f>$S$626*$H$626</f>
        <v>0</v>
      </c>
      <c r="AR626" s="75" t="s">
        <v>524</v>
      </c>
      <c r="AT626" s="75" t="s">
        <v>127</v>
      </c>
      <c r="AU626" s="75" t="s">
        <v>139</v>
      </c>
      <c r="AY626" s="75" t="s">
        <v>124</v>
      </c>
      <c r="BE626" s="127">
        <f>IF($N$626="základní",$J$626,0)</f>
        <v>0</v>
      </c>
      <c r="BF626" s="127">
        <f>IF($N$626="snížená",$J$626,0)</f>
        <v>0</v>
      </c>
      <c r="BG626" s="127">
        <f>IF($N$626="zákl. přenesená",$J$626,0)</f>
        <v>0</v>
      </c>
      <c r="BH626" s="127">
        <f>IF($N$626="sníž. přenesená",$J$626,0)</f>
        <v>0</v>
      </c>
      <c r="BI626" s="127">
        <f>IF($N$626="nulová",$J$626,0)</f>
        <v>0</v>
      </c>
      <c r="BJ626" s="75" t="s">
        <v>21</v>
      </c>
      <c r="BK626" s="127">
        <f>ROUND($I$626*$H$626,2)</f>
        <v>0</v>
      </c>
      <c r="BL626" s="75" t="s">
        <v>524</v>
      </c>
      <c r="BM626" s="75" t="s">
        <v>1599</v>
      </c>
    </row>
    <row r="627" spans="2:65" s="6" customFormat="1" ht="15.75" customHeight="1">
      <c r="B627" s="22"/>
      <c r="C627" s="119" t="s">
        <v>1600</v>
      </c>
      <c r="D627" s="119" t="s">
        <v>127</v>
      </c>
      <c r="E627" s="117" t="s">
        <v>1601</v>
      </c>
      <c r="F627" s="118" t="s">
        <v>1602</v>
      </c>
      <c r="G627" s="119" t="s">
        <v>1256</v>
      </c>
      <c r="H627" s="120">
        <v>2</v>
      </c>
      <c r="I627" s="121"/>
      <c r="J627" s="122">
        <f>ROUND($I$627*$H$627,2)</f>
        <v>0</v>
      </c>
      <c r="K627" s="118" t="s">
        <v>350</v>
      </c>
      <c r="L627" s="22"/>
      <c r="M627" s="123"/>
      <c r="N627" s="124" t="s">
        <v>43</v>
      </c>
      <c r="P627" s="125">
        <f>$O$627*$H$627</f>
        <v>0</v>
      </c>
      <c r="Q627" s="125">
        <v>0</v>
      </c>
      <c r="R627" s="125">
        <f>$Q$627*$H$627</f>
        <v>0</v>
      </c>
      <c r="S627" s="125">
        <v>0</v>
      </c>
      <c r="T627" s="126">
        <f>$S$627*$H$627</f>
        <v>0</v>
      </c>
      <c r="AR627" s="75" t="s">
        <v>524</v>
      </c>
      <c r="AT627" s="75" t="s">
        <v>127</v>
      </c>
      <c r="AU627" s="75" t="s">
        <v>139</v>
      </c>
      <c r="AY627" s="75" t="s">
        <v>124</v>
      </c>
      <c r="BE627" s="127">
        <f>IF($N$627="základní",$J$627,0)</f>
        <v>0</v>
      </c>
      <c r="BF627" s="127">
        <f>IF($N$627="snížená",$J$627,0)</f>
        <v>0</v>
      </c>
      <c r="BG627" s="127">
        <f>IF($N$627="zákl. přenesená",$J$627,0)</f>
        <v>0</v>
      </c>
      <c r="BH627" s="127">
        <f>IF($N$627="sníž. přenesená",$J$627,0)</f>
        <v>0</v>
      </c>
      <c r="BI627" s="127">
        <f>IF($N$627="nulová",$J$627,0)</f>
        <v>0</v>
      </c>
      <c r="BJ627" s="75" t="s">
        <v>21</v>
      </c>
      <c r="BK627" s="127">
        <f>ROUND($I$627*$H$627,2)</f>
        <v>0</v>
      </c>
      <c r="BL627" s="75" t="s">
        <v>524</v>
      </c>
      <c r="BM627" s="75" t="s">
        <v>1603</v>
      </c>
    </row>
    <row r="628" spans="2:65" s="6" customFormat="1" ht="15.75" customHeight="1">
      <c r="B628" s="22"/>
      <c r="C628" s="119" t="s">
        <v>1604</v>
      </c>
      <c r="D628" s="119" t="s">
        <v>127</v>
      </c>
      <c r="E628" s="117" t="s">
        <v>1605</v>
      </c>
      <c r="F628" s="118" t="s">
        <v>1606</v>
      </c>
      <c r="G628" s="119" t="s">
        <v>1256</v>
      </c>
      <c r="H628" s="120">
        <v>4</v>
      </c>
      <c r="I628" s="121"/>
      <c r="J628" s="122">
        <f>ROUND($I$628*$H$628,2)</f>
        <v>0</v>
      </c>
      <c r="K628" s="118" t="s">
        <v>350</v>
      </c>
      <c r="L628" s="22"/>
      <c r="M628" s="123"/>
      <c r="N628" s="124" t="s">
        <v>43</v>
      </c>
      <c r="P628" s="125">
        <f>$O$628*$H$628</f>
        <v>0</v>
      </c>
      <c r="Q628" s="125">
        <v>0</v>
      </c>
      <c r="R628" s="125">
        <f>$Q$628*$H$628</f>
        <v>0</v>
      </c>
      <c r="S628" s="125">
        <v>0</v>
      </c>
      <c r="T628" s="126">
        <f>$S$628*$H$628</f>
        <v>0</v>
      </c>
      <c r="AR628" s="75" t="s">
        <v>524</v>
      </c>
      <c r="AT628" s="75" t="s">
        <v>127</v>
      </c>
      <c r="AU628" s="75" t="s">
        <v>139</v>
      </c>
      <c r="AY628" s="75" t="s">
        <v>124</v>
      </c>
      <c r="BE628" s="127">
        <f>IF($N$628="základní",$J$628,0)</f>
        <v>0</v>
      </c>
      <c r="BF628" s="127">
        <f>IF($N$628="snížená",$J$628,0)</f>
        <v>0</v>
      </c>
      <c r="BG628" s="127">
        <f>IF($N$628="zákl. přenesená",$J$628,0)</f>
        <v>0</v>
      </c>
      <c r="BH628" s="127">
        <f>IF($N$628="sníž. přenesená",$J$628,0)</f>
        <v>0</v>
      </c>
      <c r="BI628" s="127">
        <f>IF($N$628="nulová",$J$628,0)</f>
        <v>0</v>
      </c>
      <c r="BJ628" s="75" t="s">
        <v>21</v>
      </c>
      <c r="BK628" s="127">
        <f>ROUND($I$628*$H$628,2)</f>
        <v>0</v>
      </c>
      <c r="BL628" s="75" t="s">
        <v>524</v>
      </c>
      <c r="BM628" s="75" t="s">
        <v>1607</v>
      </c>
    </row>
    <row r="629" spans="2:65" s="6" customFormat="1" ht="15.75" customHeight="1">
      <c r="B629" s="22"/>
      <c r="C629" s="119" t="s">
        <v>1608</v>
      </c>
      <c r="D629" s="119" t="s">
        <v>127</v>
      </c>
      <c r="E629" s="117" t="s">
        <v>1609</v>
      </c>
      <c r="F629" s="118" t="s">
        <v>1561</v>
      </c>
      <c r="G629" s="119" t="s">
        <v>1256</v>
      </c>
      <c r="H629" s="120">
        <v>1</v>
      </c>
      <c r="I629" s="121"/>
      <c r="J629" s="122">
        <f>ROUND($I$629*$H$629,2)</f>
        <v>0</v>
      </c>
      <c r="K629" s="118" t="s">
        <v>350</v>
      </c>
      <c r="L629" s="22"/>
      <c r="M629" s="123"/>
      <c r="N629" s="124" t="s">
        <v>43</v>
      </c>
      <c r="P629" s="125">
        <f>$O$629*$H$629</f>
        <v>0</v>
      </c>
      <c r="Q629" s="125">
        <v>0</v>
      </c>
      <c r="R629" s="125">
        <f>$Q$629*$H$629</f>
        <v>0</v>
      </c>
      <c r="S629" s="125">
        <v>0</v>
      </c>
      <c r="T629" s="126">
        <f>$S$629*$H$629</f>
        <v>0</v>
      </c>
      <c r="AR629" s="75" t="s">
        <v>524</v>
      </c>
      <c r="AT629" s="75" t="s">
        <v>127</v>
      </c>
      <c r="AU629" s="75" t="s">
        <v>139</v>
      </c>
      <c r="AY629" s="75" t="s">
        <v>124</v>
      </c>
      <c r="BE629" s="127">
        <f>IF($N$629="základní",$J$629,0)</f>
        <v>0</v>
      </c>
      <c r="BF629" s="127">
        <f>IF($N$629="snížená",$J$629,0)</f>
        <v>0</v>
      </c>
      <c r="BG629" s="127">
        <f>IF($N$629="zákl. přenesená",$J$629,0)</f>
        <v>0</v>
      </c>
      <c r="BH629" s="127">
        <f>IF($N$629="sníž. přenesená",$J$629,0)</f>
        <v>0</v>
      </c>
      <c r="BI629" s="127">
        <f>IF($N$629="nulová",$J$629,0)</f>
        <v>0</v>
      </c>
      <c r="BJ629" s="75" t="s">
        <v>21</v>
      </c>
      <c r="BK629" s="127">
        <f>ROUND($I$629*$H$629,2)</f>
        <v>0</v>
      </c>
      <c r="BL629" s="75" t="s">
        <v>524</v>
      </c>
      <c r="BM629" s="75" t="s">
        <v>1610</v>
      </c>
    </row>
    <row r="630" spans="2:65" s="6" customFormat="1" ht="15.75" customHeight="1">
      <c r="B630" s="22"/>
      <c r="C630" s="119" t="s">
        <v>1611</v>
      </c>
      <c r="D630" s="119" t="s">
        <v>127</v>
      </c>
      <c r="E630" s="117" t="s">
        <v>1612</v>
      </c>
      <c r="F630" s="118" t="s">
        <v>724</v>
      </c>
      <c r="G630" s="119" t="s">
        <v>1256</v>
      </c>
      <c r="H630" s="120">
        <v>1</v>
      </c>
      <c r="I630" s="121"/>
      <c r="J630" s="122">
        <f>ROUND($I$630*$H$630,2)</f>
        <v>0</v>
      </c>
      <c r="K630" s="118" t="s">
        <v>350</v>
      </c>
      <c r="L630" s="22"/>
      <c r="M630" s="123"/>
      <c r="N630" s="124" t="s">
        <v>43</v>
      </c>
      <c r="P630" s="125">
        <f>$O$630*$H$630</f>
        <v>0</v>
      </c>
      <c r="Q630" s="125">
        <v>0</v>
      </c>
      <c r="R630" s="125">
        <f>$Q$630*$H$630</f>
        <v>0</v>
      </c>
      <c r="S630" s="125">
        <v>0</v>
      </c>
      <c r="T630" s="126">
        <f>$S$630*$H$630</f>
        <v>0</v>
      </c>
      <c r="AR630" s="75" t="s">
        <v>524</v>
      </c>
      <c r="AT630" s="75" t="s">
        <v>127</v>
      </c>
      <c r="AU630" s="75" t="s">
        <v>139</v>
      </c>
      <c r="AY630" s="75" t="s">
        <v>124</v>
      </c>
      <c r="BE630" s="127">
        <f>IF($N$630="základní",$J$630,0)</f>
        <v>0</v>
      </c>
      <c r="BF630" s="127">
        <f>IF($N$630="snížená",$J$630,0)</f>
        <v>0</v>
      </c>
      <c r="BG630" s="127">
        <f>IF($N$630="zákl. přenesená",$J$630,0)</f>
        <v>0</v>
      </c>
      <c r="BH630" s="127">
        <f>IF($N$630="sníž. přenesená",$J$630,0)</f>
        <v>0</v>
      </c>
      <c r="BI630" s="127">
        <f>IF($N$630="nulová",$J$630,0)</f>
        <v>0</v>
      </c>
      <c r="BJ630" s="75" t="s">
        <v>21</v>
      </c>
      <c r="BK630" s="127">
        <f>ROUND($I$630*$H$630,2)</f>
        <v>0</v>
      </c>
      <c r="BL630" s="75" t="s">
        <v>524</v>
      </c>
      <c r="BM630" s="75" t="s">
        <v>1613</v>
      </c>
    </row>
    <row r="631" spans="2:65" s="6" customFormat="1" ht="15.75" customHeight="1">
      <c r="B631" s="22"/>
      <c r="C631" s="119" t="s">
        <v>1614</v>
      </c>
      <c r="D631" s="119" t="s">
        <v>127</v>
      </c>
      <c r="E631" s="117" t="s">
        <v>1615</v>
      </c>
      <c r="F631" s="118" t="s">
        <v>1568</v>
      </c>
      <c r="G631" s="119" t="s">
        <v>1256</v>
      </c>
      <c r="H631" s="120">
        <v>1</v>
      </c>
      <c r="I631" s="121"/>
      <c r="J631" s="122">
        <f>ROUND($I$631*$H$631,2)</f>
        <v>0</v>
      </c>
      <c r="K631" s="118" t="s">
        <v>350</v>
      </c>
      <c r="L631" s="22"/>
      <c r="M631" s="123"/>
      <c r="N631" s="124" t="s">
        <v>43</v>
      </c>
      <c r="P631" s="125">
        <f>$O$631*$H$631</f>
        <v>0</v>
      </c>
      <c r="Q631" s="125">
        <v>0</v>
      </c>
      <c r="R631" s="125">
        <f>$Q$631*$H$631</f>
        <v>0</v>
      </c>
      <c r="S631" s="125">
        <v>0</v>
      </c>
      <c r="T631" s="126">
        <f>$S$631*$H$631</f>
        <v>0</v>
      </c>
      <c r="AR631" s="75" t="s">
        <v>524</v>
      </c>
      <c r="AT631" s="75" t="s">
        <v>127</v>
      </c>
      <c r="AU631" s="75" t="s">
        <v>139</v>
      </c>
      <c r="AY631" s="75" t="s">
        <v>124</v>
      </c>
      <c r="BE631" s="127">
        <f>IF($N$631="základní",$J$631,0)</f>
        <v>0</v>
      </c>
      <c r="BF631" s="127">
        <f>IF($N$631="snížená",$J$631,0)</f>
        <v>0</v>
      </c>
      <c r="BG631" s="127">
        <f>IF($N$631="zákl. přenesená",$J$631,0)</f>
        <v>0</v>
      </c>
      <c r="BH631" s="127">
        <f>IF($N$631="sníž. přenesená",$J$631,0)</f>
        <v>0</v>
      </c>
      <c r="BI631" s="127">
        <f>IF($N$631="nulová",$J$631,0)</f>
        <v>0</v>
      </c>
      <c r="BJ631" s="75" t="s">
        <v>21</v>
      </c>
      <c r="BK631" s="127">
        <f>ROUND($I$631*$H$631,2)</f>
        <v>0</v>
      </c>
      <c r="BL631" s="75" t="s">
        <v>524</v>
      </c>
      <c r="BM631" s="75" t="s">
        <v>1616</v>
      </c>
    </row>
    <row r="632" spans="2:65" s="6" customFormat="1" ht="15.75" customHeight="1">
      <c r="B632" s="22"/>
      <c r="C632" s="143" t="s">
        <v>1617</v>
      </c>
      <c r="D632" s="143" t="s">
        <v>261</v>
      </c>
      <c r="E632" s="141" t="s">
        <v>1618</v>
      </c>
      <c r="F632" s="142" t="s">
        <v>1574</v>
      </c>
      <c r="G632" s="143" t="s">
        <v>152</v>
      </c>
      <c r="H632" s="144">
        <v>39</v>
      </c>
      <c r="I632" s="145"/>
      <c r="J632" s="146">
        <f>ROUND($I$632*$H$632,2)</f>
        <v>0</v>
      </c>
      <c r="K632" s="142" t="s">
        <v>350</v>
      </c>
      <c r="L632" s="147"/>
      <c r="M632" s="148"/>
      <c r="N632" s="149" t="s">
        <v>43</v>
      </c>
      <c r="P632" s="125">
        <f>$O$632*$H$632</f>
        <v>0</v>
      </c>
      <c r="Q632" s="125">
        <v>0</v>
      </c>
      <c r="R632" s="125">
        <f>$Q$632*$H$632</f>
        <v>0</v>
      </c>
      <c r="S632" s="125">
        <v>0</v>
      </c>
      <c r="T632" s="126">
        <f>$S$632*$H$632</f>
        <v>0</v>
      </c>
      <c r="AR632" s="75" t="s">
        <v>1408</v>
      </c>
      <c r="AT632" s="75" t="s">
        <v>261</v>
      </c>
      <c r="AU632" s="75" t="s">
        <v>139</v>
      </c>
      <c r="AY632" s="75" t="s">
        <v>124</v>
      </c>
      <c r="BE632" s="127">
        <f>IF($N$632="základní",$J$632,0)</f>
        <v>0</v>
      </c>
      <c r="BF632" s="127">
        <f>IF($N$632="snížená",$J$632,0)</f>
        <v>0</v>
      </c>
      <c r="BG632" s="127">
        <f>IF($N$632="zákl. přenesená",$J$632,0)</f>
        <v>0</v>
      </c>
      <c r="BH632" s="127">
        <f>IF($N$632="sníž. přenesená",$J$632,0)</f>
        <v>0</v>
      </c>
      <c r="BI632" s="127">
        <f>IF($N$632="nulová",$J$632,0)</f>
        <v>0</v>
      </c>
      <c r="BJ632" s="75" t="s">
        <v>21</v>
      </c>
      <c r="BK632" s="127">
        <f>ROUND($I$632*$H$632,2)</f>
        <v>0</v>
      </c>
      <c r="BL632" s="75" t="s">
        <v>524</v>
      </c>
      <c r="BM632" s="75" t="s">
        <v>1619</v>
      </c>
    </row>
    <row r="633" spans="2:65" s="6" customFormat="1" ht="15.75" customHeight="1">
      <c r="B633" s="22"/>
      <c r="C633" s="143" t="s">
        <v>1620</v>
      </c>
      <c r="D633" s="143" t="s">
        <v>261</v>
      </c>
      <c r="E633" s="141" t="s">
        <v>1621</v>
      </c>
      <c r="F633" s="142" t="s">
        <v>1578</v>
      </c>
      <c r="G633" s="143" t="s">
        <v>152</v>
      </c>
      <c r="H633" s="144">
        <v>24</v>
      </c>
      <c r="I633" s="145"/>
      <c r="J633" s="146">
        <f>ROUND($I$633*$H$633,2)</f>
        <v>0</v>
      </c>
      <c r="K633" s="142" t="s">
        <v>350</v>
      </c>
      <c r="L633" s="147"/>
      <c r="M633" s="148"/>
      <c r="N633" s="149" t="s">
        <v>43</v>
      </c>
      <c r="P633" s="125">
        <f>$O$633*$H$633</f>
        <v>0</v>
      </c>
      <c r="Q633" s="125">
        <v>0</v>
      </c>
      <c r="R633" s="125">
        <f>$Q$633*$H$633</f>
        <v>0</v>
      </c>
      <c r="S633" s="125">
        <v>0</v>
      </c>
      <c r="T633" s="126">
        <f>$S$633*$H$633</f>
        <v>0</v>
      </c>
      <c r="AR633" s="75" t="s">
        <v>1408</v>
      </c>
      <c r="AT633" s="75" t="s">
        <v>261</v>
      </c>
      <c r="AU633" s="75" t="s">
        <v>139</v>
      </c>
      <c r="AY633" s="75" t="s">
        <v>124</v>
      </c>
      <c r="BE633" s="127">
        <f>IF($N$633="základní",$J$633,0)</f>
        <v>0</v>
      </c>
      <c r="BF633" s="127">
        <f>IF($N$633="snížená",$J$633,0)</f>
        <v>0</v>
      </c>
      <c r="BG633" s="127">
        <f>IF($N$633="zákl. přenesená",$J$633,0)</f>
        <v>0</v>
      </c>
      <c r="BH633" s="127">
        <f>IF($N$633="sníž. přenesená",$J$633,0)</f>
        <v>0</v>
      </c>
      <c r="BI633" s="127">
        <f>IF($N$633="nulová",$J$633,0)</f>
        <v>0</v>
      </c>
      <c r="BJ633" s="75" t="s">
        <v>21</v>
      </c>
      <c r="BK633" s="127">
        <f>ROUND($I$633*$H$633,2)</f>
        <v>0</v>
      </c>
      <c r="BL633" s="75" t="s">
        <v>524</v>
      </c>
      <c r="BM633" s="75" t="s">
        <v>1622</v>
      </c>
    </row>
    <row r="634" spans="2:65" s="6" customFormat="1" ht="15.75" customHeight="1">
      <c r="B634" s="22"/>
      <c r="C634" s="143" t="s">
        <v>1623</v>
      </c>
      <c r="D634" s="143" t="s">
        <v>261</v>
      </c>
      <c r="E634" s="141" t="s">
        <v>1624</v>
      </c>
      <c r="F634" s="142" t="s">
        <v>1582</v>
      </c>
      <c r="G634" s="143" t="s">
        <v>1256</v>
      </c>
      <c r="H634" s="144">
        <v>2</v>
      </c>
      <c r="I634" s="145"/>
      <c r="J634" s="146">
        <f>ROUND($I$634*$H$634,2)</f>
        <v>0</v>
      </c>
      <c r="K634" s="142" t="s">
        <v>350</v>
      </c>
      <c r="L634" s="147"/>
      <c r="M634" s="148"/>
      <c r="N634" s="149" t="s">
        <v>43</v>
      </c>
      <c r="P634" s="125">
        <f>$O$634*$H$634</f>
        <v>0</v>
      </c>
      <c r="Q634" s="125">
        <v>0</v>
      </c>
      <c r="R634" s="125">
        <f>$Q$634*$H$634</f>
        <v>0</v>
      </c>
      <c r="S634" s="125">
        <v>0</v>
      </c>
      <c r="T634" s="126">
        <f>$S$634*$H$634</f>
        <v>0</v>
      </c>
      <c r="AR634" s="75" t="s">
        <v>1408</v>
      </c>
      <c r="AT634" s="75" t="s">
        <v>261</v>
      </c>
      <c r="AU634" s="75" t="s">
        <v>139</v>
      </c>
      <c r="AY634" s="75" t="s">
        <v>124</v>
      </c>
      <c r="BE634" s="127">
        <f>IF($N$634="základní",$J$634,0)</f>
        <v>0</v>
      </c>
      <c r="BF634" s="127">
        <f>IF($N$634="snížená",$J$634,0)</f>
        <v>0</v>
      </c>
      <c r="BG634" s="127">
        <f>IF($N$634="zákl. přenesená",$J$634,0)</f>
        <v>0</v>
      </c>
      <c r="BH634" s="127">
        <f>IF($N$634="sníž. přenesená",$J$634,0)</f>
        <v>0</v>
      </c>
      <c r="BI634" s="127">
        <f>IF($N$634="nulová",$J$634,0)</f>
        <v>0</v>
      </c>
      <c r="BJ634" s="75" t="s">
        <v>21</v>
      </c>
      <c r="BK634" s="127">
        <f>ROUND($I$634*$H$634,2)</f>
        <v>0</v>
      </c>
      <c r="BL634" s="75" t="s">
        <v>524</v>
      </c>
      <c r="BM634" s="75" t="s">
        <v>1625</v>
      </c>
    </row>
    <row r="635" spans="2:65" s="6" customFormat="1" ht="15.75" customHeight="1">
      <c r="B635" s="22"/>
      <c r="C635" s="143" t="s">
        <v>1626</v>
      </c>
      <c r="D635" s="143" t="s">
        <v>261</v>
      </c>
      <c r="E635" s="141" t="s">
        <v>1627</v>
      </c>
      <c r="F635" s="142" t="s">
        <v>1586</v>
      </c>
      <c r="G635" s="143" t="s">
        <v>1256</v>
      </c>
      <c r="H635" s="144">
        <v>12</v>
      </c>
      <c r="I635" s="145"/>
      <c r="J635" s="146">
        <f>ROUND($I$635*$H$635,2)</f>
        <v>0</v>
      </c>
      <c r="K635" s="142" t="s">
        <v>350</v>
      </c>
      <c r="L635" s="147"/>
      <c r="M635" s="148"/>
      <c r="N635" s="149" t="s">
        <v>43</v>
      </c>
      <c r="P635" s="125">
        <f>$O$635*$H$635</f>
        <v>0</v>
      </c>
      <c r="Q635" s="125">
        <v>0</v>
      </c>
      <c r="R635" s="125">
        <f>$Q$635*$H$635</f>
        <v>0</v>
      </c>
      <c r="S635" s="125">
        <v>0</v>
      </c>
      <c r="T635" s="126">
        <f>$S$635*$H$635</f>
        <v>0</v>
      </c>
      <c r="AR635" s="75" t="s">
        <v>1408</v>
      </c>
      <c r="AT635" s="75" t="s">
        <v>261</v>
      </c>
      <c r="AU635" s="75" t="s">
        <v>139</v>
      </c>
      <c r="AY635" s="75" t="s">
        <v>124</v>
      </c>
      <c r="BE635" s="127">
        <f>IF($N$635="základní",$J$635,0)</f>
        <v>0</v>
      </c>
      <c r="BF635" s="127">
        <f>IF($N$635="snížená",$J$635,0)</f>
        <v>0</v>
      </c>
      <c r="BG635" s="127">
        <f>IF($N$635="zákl. přenesená",$J$635,0)</f>
        <v>0</v>
      </c>
      <c r="BH635" s="127">
        <f>IF($N$635="sníž. přenesená",$J$635,0)</f>
        <v>0</v>
      </c>
      <c r="BI635" s="127">
        <f>IF($N$635="nulová",$J$635,0)</f>
        <v>0</v>
      </c>
      <c r="BJ635" s="75" t="s">
        <v>21</v>
      </c>
      <c r="BK635" s="127">
        <f>ROUND($I$635*$H$635,2)</f>
        <v>0</v>
      </c>
      <c r="BL635" s="75" t="s">
        <v>524</v>
      </c>
      <c r="BM635" s="75" t="s">
        <v>1628</v>
      </c>
    </row>
    <row r="636" spans="2:65" s="6" customFormat="1" ht="15.75" customHeight="1">
      <c r="B636" s="22"/>
      <c r="C636" s="143" t="s">
        <v>1629</v>
      </c>
      <c r="D636" s="143" t="s">
        <v>261</v>
      </c>
      <c r="E636" s="141" t="s">
        <v>1630</v>
      </c>
      <c r="F636" s="142" t="s">
        <v>1590</v>
      </c>
      <c r="G636" s="143" t="s">
        <v>1256</v>
      </c>
      <c r="H636" s="144">
        <v>14</v>
      </c>
      <c r="I636" s="145"/>
      <c r="J636" s="146">
        <f>ROUND($I$636*$H$636,2)</f>
        <v>0</v>
      </c>
      <c r="K636" s="142" t="s">
        <v>350</v>
      </c>
      <c r="L636" s="147"/>
      <c r="M636" s="148"/>
      <c r="N636" s="149" t="s">
        <v>43</v>
      </c>
      <c r="P636" s="125">
        <f>$O$636*$H$636</f>
        <v>0</v>
      </c>
      <c r="Q636" s="125">
        <v>0</v>
      </c>
      <c r="R636" s="125">
        <f>$Q$636*$H$636</f>
        <v>0</v>
      </c>
      <c r="S636" s="125">
        <v>0</v>
      </c>
      <c r="T636" s="126">
        <f>$S$636*$H$636</f>
        <v>0</v>
      </c>
      <c r="AR636" s="75" t="s">
        <v>1408</v>
      </c>
      <c r="AT636" s="75" t="s">
        <v>261</v>
      </c>
      <c r="AU636" s="75" t="s">
        <v>139</v>
      </c>
      <c r="AY636" s="75" t="s">
        <v>124</v>
      </c>
      <c r="BE636" s="127">
        <f>IF($N$636="základní",$J$636,0)</f>
        <v>0</v>
      </c>
      <c r="BF636" s="127">
        <f>IF($N$636="snížená",$J$636,0)</f>
        <v>0</v>
      </c>
      <c r="BG636" s="127">
        <f>IF($N$636="zákl. přenesená",$J$636,0)</f>
        <v>0</v>
      </c>
      <c r="BH636" s="127">
        <f>IF($N$636="sníž. přenesená",$J$636,0)</f>
        <v>0</v>
      </c>
      <c r="BI636" s="127">
        <f>IF($N$636="nulová",$J$636,0)</f>
        <v>0</v>
      </c>
      <c r="BJ636" s="75" t="s">
        <v>21</v>
      </c>
      <c r="BK636" s="127">
        <f>ROUND($I$636*$H$636,2)</f>
        <v>0</v>
      </c>
      <c r="BL636" s="75" t="s">
        <v>524</v>
      </c>
      <c r="BM636" s="75" t="s">
        <v>1631</v>
      </c>
    </row>
    <row r="637" spans="2:65" s="6" customFormat="1" ht="15.75" customHeight="1">
      <c r="B637" s="22"/>
      <c r="C637" s="143" t="s">
        <v>1632</v>
      </c>
      <c r="D637" s="143" t="s">
        <v>261</v>
      </c>
      <c r="E637" s="141" t="s">
        <v>1633</v>
      </c>
      <c r="F637" s="142" t="s">
        <v>1594</v>
      </c>
      <c r="G637" s="143" t="s">
        <v>1256</v>
      </c>
      <c r="H637" s="144">
        <v>4</v>
      </c>
      <c r="I637" s="145"/>
      <c r="J637" s="146">
        <f>ROUND($I$637*$H$637,2)</f>
        <v>0</v>
      </c>
      <c r="K637" s="142" t="s">
        <v>350</v>
      </c>
      <c r="L637" s="147"/>
      <c r="M637" s="148"/>
      <c r="N637" s="149" t="s">
        <v>43</v>
      </c>
      <c r="P637" s="125">
        <f>$O$637*$H$637</f>
        <v>0</v>
      </c>
      <c r="Q637" s="125">
        <v>0</v>
      </c>
      <c r="R637" s="125">
        <f>$Q$637*$H$637</f>
        <v>0</v>
      </c>
      <c r="S637" s="125">
        <v>0</v>
      </c>
      <c r="T637" s="126">
        <f>$S$637*$H$637</f>
        <v>0</v>
      </c>
      <c r="AR637" s="75" t="s">
        <v>1408</v>
      </c>
      <c r="AT637" s="75" t="s">
        <v>261</v>
      </c>
      <c r="AU637" s="75" t="s">
        <v>139</v>
      </c>
      <c r="AY637" s="75" t="s">
        <v>124</v>
      </c>
      <c r="BE637" s="127">
        <f>IF($N$637="základní",$J$637,0)</f>
        <v>0</v>
      </c>
      <c r="BF637" s="127">
        <f>IF($N$637="snížená",$J$637,0)</f>
        <v>0</v>
      </c>
      <c r="BG637" s="127">
        <f>IF($N$637="zákl. přenesená",$J$637,0)</f>
        <v>0</v>
      </c>
      <c r="BH637" s="127">
        <f>IF($N$637="sníž. přenesená",$J$637,0)</f>
        <v>0</v>
      </c>
      <c r="BI637" s="127">
        <f>IF($N$637="nulová",$J$637,0)</f>
        <v>0</v>
      </c>
      <c r="BJ637" s="75" t="s">
        <v>21</v>
      </c>
      <c r="BK637" s="127">
        <f>ROUND($I$637*$H$637,2)</f>
        <v>0</v>
      </c>
      <c r="BL637" s="75" t="s">
        <v>524</v>
      </c>
      <c r="BM637" s="75" t="s">
        <v>1634</v>
      </c>
    </row>
    <row r="638" spans="2:65" s="6" customFormat="1" ht="15.75" customHeight="1">
      <c r="B638" s="22"/>
      <c r="C638" s="143" t="s">
        <v>1635</v>
      </c>
      <c r="D638" s="143" t="s">
        <v>261</v>
      </c>
      <c r="E638" s="141" t="s">
        <v>1636</v>
      </c>
      <c r="F638" s="142" t="s">
        <v>1598</v>
      </c>
      <c r="G638" s="143" t="s">
        <v>1256</v>
      </c>
      <c r="H638" s="144">
        <v>6</v>
      </c>
      <c r="I638" s="145"/>
      <c r="J638" s="146">
        <f>ROUND($I$638*$H$638,2)</f>
        <v>0</v>
      </c>
      <c r="K638" s="142" t="s">
        <v>350</v>
      </c>
      <c r="L638" s="147"/>
      <c r="M638" s="148"/>
      <c r="N638" s="149" t="s">
        <v>43</v>
      </c>
      <c r="P638" s="125">
        <f>$O$638*$H$638</f>
        <v>0</v>
      </c>
      <c r="Q638" s="125">
        <v>0</v>
      </c>
      <c r="R638" s="125">
        <f>$Q$638*$H$638</f>
        <v>0</v>
      </c>
      <c r="S638" s="125">
        <v>0</v>
      </c>
      <c r="T638" s="126">
        <f>$S$638*$H$638</f>
        <v>0</v>
      </c>
      <c r="AR638" s="75" t="s">
        <v>1408</v>
      </c>
      <c r="AT638" s="75" t="s">
        <v>261</v>
      </c>
      <c r="AU638" s="75" t="s">
        <v>139</v>
      </c>
      <c r="AY638" s="75" t="s">
        <v>124</v>
      </c>
      <c r="BE638" s="127">
        <f>IF($N$638="základní",$J$638,0)</f>
        <v>0</v>
      </c>
      <c r="BF638" s="127">
        <f>IF($N$638="snížená",$J$638,0)</f>
        <v>0</v>
      </c>
      <c r="BG638" s="127">
        <f>IF($N$638="zákl. přenesená",$J$638,0)</f>
        <v>0</v>
      </c>
      <c r="BH638" s="127">
        <f>IF($N$638="sníž. přenesená",$J$638,0)</f>
        <v>0</v>
      </c>
      <c r="BI638" s="127">
        <f>IF($N$638="nulová",$J$638,0)</f>
        <v>0</v>
      </c>
      <c r="BJ638" s="75" t="s">
        <v>21</v>
      </c>
      <c r="BK638" s="127">
        <f>ROUND($I$638*$H$638,2)</f>
        <v>0</v>
      </c>
      <c r="BL638" s="75" t="s">
        <v>524</v>
      </c>
      <c r="BM638" s="75" t="s">
        <v>1637</v>
      </c>
    </row>
    <row r="639" spans="2:65" s="6" customFormat="1" ht="15.75" customHeight="1">
      <c r="B639" s="22"/>
      <c r="C639" s="143" t="s">
        <v>1638</v>
      </c>
      <c r="D639" s="143" t="s">
        <v>261</v>
      </c>
      <c r="E639" s="141" t="s">
        <v>1639</v>
      </c>
      <c r="F639" s="142" t="s">
        <v>1602</v>
      </c>
      <c r="G639" s="143" t="s">
        <v>1256</v>
      </c>
      <c r="H639" s="144">
        <v>2</v>
      </c>
      <c r="I639" s="145"/>
      <c r="J639" s="146">
        <f>ROUND($I$639*$H$639,2)</f>
        <v>0</v>
      </c>
      <c r="K639" s="142" t="s">
        <v>350</v>
      </c>
      <c r="L639" s="147"/>
      <c r="M639" s="148"/>
      <c r="N639" s="149" t="s">
        <v>43</v>
      </c>
      <c r="P639" s="125">
        <f>$O$639*$H$639</f>
        <v>0</v>
      </c>
      <c r="Q639" s="125">
        <v>0</v>
      </c>
      <c r="R639" s="125">
        <f>$Q$639*$H$639</f>
        <v>0</v>
      </c>
      <c r="S639" s="125">
        <v>0</v>
      </c>
      <c r="T639" s="126">
        <f>$S$639*$H$639</f>
        <v>0</v>
      </c>
      <c r="AR639" s="75" t="s">
        <v>1408</v>
      </c>
      <c r="AT639" s="75" t="s">
        <v>261</v>
      </c>
      <c r="AU639" s="75" t="s">
        <v>139</v>
      </c>
      <c r="AY639" s="75" t="s">
        <v>124</v>
      </c>
      <c r="BE639" s="127">
        <f>IF($N$639="základní",$J$639,0)</f>
        <v>0</v>
      </c>
      <c r="BF639" s="127">
        <f>IF($N$639="snížená",$J$639,0)</f>
        <v>0</v>
      </c>
      <c r="BG639" s="127">
        <f>IF($N$639="zákl. přenesená",$J$639,0)</f>
        <v>0</v>
      </c>
      <c r="BH639" s="127">
        <f>IF($N$639="sníž. přenesená",$J$639,0)</f>
        <v>0</v>
      </c>
      <c r="BI639" s="127">
        <f>IF($N$639="nulová",$J$639,0)</f>
        <v>0</v>
      </c>
      <c r="BJ639" s="75" t="s">
        <v>21</v>
      </c>
      <c r="BK639" s="127">
        <f>ROUND($I$639*$H$639,2)</f>
        <v>0</v>
      </c>
      <c r="BL639" s="75" t="s">
        <v>524</v>
      </c>
      <c r="BM639" s="75" t="s">
        <v>1640</v>
      </c>
    </row>
    <row r="640" spans="2:65" s="6" customFormat="1" ht="15.75" customHeight="1">
      <c r="B640" s="22"/>
      <c r="C640" s="143" t="s">
        <v>1641</v>
      </c>
      <c r="D640" s="143" t="s">
        <v>261</v>
      </c>
      <c r="E640" s="141" t="s">
        <v>1642</v>
      </c>
      <c r="F640" s="142" t="s">
        <v>1606</v>
      </c>
      <c r="G640" s="143" t="s">
        <v>1256</v>
      </c>
      <c r="H640" s="144">
        <v>4</v>
      </c>
      <c r="I640" s="145"/>
      <c r="J640" s="146">
        <f>ROUND($I$640*$H$640,2)</f>
        <v>0</v>
      </c>
      <c r="K640" s="142" t="s">
        <v>350</v>
      </c>
      <c r="L640" s="147"/>
      <c r="M640" s="148"/>
      <c r="N640" s="149" t="s">
        <v>43</v>
      </c>
      <c r="P640" s="125">
        <f>$O$640*$H$640</f>
        <v>0</v>
      </c>
      <c r="Q640" s="125">
        <v>0</v>
      </c>
      <c r="R640" s="125">
        <f>$Q$640*$H$640</f>
        <v>0</v>
      </c>
      <c r="S640" s="125">
        <v>0</v>
      </c>
      <c r="T640" s="126">
        <f>$S$640*$H$640</f>
        <v>0</v>
      </c>
      <c r="AR640" s="75" t="s">
        <v>1408</v>
      </c>
      <c r="AT640" s="75" t="s">
        <v>261</v>
      </c>
      <c r="AU640" s="75" t="s">
        <v>139</v>
      </c>
      <c r="AY640" s="75" t="s">
        <v>124</v>
      </c>
      <c r="BE640" s="127">
        <f>IF($N$640="základní",$J$640,0)</f>
        <v>0</v>
      </c>
      <c r="BF640" s="127">
        <f>IF($N$640="snížená",$J$640,0)</f>
        <v>0</v>
      </c>
      <c r="BG640" s="127">
        <f>IF($N$640="zákl. přenesená",$J$640,0)</f>
        <v>0</v>
      </c>
      <c r="BH640" s="127">
        <f>IF($N$640="sníž. přenesená",$J$640,0)</f>
        <v>0</v>
      </c>
      <c r="BI640" s="127">
        <f>IF($N$640="nulová",$J$640,0)</f>
        <v>0</v>
      </c>
      <c r="BJ640" s="75" t="s">
        <v>21</v>
      </c>
      <c r="BK640" s="127">
        <f>ROUND($I$640*$H$640,2)</f>
        <v>0</v>
      </c>
      <c r="BL640" s="75" t="s">
        <v>524</v>
      </c>
      <c r="BM640" s="75" t="s">
        <v>1643</v>
      </c>
    </row>
    <row r="641" spans="2:63" s="105" customFormat="1" ht="30.75" customHeight="1">
      <c r="B641" s="106"/>
      <c r="D641" s="107" t="s">
        <v>71</v>
      </c>
      <c r="E641" s="114" t="s">
        <v>1644</v>
      </c>
      <c r="F641" s="114" t="s">
        <v>1645</v>
      </c>
      <c r="J641" s="115">
        <f>$BK$641</f>
        <v>0</v>
      </c>
      <c r="L641" s="106"/>
      <c r="M641" s="110"/>
      <c r="P641" s="111">
        <f>SUM($P$642:$P$666)</f>
        <v>0</v>
      </c>
      <c r="R641" s="111">
        <f>SUM($R$642:$R$666)</f>
        <v>0</v>
      </c>
      <c r="T641" s="112">
        <f>SUM($T$642:$T$666)</f>
        <v>0</v>
      </c>
      <c r="AR641" s="107" t="s">
        <v>139</v>
      </c>
      <c r="AT641" s="107" t="s">
        <v>71</v>
      </c>
      <c r="AU641" s="107" t="s">
        <v>21</v>
      </c>
      <c r="AY641" s="107" t="s">
        <v>124</v>
      </c>
      <c r="BK641" s="113">
        <f>SUM($BK$642:$BK$666)</f>
        <v>0</v>
      </c>
    </row>
    <row r="642" spans="2:65" s="6" customFormat="1" ht="15.75" customHeight="1">
      <c r="B642" s="22"/>
      <c r="C642" s="119" t="s">
        <v>1646</v>
      </c>
      <c r="D642" s="119" t="s">
        <v>127</v>
      </c>
      <c r="E642" s="117" t="s">
        <v>1647</v>
      </c>
      <c r="F642" s="118" t="s">
        <v>1648</v>
      </c>
      <c r="G642" s="119" t="s">
        <v>1256</v>
      </c>
      <c r="H642" s="120">
        <v>1</v>
      </c>
      <c r="I642" s="121"/>
      <c r="J642" s="122">
        <f>ROUND($I$642*$H$642,2)</f>
        <v>0</v>
      </c>
      <c r="K642" s="118" t="s">
        <v>350</v>
      </c>
      <c r="L642" s="22"/>
      <c r="M642" s="123"/>
      <c r="N642" s="124" t="s">
        <v>43</v>
      </c>
      <c r="P642" s="125">
        <f>$O$642*$H$642</f>
        <v>0</v>
      </c>
      <c r="Q642" s="125">
        <v>0</v>
      </c>
      <c r="R642" s="125">
        <f>$Q$642*$H$642</f>
        <v>0</v>
      </c>
      <c r="S642" s="125">
        <v>0</v>
      </c>
      <c r="T642" s="126">
        <f>$S$642*$H$642</f>
        <v>0</v>
      </c>
      <c r="AR642" s="75" t="s">
        <v>524</v>
      </c>
      <c r="AT642" s="75" t="s">
        <v>127</v>
      </c>
      <c r="AU642" s="75" t="s">
        <v>80</v>
      </c>
      <c r="AY642" s="75" t="s">
        <v>124</v>
      </c>
      <c r="BE642" s="127">
        <f>IF($N$642="základní",$J$642,0)</f>
        <v>0</v>
      </c>
      <c r="BF642" s="127">
        <f>IF($N$642="snížená",$J$642,0)</f>
        <v>0</v>
      </c>
      <c r="BG642" s="127">
        <f>IF($N$642="zákl. přenesená",$J$642,0)</f>
        <v>0</v>
      </c>
      <c r="BH642" s="127">
        <f>IF($N$642="sníž. přenesená",$J$642,0)</f>
        <v>0</v>
      </c>
      <c r="BI642" s="127">
        <f>IF($N$642="nulová",$J$642,0)</f>
        <v>0</v>
      </c>
      <c r="BJ642" s="75" t="s">
        <v>21</v>
      </c>
      <c r="BK642" s="127">
        <f>ROUND($I$642*$H$642,2)</f>
        <v>0</v>
      </c>
      <c r="BL642" s="75" t="s">
        <v>524</v>
      </c>
      <c r="BM642" s="75" t="s">
        <v>1649</v>
      </c>
    </row>
    <row r="643" spans="2:65" s="6" customFormat="1" ht="15.75" customHeight="1">
      <c r="B643" s="22"/>
      <c r="C643" s="119" t="s">
        <v>1650</v>
      </c>
      <c r="D643" s="119" t="s">
        <v>127</v>
      </c>
      <c r="E643" s="117" t="s">
        <v>1651</v>
      </c>
      <c r="F643" s="118" t="s">
        <v>1652</v>
      </c>
      <c r="G643" s="119" t="s">
        <v>1256</v>
      </c>
      <c r="H643" s="120">
        <v>1</v>
      </c>
      <c r="I643" s="121"/>
      <c r="J643" s="122">
        <f>ROUND($I$643*$H$643,2)</f>
        <v>0</v>
      </c>
      <c r="K643" s="118" t="s">
        <v>350</v>
      </c>
      <c r="L643" s="22"/>
      <c r="M643" s="123"/>
      <c r="N643" s="124" t="s">
        <v>43</v>
      </c>
      <c r="P643" s="125">
        <f>$O$643*$H$643</f>
        <v>0</v>
      </c>
      <c r="Q643" s="125">
        <v>0</v>
      </c>
      <c r="R643" s="125">
        <f>$Q$643*$H$643</f>
        <v>0</v>
      </c>
      <c r="S643" s="125">
        <v>0</v>
      </c>
      <c r="T643" s="126">
        <f>$S$643*$H$643</f>
        <v>0</v>
      </c>
      <c r="AR643" s="75" t="s">
        <v>524</v>
      </c>
      <c r="AT643" s="75" t="s">
        <v>127</v>
      </c>
      <c r="AU643" s="75" t="s">
        <v>80</v>
      </c>
      <c r="AY643" s="75" t="s">
        <v>124</v>
      </c>
      <c r="BE643" s="127">
        <f>IF($N$643="základní",$J$643,0)</f>
        <v>0</v>
      </c>
      <c r="BF643" s="127">
        <f>IF($N$643="snížená",$J$643,0)</f>
        <v>0</v>
      </c>
      <c r="BG643" s="127">
        <f>IF($N$643="zákl. přenesená",$J$643,0)</f>
        <v>0</v>
      </c>
      <c r="BH643" s="127">
        <f>IF($N$643="sníž. přenesená",$J$643,0)</f>
        <v>0</v>
      </c>
      <c r="BI643" s="127">
        <f>IF($N$643="nulová",$J$643,0)</f>
        <v>0</v>
      </c>
      <c r="BJ643" s="75" t="s">
        <v>21</v>
      </c>
      <c r="BK643" s="127">
        <f>ROUND($I$643*$H$643,2)</f>
        <v>0</v>
      </c>
      <c r="BL643" s="75" t="s">
        <v>524</v>
      </c>
      <c r="BM643" s="75" t="s">
        <v>1653</v>
      </c>
    </row>
    <row r="644" spans="2:65" s="6" customFormat="1" ht="15.75" customHeight="1">
      <c r="B644" s="22"/>
      <c r="C644" s="119" t="s">
        <v>1654</v>
      </c>
      <c r="D644" s="119" t="s">
        <v>127</v>
      </c>
      <c r="E644" s="117" t="s">
        <v>1655</v>
      </c>
      <c r="F644" s="118" t="s">
        <v>1656</v>
      </c>
      <c r="G644" s="119" t="s">
        <v>1256</v>
      </c>
      <c r="H644" s="120">
        <v>2</v>
      </c>
      <c r="I644" s="121"/>
      <c r="J644" s="122">
        <f>ROUND($I$644*$H$644,2)</f>
        <v>0</v>
      </c>
      <c r="K644" s="118" t="s">
        <v>350</v>
      </c>
      <c r="L644" s="22"/>
      <c r="M644" s="123"/>
      <c r="N644" s="124" t="s">
        <v>43</v>
      </c>
      <c r="P644" s="125">
        <f>$O$644*$H$644</f>
        <v>0</v>
      </c>
      <c r="Q644" s="125">
        <v>0</v>
      </c>
      <c r="R644" s="125">
        <f>$Q$644*$H$644</f>
        <v>0</v>
      </c>
      <c r="S644" s="125">
        <v>0</v>
      </c>
      <c r="T644" s="126">
        <f>$S$644*$H$644</f>
        <v>0</v>
      </c>
      <c r="AR644" s="75" t="s">
        <v>524</v>
      </c>
      <c r="AT644" s="75" t="s">
        <v>127</v>
      </c>
      <c r="AU644" s="75" t="s">
        <v>80</v>
      </c>
      <c r="AY644" s="75" t="s">
        <v>124</v>
      </c>
      <c r="BE644" s="127">
        <f>IF($N$644="základní",$J$644,0)</f>
        <v>0</v>
      </c>
      <c r="BF644" s="127">
        <f>IF($N$644="snížená",$J$644,0)</f>
        <v>0</v>
      </c>
      <c r="BG644" s="127">
        <f>IF($N$644="zákl. přenesená",$J$644,0)</f>
        <v>0</v>
      </c>
      <c r="BH644" s="127">
        <f>IF($N$644="sníž. přenesená",$J$644,0)</f>
        <v>0</v>
      </c>
      <c r="BI644" s="127">
        <f>IF($N$644="nulová",$J$644,0)</f>
        <v>0</v>
      </c>
      <c r="BJ644" s="75" t="s">
        <v>21</v>
      </c>
      <c r="BK644" s="127">
        <f>ROUND($I$644*$H$644,2)</f>
        <v>0</v>
      </c>
      <c r="BL644" s="75" t="s">
        <v>524</v>
      </c>
      <c r="BM644" s="75" t="s">
        <v>1657</v>
      </c>
    </row>
    <row r="645" spans="2:65" s="6" customFormat="1" ht="15.75" customHeight="1">
      <c r="B645" s="22"/>
      <c r="C645" s="119" t="s">
        <v>1658</v>
      </c>
      <c r="D645" s="119" t="s">
        <v>127</v>
      </c>
      <c r="E645" s="117" t="s">
        <v>1659</v>
      </c>
      <c r="F645" s="118" t="s">
        <v>1660</v>
      </c>
      <c r="G645" s="119" t="s">
        <v>1256</v>
      </c>
      <c r="H645" s="120">
        <v>2</v>
      </c>
      <c r="I645" s="121"/>
      <c r="J645" s="122">
        <f>ROUND($I$645*$H$645,2)</f>
        <v>0</v>
      </c>
      <c r="K645" s="118" t="s">
        <v>350</v>
      </c>
      <c r="L645" s="22"/>
      <c r="M645" s="123"/>
      <c r="N645" s="124" t="s">
        <v>43</v>
      </c>
      <c r="P645" s="125">
        <f>$O$645*$H$645</f>
        <v>0</v>
      </c>
      <c r="Q645" s="125">
        <v>0</v>
      </c>
      <c r="R645" s="125">
        <f>$Q$645*$H$645</f>
        <v>0</v>
      </c>
      <c r="S645" s="125">
        <v>0</v>
      </c>
      <c r="T645" s="126">
        <f>$S$645*$H$645</f>
        <v>0</v>
      </c>
      <c r="AR645" s="75" t="s">
        <v>524</v>
      </c>
      <c r="AT645" s="75" t="s">
        <v>127</v>
      </c>
      <c r="AU645" s="75" t="s">
        <v>80</v>
      </c>
      <c r="AY645" s="75" t="s">
        <v>124</v>
      </c>
      <c r="BE645" s="127">
        <f>IF($N$645="základní",$J$645,0)</f>
        <v>0</v>
      </c>
      <c r="BF645" s="127">
        <f>IF($N$645="snížená",$J$645,0)</f>
        <v>0</v>
      </c>
      <c r="BG645" s="127">
        <f>IF($N$645="zákl. přenesená",$J$645,0)</f>
        <v>0</v>
      </c>
      <c r="BH645" s="127">
        <f>IF($N$645="sníž. přenesená",$J$645,0)</f>
        <v>0</v>
      </c>
      <c r="BI645" s="127">
        <f>IF($N$645="nulová",$J$645,0)</f>
        <v>0</v>
      </c>
      <c r="BJ645" s="75" t="s">
        <v>21</v>
      </c>
      <c r="BK645" s="127">
        <f>ROUND($I$645*$H$645,2)</f>
        <v>0</v>
      </c>
      <c r="BL645" s="75" t="s">
        <v>524</v>
      </c>
      <c r="BM645" s="75" t="s">
        <v>1661</v>
      </c>
    </row>
    <row r="646" spans="2:65" s="6" customFormat="1" ht="15.75" customHeight="1">
      <c r="B646" s="22"/>
      <c r="C646" s="119" t="s">
        <v>1662</v>
      </c>
      <c r="D646" s="119" t="s">
        <v>127</v>
      </c>
      <c r="E646" s="117" t="s">
        <v>1663</v>
      </c>
      <c r="F646" s="118" t="s">
        <v>1664</v>
      </c>
      <c r="G646" s="119" t="s">
        <v>152</v>
      </c>
      <c r="H646" s="120">
        <v>44</v>
      </c>
      <c r="I646" s="121"/>
      <c r="J646" s="122">
        <f>ROUND($I$646*$H$646,2)</f>
        <v>0</v>
      </c>
      <c r="K646" s="118" t="s">
        <v>350</v>
      </c>
      <c r="L646" s="22"/>
      <c r="M646" s="123"/>
      <c r="N646" s="124" t="s">
        <v>43</v>
      </c>
      <c r="P646" s="125">
        <f>$O$646*$H$646</f>
        <v>0</v>
      </c>
      <c r="Q646" s="125">
        <v>0</v>
      </c>
      <c r="R646" s="125">
        <f>$Q$646*$H$646</f>
        <v>0</v>
      </c>
      <c r="S646" s="125">
        <v>0</v>
      </c>
      <c r="T646" s="126">
        <f>$S$646*$H$646</f>
        <v>0</v>
      </c>
      <c r="AR646" s="75" t="s">
        <v>524</v>
      </c>
      <c r="AT646" s="75" t="s">
        <v>127</v>
      </c>
      <c r="AU646" s="75" t="s">
        <v>80</v>
      </c>
      <c r="AY646" s="75" t="s">
        <v>124</v>
      </c>
      <c r="BE646" s="127">
        <f>IF($N$646="základní",$J$646,0)</f>
        <v>0</v>
      </c>
      <c r="BF646" s="127">
        <f>IF($N$646="snížená",$J$646,0)</f>
        <v>0</v>
      </c>
      <c r="BG646" s="127">
        <f>IF($N$646="zákl. přenesená",$J$646,0)</f>
        <v>0</v>
      </c>
      <c r="BH646" s="127">
        <f>IF($N$646="sníž. přenesená",$J$646,0)</f>
        <v>0</v>
      </c>
      <c r="BI646" s="127">
        <f>IF($N$646="nulová",$J$646,0)</f>
        <v>0</v>
      </c>
      <c r="BJ646" s="75" t="s">
        <v>21</v>
      </c>
      <c r="BK646" s="127">
        <f>ROUND($I$646*$H$646,2)</f>
        <v>0</v>
      </c>
      <c r="BL646" s="75" t="s">
        <v>524</v>
      </c>
      <c r="BM646" s="75" t="s">
        <v>1665</v>
      </c>
    </row>
    <row r="647" spans="2:65" s="6" customFormat="1" ht="15.75" customHeight="1">
      <c r="B647" s="22"/>
      <c r="C647" s="119" t="s">
        <v>1666</v>
      </c>
      <c r="D647" s="119" t="s">
        <v>127</v>
      </c>
      <c r="E647" s="117" t="s">
        <v>1667</v>
      </c>
      <c r="F647" s="118" t="s">
        <v>1668</v>
      </c>
      <c r="G647" s="119" t="s">
        <v>1256</v>
      </c>
      <c r="H647" s="120">
        <v>1</v>
      </c>
      <c r="I647" s="121"/>
      <c r="J647" s="122">
        <f>ROUND($I$647*$H$647,2)</f>
        <v>0</v>
      </c>
      <c r="K647" s="118" t="s">
        <v>350</v>
      </c>
      <c r="L647" s="22"/>
      <c r="M647" s="123"/>
      <c r="N647" s="124" t="s">
        <v>43</v>
      </c>
      <c r="P647" s="125">
        <f>$O$647*$H$647</f>
        <v>0</v>
      </c>
      <c r="Q647" s="125">
        <v>0</v>
      </c>
      <c r="R647" s="125">
        <f>$Q$647*$H$647</f>
        <v>0</v>
      </c>
      <c r="S647" s="125">
        <v>0</v>
      </c>
      <c r="T647" s="126">
        <f>$S$647*$H$647</f>
        <v>0</v>
      </c>
      <c r="AR647" s="75" t="s">
        <v>524</v>
      </c>
      <c r="AT647" s="75" t="s">
        <v>127</v>
      </c>
      <c r="AU647" s="75" t="s">
        <v>80</v>
      </c>
      <c r="AY647" s="75" t="s">
        <v>124</v>
      </c>
      <c r="BE647" s="127">
        <f>IF($N$647="základní",$J$647,0)</f>
        <v>0</v>
      </c>
      <c r="BF647" s="127">
        <f>IF($N$647="snížená",$J$647,0)</f>
        <v>0</v>
      </c>
      <c r="BG647" s="127">
        <f>IF($N$647="zákl. přenesená",$J$647,0)</f>
        <v>0</v>
      </c>
      <c r="BH647" s="127">
        <f>IF($N$647="sníž. přenesená",$J$647,0)</f>
        <v>0</v>
      </c>
      <c r="BI647" s="127">
        <f>IF($N$647="nulová",$J$647,0)</f>
        <v>0</v>
      </c>
      <c r="BJ647" s="75" t="s">
        <v>21</v>
      </c>
      <c r="BK647" s="127">
        <f>ROUND($I$647*$H$647,2)</f>
        <v>0</v>
      </c>
      <c r="BL647" s="75" t="s">
        <v>524</v>
      </c>
      <c r="BM647" s="75" t="s">
        <v>1669</v>
      </c>
    </row>
    <row r="648" spans="2:65" s="6" customFormat="1" ht="15.75" customHeight="1">
      <c r="B648" s="22"/>
      <c r="C648" s="119" t="s">
        <v>1670</v>
      </c>
      <c r="D648" s="119" t="s">
        <v>127</v>
      </c>
      <c r="E648" s="117" t="s">
        <v>1671</v>
      </c>
      <c r="F648" s="118" t="s">
        <v>1672</v>
      </c>
      <c r="G648" s="119" t="s">
        <v>1256</v>
      </c>
      <c r="H648" s="120">
        <v>2</v>
      </c>
      <c r="I648" s="121"/>
      <c r="J648" s="122">
        <f>ROUND($I$648*$H$648,2)</f>
        <v>0</v>
      </c>
      <c r="K648" s="118" t="s">
        <v>350</v>
      </c>
      <c r="L648" s="22"/>
      <c r="M648" s="123"/>
      <c r="N648" s="124" t="s">
        <v>43</v>
      </c>
      <c r="P648" s="125">
        <f>$O$648*$H$648</f>
        <v>0</v>
      </c>
      <c r="Q648" s="125">
        <v>0</v>
      </c>
      <c r="R648" s="125">
        <f>$Q$648*$H$648</f>
        <v>0</v>
      </c>
      <c r="S648" s="125">
        <v>0</v>
      </c>
      <c r="T648" s="126">
        <f>$S$648*$H$648</f>
        <v>0</v>
      </c>
      <c r="AR648" s="75" t="s">
        <v>524</v>
      </c>
      <c r="AT648" s="75" t="s">
        <v>127</v>
      </c>
      <c r="AU648" s="75" t="s">
        <v>80</v>
      </c>
      <c r="AY648" s="75" t="s">
        <v>124</v>
      </c>
      <c r="BE648" s="127">
        <f>IF($N$648="základní",$J$648,0)</f>
        <v>0</v>
      </c>
      <c r="BF648" s="127">
        <f>IF($N$648="snížená",$J$648,0)</f>
        <v>0</v>
      </c>
      <c r="BG648" s="127">
        <f>IF($N$648="zákl. přenesená",$J$648,0)</f>
        <v>0</v>
      </c>
      <c r="BH648" s="127">
        <f>IF($N$648="sníž. přenesená",$J$648,0)</f>
        <v>0</v>
      </c>
      <c r="BI648" s="127">
        <f>IF($N$648="nulová",$J$648,0)</f>
        <v>0</v>
      </c>
      <c r="BJ648" s="75" t="s">
        <v>21</v>
      </c>
      <c r="BK648" s="127">
        <f>ROUND($I$648*$H$648,2)</f>
        <v>0</v>
      </c>
      <c r="BL648" s="75" t="s">
        <v>524</v>
      </c>
      <c r="BM648" s="75" t="s">
        <v>1673</v>
      </c>
    </row>
    <row r="649" spans="2:65" s="6" customFormat="1" ht="15.75" customHeight="1">
      <c r="B649" s="22"/>
      <c r="C649" s="119" t="s">
        <v>1674</v>
      </c>
      <c r="D649" s="119" t="s">
        <v>127</v>
      </c>
      <c r="E649" s="117" t="s">
        <v>1675</v>
      </c>
      <c r="F649" s="118" t="s">
        <v>1676</v>
      </c>
      <c r="G649" s="119" t="s">
        <v>152</v>
      </c>
      <c r="H649" s="120">
        <v>72</v>
      </c>
      <c r="I649" s="121"/>
      <c r="J649" s="122">
        <f>ROUND($I$649*$H$649,2)</f>
        <v>0</v>
      </c>
      <c r="K649" s="118" t="s">
        <v>350</v>
      </c>
      <c r="L649" s="22"/>
      <c r="M649" s="123"/>
      <c r="N649" s="124" t="s">
        <v>43</v>
      </c>
      <c r="P649" s="125">
        <f>$O$649*$H$649</f>
        <v>0</v>
      </c>
      <c r="Q649" s="125">
        <v>0</v>
      </c>
      <c r="R649" s="125">
        <f>$Q$649*$H$649</f>
        <v>0</v>
      </c>
      <c r="S649" s="125">
        <v>0</v>
      </c>
      <c r="T649" s="126">
        <f>$S$649*$H$649</f>
        <v>0</v>
      </c>
      <c r="AR649" s="75" t="s">
        <v>524</v>
      </c>
      <c r="AT649" s="75" t="s">
        <v>127</v>
      </c>
      <c r="AU649" s="75" t="s">
        <v>80</v>
      </c>
      <c r="AY649" s="75" t="s">
        <v>124</v>
      </c>
      <c r="BE649" s="127">
        <f>IF($N$649="základní",$J$649,0)</f>
        <v>0</v>
      </c>
      <c r="BF649" s="127">
        <f>IF($N$649="snížená",$J$649,0)</f>
        <v>0</v>
      </c>
      <c r="BG649" s="127">
        <f>IF($N$649="zákl. přenesená",$J$649,0)</f>
        <v>0</v>
      </c>
      <c r="BH649" s="127">
        <f>IF($N$649="sníž. přenesená",$J$649,0)</f>
        <v>0</v>
      </c>
      <c r="BI649" s="127">
        <f>IF($N$649="nulová",$J$649,0)</f>
        <v>0</v>
      </c>
      <c r="BJ649" s="75" t="s">
        <v>21</v>
      </c>
      <c r="BK649" s="127">
        <f>ROUND($I$649*$H$649,2)</f>
        <v>0</v>
      </c>
      <c r="BL649" s="75" t="s">
        <v>524</v>
      </c>
      <c r="BM649" s="75" t="s">
        <v>1677</v>
      </c>
    </row>
    <row r="650" spans="2:65" s="6" customFormat="1" ht="15.75" customHeight="1">
      <c r="B650" s="22"/>
      <c r="C650" s="119" t="s">
        <v>1678</v>
      </c>
      <c r="D650" s="119" t="s">
        <v>127</v>
      </c>
      <c r="E650" s="117" t="s">
        <v>1679</v>
      </c>
      <c r="F650" s="118" t="s">
        <v>1680</v>
      </c>
      <c r="G650" s="119" t="s">
        <v>1256</v>
      </c>
      <c r="H650" s="120">
        <v>10</v>
      </c>
      <c r="I650" s="121"/>
      <c r="J650" s="122">
        <f>ROUND($I$650*$H$650,2)</f>
        <v>0</v>
      </c>
      <c r="K650" s="118" t="s">
        <v>350</v>
      </c>
      <c r="L650" s="22"/>
      <c r="M650" s="123"/>
      <c r="N650" s="124" t="s">
        <v>43</v>
      </c>
      <c r="P650" s="125">
        <f>$O$650*$H$650</f>
        <v>0</v>
      </c>
      <c r="Q650" s="125">
        <v>0</v>
      </c>
      <c r="R650" s="125">
        <f>$Q$650*$H$650</f>
        <v>0</v>
      </c>
      <c r="S650" s="125">
        <v>0</v>
      </c>
      <c r="T650" s="126">
        <f>$S$650*$H$650</f>
        <v>0</v>
      </c>
      <c r="AR650" s="75" t="s">
        <v>524</v>
      </c>
      <c r="AT650" s="75" t="s">
        <v>127</v>
      </c>
      <c r="AU650" s="75" t="s">
        <v>80</v>
      </c>
      <c r="AY650" s="75" t="s">
        <v>124</v>
      </c>
      <c r="BE650" s="127">
        <f>IF($N$650="základní",$J$650,0)</f>
        <v>0</v>
      </c>
      <c r="BF650" s="127">
        <f>IF($N$650="snížená",$J$650,0)</f>
        <v>0</v>
      </c>
      <c r="BG650" s="127">
        <f>IF($N$650="zákl. přenesená",$J$650,0)</f>
        <v>0</v>
      </c>
      <c r="BH650" s="127">
        <f>IF($N$650="sníž. přenesená",$J$650,0)</f>
        <v>0</v>
      </c>
      <c r="BI650" s="127">
        <f>IF($N$650="nulová",$J$650,0)</f>
        <v>0</v>
      </c>
      <c r="BJ650" s="75" t="s">
        <v>21</v>
      </c>
      <c r="BK650" s="127">
        <f>ROUND($I$650*$H$650,2)</f>
        <v>0</v>
      </c>
      <c r="BL650" s="75" t="s">
        <v>524</v>
      </c>
      <c r="BM650" s="75" t="s">
        <v>1681</v>
      </c>
    </row>
    <row r="651" spans="2:65" s="6" customFormat="1" ht="15.75" customHeight="1">
      <c r="B651" s="22"/>
      <c r="C651" s="119" t="s">
        <v>1682</v>
      </c>
      <c r="D651" s="119" t="s">
        <v>127</v>
      </c>
      <c r="E651" s="117" t="s">
        <v>1683</v>
      </c>
      <c r="F651" s="118" t="s">
        <v>1684</v>
      </c>
      <c r="G651" s="119" t="s">
        <v>152</v>
      </c>
      <c r="H651" s="120">
        <v>19</v>
      </c>
      <c r="I651" s="121"/>
      <c r="J651" s="122">
        <f>ROUND($I$651*$H$651,2)</f>
        <v>0</v>
      </c>
      <c r="K651" s="118" t="s">
        <v>350</v>
      </c>
      <c r="L651" s="22"/>
      <c r="M651" s="123"/>
      <c r="N651" s="124" t="s">
        <v>43</v>
      </c>
      <c r="P651" s="125">
        <f>$O$651*$H$651</f>
        <v>0</v>
      </c>
      <c r="Q651" s="125">
        <v>0</v>
      </c>
      <c r="R651" s="125">
        <f>$Q$651*$H$651</f>
        <v>0</v>
      </c>
      <c r="S651" s="125">
        <v>0</v>
      </c>
      <c r="T651" s="126">
        <f>$S$651*$H$651</f>
        <v>0</v>
      </c>
      <c r="AR651" s="75" t="s">
        <v>524</v>
      </c>
      <c r="AT651" s="75" t="s">
        <v>127</v>
      </c>
      <c r="AU651" s="75" t="s">
        <v>80</v>
      </c>
      <c r="AY651" s="75" t="s">
        <v>124</v>
      </c>
      <c r="BE651" s="127">
        <f>IF($N$651="základní",$J$651,0)</f>
        <v>0</v>
      </c>
      <c r="BF651" s="127">
        <f>IF($N$651="snížená",$J$651,0)</f>
        <v>0</v>
      </c>
      <c r="BG651" s="127">
        <f>IF($N$651="zákl. přenesená",$J$651,0)</f>
        <v>0</v>
      </c>
      <c r="BH651" s="127">
        <f>IF($N$651="sníž. přenesená",$J$651,0)</f>
        <v>0</v>
      </c>
      <c r="BI651" s="127">
        <f>IF($N$651="nulová",$J$651,0)</f>
        <v>0</v>
      </c>
      <c r="BJ651" s="75" t="s">
        <v>21</v>
      </c>
      <c r="BK651" s="127">
        <f>ROUND($I$651*$H$651,2)</f>
        <v>0</v>
      </c>
      <c r="BL651" s="75" t="s">
        <v>524</v>
      </c>
      <c r="BM651" s="75" t="s">
        <v>1685</v>
      </c>
    </row>
    <row r="652" spans="2:65" s="6" customFormat="1" ht="15.75" customHeight="1">
      <c r="B652" s="22"/>
      <c r="C652" s="119" t="s">
        <v>1686</v>
      </c>
      <c r="D652" s="119" t="s">
        <v>127</v>
      </c>
      <c r="E652" s="117" t="s">
        <v>1687</v>
      </c>
      <c r="F652" s="118" t="s">
        <v>1688</v>
      </c>
      <c r="G652" s="119" t="s">
        <v>152</v>
      </c>
      <c r="H652" s="120">
        <v>32</v>
      </c>
      <c r="I652" s="121"/>
      <c r="J652" s="122">
        <f>ROUND($I$652*$H$652,2)</f>
        <v>0</v>
      </c>
      <c r="K652" s="118" t="s">
        <v>350</v>
      </c>
      <c r="L652" s="22"/>
      <c r="M652" s="123"/>
      <c r="N652" s="124" t="s">
        <v>43</v>
      </c>
      <c r="P652" s="125">
        <f>$O$652*$H$652</f>
        <v>0</v>
      </c>
      <c r="Q652" s="125">
        <v>0</v>
      </c>
      <c r="R652" s="125">
        <f>$Q$652*$H$652</f>
        <v>0</v>
      </c>
      <c r="S652" s="125">
        <v>0</v>
      </c>
      <c r="T652" s="126">
        <f>$S$652*$H$652</f>
        <v>0</v>
      </c>
      <c r="AR652" s="75" t="s">
        <v>524</v>
      </c>
      <c r="AT652" s="75" t="s">
        <v>127</v>
      </c>
      <c r="AU652" s="75" t="s">
        <v>80</v>
      </c>
      <c r="AY652" s="75" t="s">
        <v>124</v>
      </c>
      <c r="BE652" s="127">
        <f>IF($N$652="základní",$J$652,0)</f>
        <v>0</v>
      </c>
      <c r="BF652" s="127">
        <f>IF($N$652="snížená",$J$652,0)</f>
        <v>0</v>
      </c>
      <c r="BG652" s="127">
        <f>IF($N$652="zákl. přenesená",$J$652,0)</f>
        <v>0</v>
      </c>
      <c r="BH652" s="127">
        <f>IF($N$652="sníž. přenesená",$J$652,0)</f>
        <v>0</v>
      </c>
      <c r="BI652" s="127">
        <f>IF($N$652="nulová",$J$652,0)</f>
        <v>0</v>
      </c>
      <c r="BJ652" s="75" t="s">
        <v>21</v>
      </c>
      <c r="BK652" s="127">
        <f>ROUND($I$652*$H$652,2)</f>
        <v>0</v>
      </c>
      <c r="BL652" s="75" t="s">
        <v>524</v>
      </c>
      <c r="BM652" s="75" t="s">
        <v>1689</v>
      </c>
    </row>
    <row r="653" spans="2:65" s="6" customFormat="1" ht="15.75" customHeight="1">
      <c r="B653" s="22"/>
      <c r="C653" s="119" t="s">
        <v>1690</v>
      </c>
      <c r="D653" s="119" t="s">
        <v>127</v>
      </c>
      <c r="E653" s="117" t="s">
        <v>1691</v>
      </c>
      <c r="F653" s="118" t="s">
        <v>724</v>
      </c>
      <c r="G653" s="119" t="s">
        <v>1256</v>
      </c>
      <c r="H653" s="120">
        <v>1</v>
      </c>
      <c r="I653" s="121"/>
      <c r="J653" s="122">
        <f>ROUND($I$653*$H$653,2)</f>
        <v>0</v>
      </c>
      <c r="K653" s="118" t="s">
        <v>350</v>
      </c>
      <c r="L653" s="22"/>
      <c r="M653" s="123"/>
      <c r="N653" s="124" t="s">
        <v>43</v>
      </c>
      <c r="P653" s="125">
        <f>$O$653*$H$653</f>
        <v>0</v>
      </c>
      <c r="Q653" s="125">
        <v>0</v>
      </c>
      <c r="R653" s="125">
        <f>$Q$653*$H$653</f>
        <v>0</v>
      </c>
      <c r="S653" s="125">
        <v>0</v>
      </c>
      <c r="T653" s="126">
        <f>$S$653*$H$653</f>
        <v>0</v>
      </c>
      <c r="AR653" s="75" t="s">
        <v>524</v>
      </c>
      <c r="AT653" s="75" t="s">
        <v>127</v>
      </c>
      <c r="AU653" s="75" t="s">
        <v>80</v>
      </c>
      <c r="AY653" s="75" t="s">
        <v>124</v>
      </c>
      <c r="BE653" s="127">
        <f>IF($N$653="základní",$J$653,0)</f>
        <v>0</v>
      </c>
      <c r="BF653" s="127">
        <f>IF($N$653="snížená",$J$653,0)</f>
        <v>0</v>
      </c>
      <c r="BG653" s="127">
        <f>IF($N$653="zákl. přenesená",$J$653,0)</f>
        <v>0</v>
      </c>
      <c r="BH653" s="127">
        <f>IF($N$653="sníž. přenesená",$J$653,0)</f>
        <v>0</v>
      </c>
      <c r="BI653" s="127">
        <f>IF($N$653="nulová",$J$653,0)</f>
        <v>0</v>
      </c>
      <c r="BJ653" s="75" t="s">
        <v>21</v>
      </c>
      <c r="BK653" s="127">
        <f>ROUND($I$653*$H$653,2)</f>
        <v>0</v>
      </c>
      <c r="BL653" s="75" t="s">
        <v>524</v>
      </c>
      <c r="BM653" s="75" t="s">
        <v>1692</v>
      </c>
    </row>
    <row r="654" spans="2:65" s="6" customFormat="1" ht="15.75" customHeight="1">
      <c r="B654" s="22"/>
      <c r="C654" s="119" t="s">
        <v>1693</v>
      </c>
      <c r="D654" s="119" t="s">
        <v>127</v>
      </c>
      <c r="E654" s="117" t="s">
        <v>1694</v>
      </c>
      <c r="F654" s="118" t="s">
        <v>1568</v>
      </c>
      <c r="G654" s="119" t="s">
        <v>1256</v>
      </c>
      <c r="H654" s="120">
        <v>1</v>
      </c>
      <c r="I654" s="121"/>
      <c r="J654" s="122">
        <f>ROUND($I$654*$H$654,2)</f>
        <v>0</v>
      </c>
      <c r="K654" s="118" t="s">
        <v>350</v>
      </c>
      <c r="L654" s="22"/>
      <c r="M654" s="123"/>
      <c r="N654" s="124" t="s">
        <v>43</v>
      </c>
      <c r="P654" s="125">
        <f>$O$654*$H$654</f>
        <v>0</v>
      </c>
      <c r="Q654" s="125">
        <v>0</v>
      </c>
      <c r="R654" s="125">
        <f>$Q$654*$H$654</f>
        <v>0</v>
      </c>
      <c r="S654" s="125">
        <v>0</v>
      </c>
      <c r="T654" s="126">
        <f>$S$654*$H$654</f>
        <v>0</v>
      </c>
      <c r="AR654" s="75" t="s">
        <v>524</v>
      </c>
      <c r="AT654" s="75" t="s">
        <v>127</v>
      </c>
      <c r="AU654" s="75" t="s">
        <v>80</v>
      </c>
      <c r="AY654" s="75" t="s">
        <v>124</v>
      </c>
      <c r="BE654" s="127">
        <f>IF($N$654="základní",$J$654,0)</f>
        <v>0</v>
      </c>
      <c r="BF654" s="127">
        <f>IF($N$654="snížená",$J$654,0)</f>
        <v>0</v>
      </c>
      <c r="BG654" s="127">
        <f>IF($N$654="zákl. přenesená",$J$654,0)</f>
        <v>0</v>
      </c>
      <c r="BH654" s="127">
        <f>IF($N$654="sníž. přenesená",$J$654,0)</f>
        <v>0</v>
      </c>
      <c r="BI654" s="127">
        <f>IF($N$654="nulová",$J$654,0)</f>
        <v>0</v>
      </c>
      <c r="BJ654" s="75" t="s">
        <v>21</v>
      </c>
      <c r="BK654" s="127">
        <f>ROUND($I$654*$H$654,2)</f>
        <v>0</v>
      </c>
      <c r="BL654" s="75" t="s">
        <v>524</v>
      </c>
      <c r="BM654" s="75" t="s">
        <v>1695</v>
      </c>
    </row>
    <row r="655" spans="2:65" s="6" customFormat="1" ht="15.75" customHeight="1">
      <c r="B655" s="22"/>
      <c r="C655" s="143" t="s">
        <v>1696</v>
      </c>
      <c r="D655" s="143" t="s">
        <v>261</v>
      </c>
      <c r="E655" s="141" t="s">
        <v>1697</v>
      </c>
      <c r="F655" s="142" t="s">
        <v>1648</v>
      </c>
      <c r="G655" s="143" t="s">
        <v>1256</v>
      </c>
      <c r="H655" s="144">
        <v>1</v>
      </c>
      <c r="I655" s="145"/>
      <c r="J655" s="146">
        <f>ROUND($I$655*$H$655,2)</f>
        <v>0</v>
      </c>
      <c r="K655" s="142" t="s">
        <v>350</v>
      </c>
      <c r="L655" s="147"/>
      <c r="M655" s="148"/>
      <c r="N655" s="149" t="s">
        <v>43</v>
      </c>
      <c r="P655" s="125">
        <f>$O$655*$H$655</f>
        <v>0</v>
      </c>
      <c r="Q655" s="125">
        <v>0</v>
      </c>
      <c r="R655" s="125">
        <f>$Q$655*$H$655</f>
        <v>0</v>
      </c>
      <c r="S655" s="125">
        <v>0</v>
      </c>
      <c r="T655" s="126">
        <f>$S$655*$H$655</f>
        <v>0</v>
      </c>
      <c r="AR655" s="75" t="s">
        <v>1408</v>
      </c>
      <c r="AT655" s="75" t="s">
        <v>261</v>
      </c>
      <c r="AU655" s="75" t="s">
        <v>80</v>
      </c>
      <c r="AY655" s="75" t="s">
        <v>124</v>
      </c>
      <c r="BE655" s="127">
        <f>IF($N$655="základní",$J$655,0)</f>
        <v>0</v>
      </c>
      <c r="BF655" s="127">
        <f>IF($N$655="snížená",$J$655,0)</f>
        <v>0</v>
      </c>
      <c r="BG655" s="127">
        <f>IF($N$655="zákl. přenesená",$J$655,0)</f>
        <v>0</v>
      </c>
      <c r="BH655" s="127">
        <f>IF($N$655="sníž. přenesená",$J$655,0)</f>
        <v>0</v>
      </c>
      <c r="BI655" s="127">
        <f>IF($N$655="nulová",$J$655,0)</f>
        <v>0</v>
      </c>
      <c r="BJ655" s="75" t="s">
        <v>21</v>
      </c>
      <c r="BK655" s="127">
        <f>ROUND($I$655*$H$655,2)</f>
        <v>0</v>
      </c>
      <c r="BL655" s="75" t="s">
        <v>524</v>
      </c>
      <c r="BM655" s="75" t="s">
        <v>1698</v>
      </c>
    </row>
    <row r="656" spans="2:65" s="6" customFormat="1" ht="15.75" customHeight="1">
      <c r="B656" s="22"/>
      <c r="C656" s="143" t="s">
        <v>1699</v>
      </c>
      <c r="D656" s="143" t="s">
        <v>261</v>
      </c>
      <c r="E656" s="141" t="s">
        <v>1700</v>
      </c>
      <c r="F656" s="142" t="s">
        <v>1652</v>
      </c>
      <c r="G656" s="143" t="s">
        <v>1256</v>
      </c>
      <c r="H656" s="144">
        <v>1</v>
      </c>
      <c r="I656" s="145"/>
      <c r="J656" s="146">
        <f>ROUND($I$656*$H$656,2)</f>
        <v>0</v>
      </c>
      <c r="K656" s="142" t="s">
        <v>350</v>
      </c>
      <c r="L656" s="147"/>
      <c r="M656" s="148"/>
      <c r="N656" s="149" t="s">
        <v>43</v>
      </c>
      <c r="P656" s="125">
        <f>$O$656*$H$656</f>
        <v>0</v>
      </c>
      <c r="Q656" s="125">
        <v>0</v>
      </c>
      <c r="R656" s="125">
        <f>$Q$656*$H$656</f>
        <v>0</v>
      </c>
      <c r="S656" s="125">
        <v>0</v>
      </c>
      <c r="T656" s="126">
        <f>$S$656*$H$656</f>
        <v>0</v>
      </c>
      <c r="AR656" s="75" t="s">
        <v>1408</v>
      </c>
      <c r="AT656" s="75" t="s">
        <v>261</v>
      </c>
      <c r="AU656" s="75" t="s">
        <v>80</v>
      </c>
      <c r="AY656" s="75" t="s">
        <v>124</v>
      </c>
      <c r="BE656" s="127">
        <f>IF($N$656="základní",$J$656,0)</f>
        <v>0</v>
      </c>
      <c r="BF656" s="127">
        <f>IF($N$656="snížená",$J$656,0)</f>
        <v>0</v>
      </c>
      <c r="BG656" s="127">
        <f>IF($N$656="zákl. přenesená",$J$656,0)</f>
        <v>0</v>
      </c>
      <c r="BH656" s="127">
        <f>IF($N$656="sníž. přenesená",$J$656,0)</f>
        <v>0</v>
      </c>
      <c r="BI656" s="127">
        <f>IF($N$656="nulová",$J$656,0)</f>
        <v>0</v>
      </c>
      <c r="BJ656" s="75" t="s">
        <v>21</v>
      </c>
      <c r="BK656" s="127">
        <f>ROUND($I$656*$H$656,2)</f>
        <v>0</v>
      </c>
      <c r="BL656" s="75" t="s">
        <v>524</v>
      </c>
      <c r="BM656" s="75" t="s">
        <v>1701</v>
      </c>
    </row>
    <row r="657" spans="2:65" s="6" customFormat="1" ht="15.75" customHeight="1">
      <c r="B657" s="22"/>
      <c r="C657" s="143" t="s">
        <v>1702</v>
      </c>
      <c r="D657" s="143" t="s">
        <v>261</v>
      </c>
      <c r="E657" s="141" t="s">
        <v>1703</v>
      </c>
      <c r="F657" s="142" t="s">
        <v>1656</v>
      </c>
      <c r="G657" s="143" t="s">
        <v>1256</v>
      </c>
      <c r="H657" s="144">
        <v>2</v>
      </c>
      <c r="I657" s="145"/>
      <c r="J657" s="146">
        <f>ROUND($I$657*$H$657,2)</f>
        <v>0</v>
      </c>
      <c r="K657" s="142" t="s">
        <v>350</v>
      </c>
      <c r="L657" s="147"/>
      <c r="M657" s="148"/>
      <c r="N657" s="149" t="s">
        <v>43</v>
      </c>
      <c r="P657" s="125">
        <f>$O$657*$H$657</f>
        <v>0</v>
      </c>
      <c r="Q657" s="125">
        <v>0</v>
      </c>
      <c r="R657" s="125">
        <f>$Q$657*$H$657</f>
        <v>0</v>
      </c>
      <c r="S657" s="125">
        <v>0</v>
      </c>
      <c r="T657" s="126">
        <f>$S$657*$H$657</f>
        <v>0</v>
      </c>
      <c r="AR657" s="75" t="s">
        <v>1408</v>
      </c>
      <c r="AT657" s="75" t="s">
        <v>261</v>
      </c>
      <c r="AU657" s="75" t="s">
        <v>80</v>
      </c>
      <c r="AY657" s="75" t="s">
        <v>124</v>
      </c>
      <c r="BE657" s="127">
        <f>IF($N$657="základní",$J$657,0)</f>
        <v>0</v>
      </c>
      <c r="BF657" s="127">
        <f>IF($N$657="snížená",$J$657,0)</f>
        <v>0</v>
      </c>
      <c r="BG657" s="127">
        <f>IF($N$657="zákl. přenesená",$J$657,0)</f>
        <v>0</v>
      </c>
      <c r="BH657" s="127">
        <f>IF($N$657="sníž. přenesená",$J$657,0)</f>
        <v>0</v>
      </c>
      <c r="BI657" s="127">
        <f>IF($N$657="nulová",$J$657,0)</f>
        <v>0</v>
      </c>
      <c r="BJ657" s="75" t="s">
        <v>21</v>
      </c>
      <c r="BK657" s="127">
        <f>ROUND($I$657*$H$657,2)</f>
        <v>0</v>
      </c>
      <c r="BL657" s="75" t="s">
        <v>524</v>
      </c>
      <c r="BM657" s="75" t="s">
        <v>1704</v>
      </c>
    </row>
    <row r="658" spans="2:65" s="6" customFormat="1" ht="15.75" customHeight="1">
      <c r="B658" s="22"/>
      <c r="C658" s="143" t="s">
        <v>1705</v>
      </c>
      <c r="D658" s="143" t="s">
        <v>261</v>
      </c>
      <c r="E658" s="141" t="s">
        <v>1706</v>
      </c>
      <c r="F658" s="142" t="s">
        <v>1660</v>
      </c>
      <c r="G658" s="143" t="s">
        <v>1256</v>
      </c>
      <c r="H658" s="144">
        <v>2</v>
      </c>
      <c r="I658" s="145"/>
      <c r="J658" s="146">
        <f>ROUND($I$658*$H$658,2)</f>
        <v>0</v>
      </c>
      <c r="K658" s="142" t="s">
        <v>350</v>
      </c>
      <c r="L658" s="147"/>
      <c r="M658" s="148"/>
      <c r="N658" s="149" t="s">
        <v>43</v>
      </c>
      <c r="P658" s="125">
        <f>$O$658*$H$658</f>
        <v>0</v>
      </c>
      <c r="Q658" s="125">
        <v>0</v>
      </c>
      <c r="R658" s="125">
        <f>$Q$658*$H$658</f>
        <v>0</v>
      </c>
      <c r="S658" s="125">
        <v>0</v>
      </c>
      <c r="T658" s="126">
        <f>$S$658*$H$658</f>
        <v>0</v>
      </c>
      <c r="AR658" s="75" t="s">
        <v>1408</v>
      </c>
      <c r="AT658" s="75" t="s">
        <v>261</v>
      </c>
      <c r="AU658" s="75" t="s">
        <v>80</v>
      </c>
      <c r="AY658" s="75" t="s">
        <v>124</v>
      </c>
      <c r="BE658" s="127">
        <f>IF($N$658="základní",$J$658,0)</f>
        <v>0</v>
      </c>
      <c r="BF658" s="127">
        <f>IF($N$658="snížená",$J$658,0)</f>
        <v>0</v>
      </c>
      <c r="BG658" s="127">
        <f>IF($N$658="zákl. přenesená",$J$658,0)</f>
        <v>0</v>
      </c>
      <c r="BH658" s="127">
        <f>IF($N$658="sníž. přenesená",$J$658,0)</f>
        <v>0</v>
      </c>
      <c r="BI658" s="127">
        <f>IF($N$658="nulová",$J$658,0)</f>
        <v>0</v>
      </c>
      <c r="BJ658" s="75" t="s">
        <v>21</v>
      </c>
      <c r="BK658" s="127">
        <f>ROUND($I$658*$H$658,2)</f>
        <v>0</v>
      </c>
      <c r="BL658" s="75" t="s">
        <v>524</v>
      </c>
      <c r="BM658" s="75" t="s">
        <v>1707</v>
      </c>
    </row>
    <row r="659" spans="2:65" s="6" customFormat="1" ht="15.75" customHeight="1">
      <c r="B659" s="22"/>
      <c r="C659" s="143" t="s">
        <v>1708</v>
      </c>
      <c r="D659" s="143" t="s">
        <v>261</v>
      </c>
      <c r="E659" s="141" t="s">
        <v>1709</v>
      </c>
      <c r="F659" s="142" t="s">
        <v>1664</v>
      </c>
      <c r="G659" s="143" t="s">
        <v>152</v>
      </c>
      <c r="H659" s="144">
        <v>44</v>
      </c>
      <c r="I659" s="145"/>
      <c r="J659" s="146">
        <f>ROUND($I$659*$H$659,2)</f>
        <v>0</v>
      </c>
      <c r="K659" s="142" t="s">
        <v>350</v>
      </c>
      <c r="L659" s="147"/>
      <c r="M659" s="148"/>
      <c r="N659" s="149" t="s">
        <v>43</v>
      </c>
      <c r="P659" s="125">
        <f>$O$659*$H$659</f>
        <v>0</v>
      </c>
      <c r="Q659" s="125">
        <v>0</v>
      </c>
      <c r="R659" s="125">
        <f>$Q$659*$H$659</f>
        <v>0</v>
      </c>
      <c r="S659" s="125">
        <v>0</v>
      </c>
      <c r="T659" s="126">
        <f>$S$659*$H$659</f>
        <v>0</v>
      </c>
      <c r="AR659" s="75" t="s">
        <v>1408</v>
      </c>
      <c r="AT659" s="75" t="s">
        <v>261</v>
      </c>
      <c r="AU659" s="75" t="s">
        <v>80</v>
      </c>
      <c r="AY659" s="75" t="s">
        <v>124</v>
      </c>
      <c r="BE659" s="127">
        <f>IF($N$659="základní",$J$659,0)</f>
        <v>0</v>
      </c>
      <c r="BF659" s="127">
        <f>IF($N$659="snížená",$J$659,0)</f>
        <v>0</v>
      </c>
      <c r="BG659" s="127">
        <f>IF($N$659="zákl. přenesená",$J$659,0)</f>
        <v>0</v>
      </c>
      <c r="BH659" s="127">
        <f>IF($N$659="sníž. přenesená",$J$659,0)</f>
        <v>0</v>
      </c>
      <c r="BI659" s="127">
        <f>IF($N$659="nulová",$J$659,0)</f>
        <v>0</v>
      </c>
      <c r="BJ659" s="75" t="s">
        <v>21</v>
      </c>
      <c r="BK659" s="127">
        <f>ROUND($I$659*$H$659,2)</f>
        <v>0</v>
      </c>
      <c r="BL659" s="75" t="s">
        <v>524</v>
      </c>
      <c r="BM659" s="75" t="s">
        <v>1710</v>
      </c>
    </row>
    <row r="660" spans="2:65" s="6" customFormat="1" ht="15.75" customHeight="1">
      <c r="B660" s="22"/>
      <c r="C660" s="143" t="s">
        <v>1711</v>
      </c>
      <c r="D660" s="143" t="s">
        <v>261</v>
      </c>
      <c r="E660" s="141" t="s">
        <v>1712</v>
      </c>
      <c r="F660" s="142" t="s">
        <v>1668</v>
      </c>
      <c r="G660" s="143" t="s">
        <v>1256</v>
      </c>
      <c r="H660" s="144">
        <v>1</v>
      </c>
      <c r="I660" s="145"/>
      <c r="J660" s="146">
        <f>ROUND($I$660*$H$660,2)</f>
        <v>0</v>
      </c>
      <c r="K660" s="142" t="s">
        <v>350</v>
      </c>
      <c r="L660" s="147"/>
      <c r="M660" s="148"/>
      <c r="N660" s="149" t="s">
        <v>43</v>
      </c>
      <c r="P660" s="125">
        <f>$O$660*$H$660</f>
        <v>0</v>
      </c>
      <c r="Q660" s="125">
        <v>0</v>
      </c>
      <c r="R660" s="125">
        <f>$Q$660*$H$660</f>
        <v>0</v>
      </c>
      <c r="S660" s="125">
        <v>0</v>
      </c>
      <c r="T660" s="126">
        <f>$S$660*$H$660</f>
        <v>0</v>
      </c>
      <c r="AR660" s="75" t="s">
        <v>1408</v>
      </c>
      <c r="AT660" s="75" t="s">
        <v>261</v>
      </c>
      <c r="AU660" s="75" t="s">
        <v>80</v>
      </c>
      <c r="AY660" s="75" t="s">
        <v>124</v>
      </c>
      <c r="BE660" s="127">
        <f>IF($N$660="základní",$J$660,0)</f>
        <v>0</v>
      </c>
      <c r="BF660" s="127">
        <f>IF($N$660="snížená",$J$660,0)</f>
        <v>0</v>
      </c>
      <c r="BG660" s="127">
        <f>IF($N$660="zákl. přenesená",$J$660,0)</f>
        <v>0</v>
      </c>
      <c r="BH660" s="127">
        <f>IF($N$660="sníž. přenesená",$J$660,0)</f>
        <v>0</v>
      </c>
      <c r="BI660" s="127">
        <f>IF($N$660="nulová",$J$660,0)</f>
        <v>0</v>
      </c>
      <c r="BJ660" s="75" t="s">
        <v>21</v>
      </c>
      <c r="BK660" s="127">
        <f>ROUND($I$660*$H$660,2)</f>
        <v>0</v>
      </c>
      <c r="BL660" s="75" t="s">
        <v>524</v>
      </c>
      <c r="BM660" s="75" t="s">
        <v>1713</v>
      </c>
    </row>
    <row r="661" spans="2:65" s="6" customFormat="1" ht="15.75" customHeight="1">
      <c r="B661" s="22"/>
      <c r="C661" s="143" t="s">
        <v>1714</v>
      </c>
      <c r="D661" s="143" t="s">
        <v>261</v>
      </c>
      <c r="E661" s="141" t="s">
        <v>1715</v>
      </c>
      <c r="F661" s="142" t="s">
        <v>1672</v>
      </c>
      <c r="G661" s="143" t="s">
        <v>1256</v>
      </c>
      <c r="H661" s="144">
        <v>1</v>
      </c>
      <c r="I661" s="145"/>
      <c r="J661" s="146">
        <f>ROUND($I$661*$H$661,2)</f>
        <v>0</v>
      </c>
      <c r="K661" s="142" t="s">
        <v>350</v>
      </c>
      <c r="L661" s="147"/>
      <c r="M661" s="148"/>
      <c r="N661" s="149" t="s">
        <v>43</v>
      </c>
      <c r="P661" s="125">
        <f>$O$661*$H$661</f>
        <v>0</v>
      </c>
      <c r="Q661" s="125">
        <v>0</v>
      </c>
      <c r="R661" s="125">
        <f>$Q$661*$H$661</f>
        <v>0</v>
      </c>
      <c r="S661" s="125">
        <v>0</v>
      </c>
      <c r="T661" s="126">
        <f>$S$661*$H$661</f>
        <v>0</v>
      </c>
      <c r="AR661" s="75" t="s">
        <v>1408</v>
      </c>
      <c r="AT661" s="75" t="s">
        <v>261</v>
      </c>
      <c r="AU661" s="75" t="s">
        <v>80</v>
      </c>
      <c r="AY661" s="75" t="s">
        <v>124</v>
      </c>
      <c r="BE661" s="127">
        <f>IF($N$661="základní",$J$661,0)</f>
        <v>0</v>
      </c>
      <c r="BF661" s="127">
        <f>IF($N$661="snížená",$J$661,0)</f>
        <v>0</v>
      </c>
      <c r="BG661" s="127">
        <f>IF($N$661="zákl. přenesená",$J$661,0)</f>
        <v>0</v>
      </c>
      <c r="BH661" s="127">
        <f>IF($N$661="sníž. přenesená",$J$661,0)</f>
        <v>0</v>
      </c>
      <c r="BI661" s="127">
        <f>IF($N$661="nulová",$J$661,0)</f>
        <v>0</v>
      </c>
      <c r="BJ661" s="75" t="s">
        <v>21</v>
      </c>
      <c r="BK661" s="127">
        <f>ROUND($I$661*$H$661,2)</f>
        <v>0</v>
      </c>
      <c r="BL661" s="75" t="s">
        <v>524</v>
      </c>
      <c r="BM661" s="75" t="s">
        <v>1716</v>
      </c>
    </row>
    <row r="662" spans="2:65" s="6" customFormat="1" ht="15.75" customHeight="1">
      <c r="B662" s="22"/>
      <c r="C662" s="143" t="s">
        <v>1717</v>
      </c>
      <c r="D662" s="143" t="s">
        <v>261</v>
      </c>
      <c r="E662" s="141" t="s">
        <v>1718</v>
      </c>
      <c r="F662" s="142" t="s">
        <v>1676</v>
      </c>
      <c r="G662" s="143" t="s">
        <v>152</v>
      </c>
      <c r="H662" s="144">
        <v>72</v>
      </c>
      <c r="I662" s="145"/>
      <c r="J662" s="146">
        <f>ROUND($I$662*$H$662,2)</f>
        <v>0</v>
      </c>
      <c r="K662" s="142" t="s">
        <v>350</v>
      </c>
      <c r="L662" s="147"/>
      <c r="M662" s="148"/>
      <c r="N662" s="149" t="s">
        <v>43</v>
      </c>
      <c r="P662" s="125">
        <f>$O$662*$H$662</f>
        <v>0</v>
      </c>
      <c r="Q662" s="125">
        <v>0</v>
      </c>
      <c r="R662" s="125">
        <f>$Q$662*$H$662</f>
        <v>0</v>
      </c>
      <c r="S662" s="125">
        <v>0</v>
      </c>
      <c r="T662" s="126">
        <f>$S$662*$H$662</f>
        <v>0</v>
      </c>
      <c r="AR662" s="75" t="s">
        <v>1408</v>
      </c>
      <c r="AT662" s="75" t="s">
        <v>261</v>
      </c>
      <c r="AU662" s="75" t="s">
        <v>80</v>
      </c>
      <c r="AY662" s="75" t="s">
        <v>124</v>
      </c>
      <c r="BE662" s="127">
        <f>IF($N$662="základní",$J$662,0)</f>
        <v>0</v>
      </c>
      <c r="BF662" s="127">
        <f>IF($N$662="snížená",$J$662,0)</f>
        <v>0</v>
      </c>
      <c r="BG662" s="127">
        <f>IF($N$662="zákl. přenesená",$J$662,0)</f>
        <v>0</v>
      </c>
      <c r="BH662" s="127">
        <f>IF($N$662="sníž. přenesená",$J$662,0)</f>
        <v>0</v>
      </c>
      <c r="BI662" s="127">
        <f>IF($N$662="nulová",$J$662,0)</f>
        <v>0</v>
      </c>
      <c r="BJ662" s="75" t="s">
        <v>21</v>
      </c>
      <c r="BK662" s="127">
        <f>ROUND($I$662*$H$662,2)</f>
        <v>0</v>
      </c>
      <c r="BL662" s="75" t="s">
        <v>524</v>
      </c>
      <c r="BM662" s="75" t="s">
        <v>1719</v>
      </c>
    </row>
    <row r="663" spans="2:65" s="6" customFormat="1" ht="15.75" customHeight="1">
      <c r="B663" s="22"/>
      <c r="C663" s="143" t="s">
        <v>1720</v>
      </c>
      <c r="D663" s="143" t="s">
        <v>261</v>
      </c>
      <c r="E663" s="141" t="s">
        <v>1721</v>
      </c>
      <c r="F663" s="142" t="s">
        <v>1680</v>
      </c>
      <c r="G663" s="143" t="s">
        <v>152</v>
      </c>
      <c r="H663" s="144">
        <v>10</v>
      </c>
      <c r="I663" s="145"/>
      <c r="J663" s="146">
        <f>ROUND($I$663*$H$663,2)</f>
        <v>0</v>
      </c>
      <c r="K663" s="142" t="s">
        <v>350</v>
      </c>
      <c r="L663" s="147"/>
      <c r="M663" s="148"/>
      <c r="N663" s="149" t="s">
        <v>43</v>
      </c>
      <c r="P663" s="125">
        <f>$O$663*$H$663</f>
        <v>0</v>
      </c>
      <c r="Q663" s="125">
        <v>0</v>
      </c>
      <c r="R663" s="125">
        <f>$Q$663*$H$663</f>
        <v>0</v>
      </c>
      <c r="S663" s="125">
        <v>0</v>
      </c>
      <c r="T663" s="126">
        <f>$S$663*$H$663</f>
        <v>0</v>
      </c>
      <c r="AR663" s="75" t="s">
        <v>1408</v>
      </c>
      <c r="AT663" s="75" t="s">
        <v>261</v>
      </c>
      <c r="AU663" s="75" t="s">
        <v>80</v>
      </c>
      <c r="AY663" s="75" t="s">
        <v>124</v>
      </c>
      <c r="BE663" s="127">
        <f>IF($N$663="základní",$J$663,0)</f>
        <v>0</v>
      </c>
      <c r="BF663" s="127">
        <f>IF($N$663="snížená",$J$663,0)</f>
        <v>0</v>
      </c>
      <c r="BG663" s="127">
        <f>IF($N$663="zákl. přenesená",$J$663,0)</f>
        <v>0</v>
      </c>
      <c r="BH663" s="127">
        <f>IF($N$663="sníž. přenesená",$J$663,0)</f>
        <v>0</v>
      </c>
      <c r="BI663" s="127">
        <f>IF($N$663="nulová",$J$663,0)</f>
        <v>0</v>
      </c>
      <c r="BJ663" s="75" t="s">
        <v>21</v>
      </c>
      <c r="BK663" s="127">
        <f>ROUND($I$663*$H$663,2)</f>
        <v>0</v>
      </c>
      <c r="BL663" s="75" t="s">
        <v>524</v>
      </c>
      <c r="BM663" s="75" t="s">
        <v>1722</v>
      </c>
    </row>
    <row r="664" spans="2:65" s="6" customFormat="1" ht="15.75" customHeight="1">
      <c r="B664" s="22"/>
      <c r="C664" s="143" t="s">
        <v>1723</v>
      </c>
      <c r="D664" s="143" t="s">
        <v>261</v>
      </c>
      <c r="E664" s="141" t="s">
        <v>1724</v>
      </c>
      <c r="F664" s="142" t="s">
        <v>1684</v>
      </c>
      <c r="G664" s="143" t="s">
        <v>152</v>
      </c>
      <c r="H664" s="144">
        <v>19</v>
      </c>
      <c r="I664" s="145"/>
      <c r="J664" s="146">
        <f>ROUND($I$664*$H$664,2)</f>
        <v>0</v>
      </c>
      <c r="K664" s="142" t="s">
        <v>350</v>
      </c>
      <c r="L664" s="147"/>
      <c r="M664" s="148"/>
      <c r="N664" s="149" t="s">
        <v>43</v>
      </c>
      <c r="P664" s="125">
        <f>$O$664*$H$664</f>
        <v>0</v>
      </c>
      <c r="Q664" s="125">
        <v>0</v>
      </c>
      <c r="R664" s="125">
        <f>$Q$664*$H$664</f>
        <v>0</v>
      </c>
      <c r="S664" s="125">
        <v>0</v>
      </c>
      <c r="T664" s="126">
        <f>$S$664*$H$664</f>
        <v>0</v>
      </c>
      <c r="AR664" s="75" t="s">
        <v>1408</v>
      </c>
      <c r="AT664" s="75" t="s">
        <v>261</v>
      </c>
      <c r="AU664" s="75" t="s">
        <v>80</v>
      </c>
      <c r="AY664" s="75" t="s">
        <v>124</v>
      </c>
      <c r="BE664" s="127">
        <f>IF($N$664="základní",$J$664,0)</f>
        <v>0</v>
      </c>
      <c r="BF664" s="127">
        <f>IF($N$664="snížená",$J$664,0)</f>
        <v>0</v>
      </c>
      <c r="BG664" s="127">
        <f>IF($N$664="zákl. přenesená",$J$664,0)</f>
        <v>0</v>
      </c>
      <c r="BH664" s="127">
        <f>IF($N$664="sníž. přenesená",$J$664,0)</f>
        <v>0</v>
      </c>
      <c r="BI664" s="127">
        <f>IF($N$664="nulová",$J$664,0)</f>
        <v>0</v>
      </c>
      <c r="BJ664" s="75" t="s">
        <v>21</v>
      </c>
      <c r="BK664" s="127">
        <f>ROUND($I$664*$H$664,2)</f>
        <v>0</v>
      </c>
      <c r="BL664" s="75" t="s">
        <v>524</v>
      </c>
      <c r="BM664" s="75" t="s">
        <v>1725</v>
      </c>
    </row>
    <row r="665" spans="2:65" s="6" customFormat="1" ht="15.75" customHeight="1">
      <c r="B665" s="22"/>
      <c r="C665" s="143" t="s">
        <v>1726</v>
      </c>
      <c r="D665" s="143" t="s">
        <v>261</v>
      </c>
      <c r="E665" s="141" t="s">
        <v>1727</v>
      </c>
      <c r="F665" s="142" t="s">
        <v>1688</v>
      </c>
      <c r="G665" s="143" t="s">
        <v>152</v>
      </c>
      <c r="H665" s="144">
        <v>32</v>
      </c>
      <c r="I665" s="145"/>
      <c r="J665" s="146">
        <f>ROUND($I$665*$H$665,2)</f>
        <v>0</v>
      </c>
      <c r="K665" s="142" t="s">
        <v>350</v>
      </c>
      <c r="L665" s="147"/>
      <c r="M665" s="148"/>
      <c r="N665" s="149" t="s">
        <v>43</v>
      </c>
      <c r="P665" s="125">
        <f>$O$665*$H$665</f>
        <v>0</v>
      </c>
      <c r="Q665" s="125">
        <v>0</v>
      </c>
      <c r="R665" s="125">
        <f>$Q$665*$H$665</f>
        <v>0</v>
      </c>
      <c r="S665" s="125">
        <v>0</v>
      </c>
      <c r="T665" s="126">
        <f>$S$665*$H$665</f>
        <v>0</v>
      </c>
      <c r="AR665" s="75" t="s">
        <v>1408</v>
      </c>
      <c r="AT665" s="75" t="s">
        <v>261</v>
      </c>
      <c r="AU665" s="75" t="s">
        <v>80</v>
      </c>
      <c r="AY665" s="75" t="s">
        <v>124</v>
      </c>
      <c r="BE665" s="127">
        <f>IF($N$665="základní",$J$665,0)</f>
        <v>0</v>
      </c>
      <c r="BF665" s="127">
        <f>IF($N$665="snížená",$J$665,0)</f>
        <v>0</v>
      </c>
      <c r="BG665" s="127">
        <f>IF($N$665="zákl. přenesená",$J$665,0)</f>
        <v>0</v>
      </c>
      <c r="BH665" s="127">
        <f>IF($N$665="sníž. přenesená",$J$665,0)</f>
        <v>0</v>
      </c>
      <c r="BI665" s="127">
        <f>IF($N$665="nulová",$J$665,0)</f>
        <v>0</v>
      </c>
      <c r="BJ665" s="75" t="s">
        <v>21</v>
      </c>
      <c r="BK665" s="127">
        <f>ROUND($I$665*$H$665,2)</f>
        <v>0</v>
      </c>
      <c r="BL665" s="75" t="s">
        <v>524</v>
      </c>
      <c r="BM665" s="75" t="s">
        <v>1728</v>
      </c>
    </row>
    <row r="666" spans="2:65" s="6" customFormat="1" ht="15.75" customHeight="1">
      <c r="B666" s="22"/>
      <c r="C666" s="119" t="s">
        <v>1729</v>
      </c>
      <c r="D666" s="119" t="s">
        <v>127</v>
      </c>
      <c r="E666" s="117" t="s">
        <v>1730</v>
      </c>
      <c r="F666" s="118" t="s">
        <v>1546</v>
      </c>
      <c r="G666" s="119" t="s">
        <v>898</v>
      </c>
      <c r="H666" s="120">
        <v>18</v>
      </c>
      <c r="I666" s="121"/>
      <c r="J666" s="122">
        <f>ROUND($I$666*$H$666,2)</f>
        <v>0</v>
      </c>
      <c r="K666" s="118" t="s">
        <v>350</v>
      </c>
      <c r="L666" s="22"/>
      <c r="M666" s="123"/>
      <c r="N666" s="124" t="s">
        <v>43</v>
      </c>
      <c r="P666" s="125">
        <f>$O$666*$H$666</f>
        <v>0</v>
      </c>
      <c r="Q666" s="125">
        <v>0</v>
      </c>
      <c r="R666" s="125">
        <f>$Q$666*$H$666</f>
        <v>0</v>
      </c>
      <c r="S666" s="125">
        <v>0</v>
      </c>
      <c r="T666" s="126">
        <f>$S$666*$H$666</f>
        <v>0</v>
      </c>
      <c r="AR666" s="75" t="s">
        <v>524</v>
      </c>
      <c r="AT666" s="75" t="s">
        <v>127</v>
      </c>
      <c r="AU666" s="75" t="s">
        <v>80</v>
      </c>
      <c r="AY666" s="75" t="s">
        <v>124</v>
      </c>
      <c r="BE666" s="127">
        <f>IF($N$666="základní",$J$666,0)</f>
        <v>0</v>
      </c>
      <c r="BF666" s="127">
        <f>IF($N$666="snížená",$J$666,0)</f>
        <v>0</v>
      </c>
      <c r="BG666" s="127">
        <f>IF($N$666="zákl. přenesená",$J$666,0)</f>
        <v>0</v>
      </c>
      <c r="BH666" s="127">
        <f>IF($N$666="sníž. přenesená",$J$666,0)</f>
        <v>0</v>
      </c>
      <c r="BI666" s="127">
        <f>IF($N$666="nulová",$J$666,0)</f>
        <v>0</v>
      </c>
      <c r="BJ666" s="75" t="s">
        <v>21</v>
      </c>
      <c r="BK666" s="127">
        <f>ROUND($I$666*$H$666,2)</f>
        <v>0</v>
      </c>
      <c r="BL666" s="75" t="s">
        <v>524</v>
      </c>
      <c r="BM666" s="75" t="s">
        <v>1731</v>
      </c>
    </row>
    <row r="667" spans="2:63" s="105" customFormat="1" ht="30.75" customHeight="1">
      <c r="B667" s="106"/>
      <c r="D667" s="107" t="s">
        <v>71</v>
      </c>
      <c r="E667" s="114" t="s">
        <v>1732</v>
      </c>
      <c r="F667" s="114" t="s">
        <v>1733</v>
      </c>
      <c r="J667" s="115">
        <f>$BK$667</f>
        <v>0</v>
      </c>
      <c r="L667" s="106"/>
      <c r="M667" s="110"/>
      <c r="P667" s="111">
        <f>SUM($P$668:$P$685)</f>
        <v>0</v>
      </c>
      <c r="R667" s="111">
        <f>SUM($R$668:$R$685)</f>
        <v>0</v>
      </c>
      <c r="T667" s="112">
        <f>SUM($T$668:$T$685)</f>
        <v>0</v>
      </c>
      <c r="AR667" s="107" t="s">
        <v>139</v>
      </c>
      <c r="AT667" s="107" t="s">
        <v>71</v>
      </c>
      <c r="AU667" s="107" t="s">
        <v>21</v>
      </c>
      <c r="AY667" s="107" t="s">
        <v>124</v>
      </c>
      <c r="BK667" s="113">
        <f>SUM($BK$668:$BK$685)</f>
        <v>0</v>
      </c>
    </row>
    <row r="668" spans="2:65" s="6" customFormat="1" ht="15.75" customHeight="1">
      <c r="B668" s="22"/>
      <c r="C668" s="119" t="s">
        <v>1734</v>
      </c>
      <c r="D668" s="119" t="s">
        <v>127</v>
      </c>
      <c r="E668" s="117" t="s">
        <v>1735</v>
      </c>
      <c r="F668" s="118" t="s">
        <v>1736</v>
      </c>
      <c r="G668" s="119" t="s">
        <v>152</v>
      </c>
      <c r="H668" s="120">
        <v>14.9</v>
      </c>
      <c r="I668" s="121"/>
      <c r="J668" s="122">
        <f>ROUND($I$668*$H$668,2)</f>
        <v>0</v>
      </c>
      <c r="K668" s="118" t="s">
        <v>350</v>
      </c>
      <c r="L668" s="22"/>
      <c r="M668" s="123"/>
      <c r="N668" s="124" t="s">
        <v>43</v>
      </c>
      <c r="P668" s="125">
        <f>$O$668*$H$668</f>
        <v>0</v>
      </c>
      <c r="Q668" s="125">
        <v>0</v>
      </c>
      <c r="R668" s="125">
        <f>$Q$668*$H$668</f>
        <v>0</v>
      </c>
      <c r="S668" s="125">
        <v>0</v>
      </c>
      <c r="T668" s="126">
        <f>$S$668*$H$668</f>
        <v>0</v>
      </c>
      <c r="AR668" s="75" t="s">
        <v>524</v>
      </c>
      <c r="AT668" s="75" t="s">
        <v>127</v>
      </c>
      <c r="AU668" s="75" t="s">
        <v>80</v>
      </c>
      <c r="AY668" s="75" t="s">
        <v>124</v>
      </c>
      <c r="BE668" s="127">
        <f>IF($N$668="základní",$J$668,0)</f>
        <v>0</v>
      </c>
      <c r="BF668" s="127">
        <f>IF($N$668="snížená",$J$668,0)</f>
        <v>0</v>
      </c>
      <c r="BG668" s="127">
        <f>IF($N$668="zákl. přenesená",$J$668,0)</f>
        <v>0</v>
      </c>
      <c r="BH668" s="127">
        <f>IF($N$668="sníž. přenesená",$J$668,0)</f>
        <v>0</v>
      </c>
      <c r="BI668" s="127">
        <f>IF($N$668="nulová",$J$668,0)</f>
        <v>0</v>
      </c>
      <c r="BJ668" s="75" t="s">
        <v>21</v>
      </c>
      <c r="BK668" s="127">
        <f>ROUND($I$668*$H$668,2)</f>
        <v>0</v>
      </c>
      <c r="BL668" s="75" t="s">
        <v>524</v>
      </c>
      <c r="BM668" s="75" t="s">
        <v>1737</v>
      </c>
    </row>
    <row r="669" spans="2:65" s="6" customFormat="1" ht="15.75" customHeight="1">
      <c r="B669" s="22"/>
      <c r="C669" s="119" t="s">
        <v>1738</v>
      </c>
      <c r="D669" s="119" t="s">
        <v>127</v>
      </c>
      <c r="E669" s="117" t="s">
        <v>1739</v>
      </c>
      <c r="F669" s="118" t="s">
        <v>1740</v>
      </c>
      <c r="G669" s="119" t="s">
        <v>152</v>
      </c>
      <c r="H669" s="120">
        <v>13.1</v>
      </c>
      <c r="I669" s="121"/>
      <c r="J669" s="122">
        <f>ROUND($I$669*$H$669,2)</f>
        <v>0</v>
      </c>
      <c r="K669" s="118" t="s">
        <v>350</v>
      </c>
      <c r="L669" s="22"/>
      <c r="M669" s="123"/>
      <c r="N669" s="124" t="s">
        <v>43</v>
      </c>
      <c r="P669" s="125">
        <f>$O$669*$H$669</f>
        <v>0</v>
      </c>
      <c r="Q669" s="125">
        <v>0</v>
      </c>
      <c r="R669" s="125">
        <f>$Q$669*$H$669</f>
        <v>0</v>
      </c>
      <c r="S669" s="125">
        <v>0</v>
      </c>
      <c r="T669" s="126">
        <f>$S$669*$H$669</f>
        <v>0</v>
      </c>
      <c r="AR669" s="75" t="s">
        <v>524</v>
      </c>
      <c r="AT669" s="75" t="s">
        <v>127</v>
      </c>
      <c r="AU669" s="75" t="s">
        <v>80</v>
      </c>
      <c r="AY669" s="75" t="s">
        <v>124</v>
      </c>
      <c r="BE669" s="127">
        <f>IF($N$669="základní",$J$669,0)</f>
        <v>0</v>
      </c>
      <c r="BF669" s="127">
        <f>IF($N$669="snížená",$J$669,0)</f>
        <v>0</v>
      </c>
      <c r="BG669" s="127">
        <f>IF($N$669="zákl. přenesená",$J$669,0)</f>
        <v>0</v>
      </c>
      <c r="BH669" s="127">
        <f>IF($N$669="sníž. přenesená",$J$669,0)</f>
        <v>0</v>
      </c>
      <c r="BI669" s="127">
        <f>IF($N$669="nulová",$J$669,0)</f>
        <v>0</v>
      </c>
      <c r="BJ669" s="75" t="s">
        <v>21</v>
      </c>
      <c r="BK669" s="127">
        <f>ROUND($I$669*$H$669,2)</f>
        <v>0</v>
      </c>
      <c r="BL669" s="75" t="s">
        <v>524</v>
      </c>
      <c r="BM669" s="75" t="s">
        <v>1741</v>
      </c>
    </row>
    <row r="670" spans="2:65" s="6" customFormat="1" ht="15.75" customHeight="1">
      <c r="B670" s="22"/>
      <c r="C670" s="119" t="s">
        <v>1742</v>
      </c>
      <c r="D670" s="119" t="s">
        <v>127</v>
      </c>
      <c r="E670" s="117" t="s">
        <v>1743</v>
      </c>
      <c r="F670" s="118" t="s">
        <v>1744</v>
      </c>
      <c r="G670" s="119" t="s">
        <v>152</v>
      </c>
      <c r="H670" s="120">
        <v>10.4</v>
      </c>
      <c r="I670" s="121"/>
      <c r="J670" s="122">
        <f>ROUND($I$670*$H$670,2)</f>
        <v>0</v>
      </c>
      <c r="K670" s="118" t="s">
        <v>350</v>
      </c>
      <c r="L670" s="22"/>
      <c r="M670" s="123"/>
      <c r="N670" s="124" t="s">
        <v>43</v>
      </c>
      <c r="P670" s="125">
        <f>$O$670*$H$670</f>
        <v>0</v>
      </c>
      <c r="Q670" s="125">
        <v>0</v>
      </c>
      <c r="R670" s="125">
        <f>$Q$670*$H$670</f>
        <v>0</v>
      </c>
      <c r="S670" s="125">
        <v>0</v>
      </c>
      <c r="T670" s="126">
        <f>$S$670*$H$670</f>
        <v>0</v>
      </c>
      <c r="AR670" s="75" t="s">
        <v>524</v>
      </c>
      <c r="AT670" s="75" t="s">
        <v>127</v>
      </c>
      <c r="AU670" s="75" t="s">
        <v>80</v>
      </c>
      <c r="AY670" s="75" t="s">
        <v>124</v>
      </c>
      <c r="BE670" s="127">
        <f>IF($N$670="základní",$J$670,0)</f>
        <v>0</v>
      </c>
      <c r="BF670" s="127">
        <f>IF($N$670="snížená",$J$670,0)</f>
        <v>0</v>
      </c>
      <c r="BG670" s="127">
        <f>IF($N$670="zákl. přenesená",$J$670,0)</f>
        <v>0</v>
      </c>
      <c r="BH670" s="127">
        <f>IF($N$670="sníž. přenesená",$J$670,0)</f>
        <v>0</v>
      </c>
      <c r="BI670" s="127">
        <f>IF($N$670="nulová",$J$670,0)</f>
        <v>0</v>
      </c>
      <c r="BJ670" s="75" t="s">
        <v>21</v>
      </c>
      <c r="BK670" s="127">
        <f>ROUND($I$670*$H$670,2)</f>
        <v>0</v>
      </c>
      <c r="BL670" s="75" t="s">
        <v>524</v>
      </c>
      <c r="BM670" s="75" t="s">
        <v>1745</v>
      </c>
    </row>
    <row r="671" spans="2:65" s="6" customFormat="1" ht="15.75" customHeight="1">
      <c r="B671" s="22"/>
      <c r="C671" s="119" t="s">
        <v>1746</v>
      </c>
      <c r="D671" s="119" t="s">
        <v>127</v>
      </c>
      <c r="E671" s="117" t="s">
        <v>1747</v>
      </c>
      <c r="F671" s="118" t="s">
        <v>1748</v>
      </c>
      <c r="G671" s="119" t="s">
        <v>327</v>
      </c>
      <c r="H671" s="120">
        <v>4</v>
      </c>
      <c r="I671" s="121"/>
      <c r="J671" s="122">
        <f>ROUND($I$671*$H$671,2)</f>
        <v>0</v>
      </c>
      <c r="K671" s="118" t="s">
        <v>350</v>
      </c>
      <c r="L671" s="22"/>
      <c r="M671" s="123"/>
      <c r="N671" s="124" t="s">
        <v>43</v>
      </c>
      <c r="P671" s="125">
        <f>$O$671*$H$671</f>
        <v>0</v>
      </c>
      <c r="Q671" s="125">
        <v>0</v>
      </c>
      <c r="R671" s="125">
        <f>$Q$671*$H$671</f>
        <v>0</v>
      </c>
      <c r="S671" s="125">
        <v>0</v>
      </c>
      <c r="T671" s="126">
        <f>$S$671*$H$671</f>
        <v>0</v>
      </c>
      <c r="AR671" s="75" t="s">
        <v>524</v>
      </c>
      <c r="AT671" s="75" t="s">
        <v>127</v>
      </c>
      <c r="AU671" s="75" t="s">
        <v>80</v>
      </c>
      <c r="AY671" s="75" t="s">
        <v>124</v>
      </c>
      <c r="BE671" s="127">
        <f>IF($N$671="základní",$J$671,0)</f>
        <v>0</v>
      </c>
      <c r="BF671" s="127">
        <f>IF($N$671="snížená",$J$671,0)</f>
        <v>0</v>
      </c>
      <c r="BG671" s="127">
        <f>IF($N$671="zákl. přenesená",$J$671,0)</f>
        <v>0</v>
      </c>
      <c r="BH671" s="127">
        <f>IF($N$671="sníž. přenesená",$J$671,0)</f>
        <v>0</v>
      </c>
      <c r="BI671" s="127">
        <f>IF($N$671="nulová",$J$671,0)</f>
        <v>0</v>
      </c>
      <c r="BJ671" s="75" t="s">
        <v>21</v>
      </c>
      <c r="BK671" s="127">
        <f>ROUND($I$671*$H$671,2)</f>
        <v>0</v>
      </c>
      <c r="BL671" s="75" t="s">
        <v>524</v>
      </c>
      <c r="BM671" s="75" t="s">
        <v>1749</v>
      </c>
    </row>
    <row r="672" spans="2:65" s="6" customFormat="1" ht="15.75" customHeight="1">
      <c r="B672" s="22"/>
      <c r="C672" s="119" t="s">
        <v>1750</v>
      </c>
      <c r="D672" s="119" t="s">
        <v>127</v>
      </c>
      <c r="E672" s="117" t="s">
        <v>1751</v>
      </c>
      <c r="F672" s="118" t="s">
        <v>1752</v>
      </c>
      <c r="G672" s="119" t="s">
        <v>327</v>
      </c>
      <c r="H672" s="120">
        <v>1</v>
      </c>
      <c r="I672" s="121"/>
      <c r="J672" s="122">
        <f>ROUND($I$672*$H$672,2)</f>
        <v>0</v>
      </c>
      <c r="K672" s="118" t="s">
        <v>350</v>
      </c>
      <c r="L672" s="22"/>
      <c r="M672" s="123"/>
      <c r="N672" s="124" t="s">
        <v>43</v>
      </c>
      <c r="P672" s="125">
        <f>$O$672*$H$672</f>
        <v>0</v>
      </c>
      <c r="Q672" s="125">
        <v>0</v>
      </c>
      <c r="R672" s="125">
        <f>$Q$672*$H$672</f>
        <v>0</v>
      </c>
      <c r="S672" s="125">
        <v>0</v>
      </c>
      <c r="T672" s="126">
        <f>$S$672*$H$672</f>
        <v>0</v>
      </c>
      <c r="AR672" s="75" t="s">
        <v>524</v>
      </c>
      <c r="AT672" s="75" t="s">
        <v>127</v>
      </c>
      <c r="AU672" s="75" t="s">
        <v>80</v>
      </c>
      <c r="AY672" s="75" t="s">
        <v>124</v>
      </c>
      <c r="BE672" s="127">
        <f>IF($N$672="základní",$J$672,0)</f>
        <v>0</v>
      </c>
      <c r="BF672" s="127">
        <f>IF($N$672="snížená",$J$672,0)</f>
        <v>0</v>
      </c>
      <c r="BG672" s="127">
        <f>IF($N$672="zákl. přenesená",$J$672,0)</f>
        <v>0</v>
      </c>
      <c r="BH672" s="127">
        <f>IF($N$672="sníž. přenesená",$J$672,0)</f>
        <v>0</v>
      </c>
      <c r="BI672" s="127">
        <f>IF($N$672="nulová",$J$672,0)</f>
        <v>0</v>
      </c>
      <c r="BJ672" s="75" t="s">
        <v>21</v>
      </c>
      <c r="BK672" s="127">
        <f>ROUND($I$672*$H$672,2)</f>
        <v>0</v>
      </c>
      <c r="BL672" s="75" t="s">
        <v>524</v>
      </c>
      <c r="BM672" s="75" t="s">
        <v>1753</v>
      </c>
    </row>
    <row r="673" spans="2:65" s="6" customFormat="1" ht="15.75" customHeight="1">
      <c r="B673" s="22"/>
      <c r="C673" s="119" t="s">
        <v>1754</v>
      </c>
      <c r="D673" s="119" t="s">
        <v>127</v>
      </c>
      <c r="E673" s="117" t="s">
        <v>1755</v>
      </c>
      <c r="F673" s="118" t="s">
        <v>1756</v>
      </c>
      <c r="G673" s="119" t="s">
        <v>1256</v>
      </c>
      <c r="H673" s="120">
        <v>1</v>
      </c>
      <c r="I673" s="121"/>
      <c r="J673" s="122">
        <f>ROUND($I$673*$H$673,2)</f>
        <v>0</v>
      </c>
      <c r="K673" s="118" t="s">
        <v>350</v>
      </c>
      <c r="L673" s="22"/>
      <c r="M673" s="123"/>
      <c r="N673" s="124" t="s">
        <v>43</v>
      </c>
      <c r="P673" s="125">
        <f>$O$673*$H$673</f>
        <v>0</v>
      </c>
      <c r="Q673" s="125">
        <v>0</v>
      </c>
      <c r="R673" s="125">
        <f>$Q$673*$H$673</f>
        <v>0</v>
      </c>
      <c r="S673" s="125">
        <v>0</v>
      </c>
      <c r="T673" s="126">
        <f>$S$673*$H$673</f>
        <v>0</v>
      </c>
      <c r="AR673" s="75" t="s">
        <v>524</v>
      </c>
      <c r="AT673" s="75" t="s">
        <v>127</v>
      </c>
      <c r="AU673" s="75" t="s">
        <v>80</v>
      </c>
      <c r="AY673" s="75" t="s">
        <v>124</v>
      </c>
      <c r="BE673" s="127">
        <f>IF($N$673="základní",$J$673,0)</f>
        <v>0</v>
      </c>
      <c r="BF673" s="127">
        <f>IF($N$673="snížená",$J$673,0)</f>
        <v>0</v>
      </c>
      <c r="BG673" s="127">
        <f>IF($N$673="zákl. přenesená",$J$673,0)</f>
        <v>0</v>
      </c>
      <c r="BH673" s="127">
        <f>IF($N$673="sníž. přenesená",$J$673,0)</f>
        <v>0</v>
      </c>
      <c r="BI673" s="127">
        <f>IF($N$673="nulová",$J$673,0)</f>
        <v>0</v>
      </c>
      <c r="BJ673" s="75" t="s">
        <v>21</v>
      </c>
      <c r="BK673" s="127">
        <f>ROUND($I$673*$H$673,2)</f>
        <v>0</v>
      </c>
      <c r="BL673" s="75" t="s">
        <v>524</v>
      </c>
      <c r="BM673" s="75" t="s">
        <v>1757</v>
      </c>
    </row>
    <row r="674" spans="2:65" s="6" customFormat="1" ht="15.75" customHeight="1">
      <c r="B674" s="22"/>
      <c r="C674" s="119" t="s">
        <v>1758</v>
      </c>
      <c r="D674" s="119" t="s">
        <v>127</v>
      </c>
      <c r="E674" s="117" t="s">
        <v>1759</v>
      </c>
      <c r="F674" s="118" t="s">
        <v>1760</v>
      </c>
      <c r="G674" s="119" t="s">
        <v>1256</v>
      </c>
      <c r="H674" s="120">
        <v>1</v>
      </c>
      <c r="I674" s="121"/>
      <c r="J674" s="122">
        <f>ROUND($I$674*$H$674,2)</f>
        <v>0</v>
      </c>
      <c r="K674" s="118" t="s">
        <v>350</v>
      </c>
      <c r="L674" s="22"/>
      <c r="M674" s="123"/>
      <c r="N674" s="124" t="s">
        <v>43</v>
      </c>
      <c r="P674" s="125">
        <f>$O$674*$H$674</f>
        <v>0</v>
      </c>
      <c r="Q674" s="125">
        <v>0</v>
      </c>
      <c r="R674" s="125">
        <f>$Q$674*$H$674</f>
        <v>0</v>
      </c>
      <c r="S674" s="125">
        <v>0</v>
      </c>
      <c r="T674" s="126">
        <f>$S$674*$H$674</f>
        <v>0</v>
      </c>
      <c r="AR674" s="75" t="s">
        <v>524</v>
      </c>
      <c r="AT674" s="75" t="s">
        <v>127</v>
      </c>
      <c r="AU674" s="75" t="s">
        <v>80</v>
      </c>
      <c r="AY674" s="75" t="s">
        <v>124</v>
      </c>
      <c r="BE674" s="127">
        <f>IF($N$674="základní",$J$674,0)</f>
        <v>0</v>
      </c>
      <c r="BF674" s="127">
        <f>IF($N$674="snížená",$J$674,0)</f>
        <v>0</v>
      </c>
      <c r="BG674" s="127">
        <f>IF($N$674="zákl. přenesená",$J$674,0)</f>
        <v>0</v>
      </c>
      <c r="BH674" s="127">
        <f>IF($N$674="sníž. přenesená",$J$674,0)</f>
        <v>0</v>
      </c>
      <c r="BI674" s="127">
        <f>IF($N$674="nulová",$J$674,0)</f>
        <v>0</v>
      </c>
      <c r="BJ674" s="75" t="s">
        <v>21</v>
      </c>
      <c r="BK674" s="127">
        <f>ROUND($I$674*$H$674,2)</f>
        <v>0</v>
      </c>
      <c r="BL674" s="75" t="s">
        <v>524</v>
      </c>
      <c r="BM674" s="75" t="s">
        <v>1761</v>
      </c>
    </row>
    <row r="675" spans="2:65" s="6" customFormat="1" ht="15.75" customHeight="1">
      <c r="B675" s="22"/>
      <c r="C675" s="119" t="s">
        <v>1762</v>
      </c>
      <c r="D675" s="119" t="s">
        <v>127</v>
      </c>
      <c r="E675" s="117" t="s">
        <v>1763</v>
      </c>
      <c r="F675" s="118" t="s">
        <v>1764</v>
      </c>
      <c r="G675" s="119" t="s">
        <v>1256</v>
      </c>
      <c r="H675" s="120">
        <v>4</v>
      </c>
      <c r="I675" s="121"/>
      <c r="J675" s="122">
        <f>ROUND($I$675*$H$675,2)</f>
        <v>0</v>
      </c>
      <c r="K675" s="118" t="s">
        <v>350</v>
      </c>
      <c r="L675" s="22"/>
      <c r="M675" s="123"/>
      <c r="N675" s="124" t="s">
        <v>43</v>
      </c>
      <c r="P675" s="125">
        <f>$O$675*$H$675</f>
        <v>0</v>
      </c>
      <c r="Q675" s="125">
        <v>0</v>
      </c>
      <c r="R675" s="125">
        <f>$Q$675*$H$675</f>
        <v>0</v>
      </c>
      <c r="S675" s="125">
        <v>0</v>
      </c>
      <c r="T675" s="126">
        <f>$S$675*$H$675</f>
        <v>0</v>
      </c>
      <c r="AR675" s="75" t="s">
        <v>524</v>
      </c>
      <c r="AT675" s="75" t="s">
        <v>127</v>
      </c>
      <c r="AU675" s="75" t="s">
        <v>80</v>
      </c>
      <c r="AY675" s="75" t="s">
        <v>124</v>
      </c>
      <c r="BE675" s="127">
        <f>IF($N$675="základní",$J$675,0)</f>
        <v>0</v>
      </c>
      <c r="BF675" s="127">
        <f>IF($N$675="snížená",$J$675,0)</f>
        <v>0</v>
      </c>
      <c r="BG675" s="127">
        <f>IF($N$675="zákl. přenesená",$J$675,0)</f>
        <v>0</v>
      </c>
      <c r="BH675" s="127">
        <f>IF($N$675="sníž. přenesená",$J$675,0)</f>
        <v>0</v>
      </c>
      <c r="BI675" s="127">
        <f>IF($N$675="nulová",$J$675,0)</f>
        <v>0</v>
      </c>
      <c r="BJ675" s="75" t="s">
        <v>21</v>
      </c>
      <c r="BK675" s="127">
        <f>ROUND($I$675*$H$675,2)</f>
        <v>0</v>
      </c>
      <c r="BL675" s="75" t="s">
        <v>524</v>
      </c>
      <c r="BM675" s="75" t="s">
        <v>1765</v>
      </c>
    </row>
    <row r="676" spans="2:65" s="6" customFormat="1" ht="15.75" customHeight="1">
      <c r="B676" s="22"/>
      <c r="C676" s="119" t="s">
        <v>1766</v>
      </c>
      <c r="D676" s="119" t="s">
        <v>127</v>
      </c>
      <c r="E676" s="117" t="s">
        <v>1767</v>
      </c>
      <c r="F676" s="118" t="s">
        <v>1768</v>
      </c>
      <c r="G676" s="119" t="s">
        <v>1256</v>
      </c>
      <c r="H676" s="120">
        <v>4</v>
      </c>
      <c r="I676" s="121"/>
      <c r="J676" s="122">
        <f>ROUND($I$676*$H$676,2)</f>
        <v>0</v>
      </c>
      <c r="K676" s="118" t="s">
        <v>350</v>
      </c>
      <c r="L676" s="22"/>
      <c r="M676" s="123"/>
      <c r="N676" s="124" t="s">
        <v>43</v>
      </c>
      <c r="P676" s="125">
        <f>$O$676*$H$676</f>
        <v>0</v>
      </c>
      <c r="Q676" s="125">
        <v>0</v>
      </c>
      <c r="R676" s="125">
        <f>$Q$676*$H$676</f>
        <v>0</v>
      </c>
      <c r="S676" s="125">
        <v>0</v>
      </c>
      <c r="T676" s="126">
        <f>$S$676*$H$676</f>
        <v>0</v>
      </c>
      <c r="AR676" s="75" t="s">
        <v>524</v>
      </c>
      <c r="AT676" s="75" t="s">
        <v>127</v>
      </c>
      <c r="AU676" s="75" t="s">
        <v>80</v>
      </c>
      <c r="AY676" s="75" t="s">
        <v>124</v>
      </c>
      <c r="BE676" s="127">
        <f>IF($N$676="základní",$J$676,0)</f>
        <v>0</v>
      </c>
      <c r="BF676" s="127">
        <f>IF($N$676="snížená",$J$676,0)</f>
        <v>0</v>
      </c>
      <c r="BG676" s="127">
        <f>IF($N$676="zákl. přenesená",$J$676,0)</f>
        <v>0</v>
      </c>
      <c r="BH676" s="127">
        <f>IF($N$676="sníž. přenesená",$J$676,0)</f>
        <v>0</v>
      </c>
      <c r="BI676" s="127">
        <f>IF($N$676="nulová",$J$676,0)</f>
        <v>0</v>
      </c>
      <c r="BJ676" s="75" t="s">
        <v>21</v>
      </c>
      <c r="BK676" s="127">
        <f>ROUND($I$676*$H$676,2)</f>
        <v>0</v>
      </c>
      <c r="BL676" s="75" t="s">
        <v>524</v>
      </c>
      <c r="BM676" s="75" t="s">
        <v>1769</v>
      </c>
    </row>
    <row r="677" spans="2:65" s="6" customFormat="1" ht="15.75" customHeight="1">
      <c r="B677" s="22"/>
      <c r="C677" s="143" t="s">
        <v>1770</v>
      </c>
      <c r="D677" s="143" t="s">
        <v>261</v>
      </c>
      <c r="E677" s="141" t="s">
        <v>1771</v>
      </c>
      <c r="F677" s="142" t="s">
        <v>1772</v>
      </c>
      <c r="G677" s="143" t="s">
        <v>1256</v>
      </c>
      <c r="H677" s="144">
        <v>1</v>
      </c>
      <c r="I677" s="145"/>
      <c r="J677" s="146">
        <f>ROUND($I$677*$H$677,2)</f>
        <v>0</v>
      </c>
      <c r="K677" s="142" t="s">
        <v>350</v>
      </c>
      <c r="L677" s="147"/>
      <c r="M677" s="148"/>
      <c r="N677" s="149" t="s">
        <v>43</v>
      </c>
      <c r="P677" s="125">
        <f>$O$677*$H$677</f>
        <v>0</v>
      </c>
      <c r="Q677" s="125">
        <v>0</v>
      </c>
      <c r="R677" s="125">
        <f>$Q$677*$H$677</f>
        <v>0</v>
      </c>
      <c r="S677" s="125">
        <v>0</v>
      </c>
      <c r="T677" s="126">
        <f>$S$677*$H$677</f>
        <v>0</v>
      </c>
      <c r="AR677" s="75" t="s">
        <v>1408</v>
      </c>
      <c r="AT677" s="75" t="s">
        <v>261</v>
      </c>
      <c r="AU677" s="75" t="s">
        <v>80</v>
      </c>
      <c r="AY677" s="75" t="s">
        <v>124</v>
      </c>
      <c r="BE677" s="127">
        <f>IF($N$677="základní",$J$677,0)</f>
        <v>0</v>
      </c>
      <c r="BF677" s="127">
        <f>IF($N$677="snížená",$J$677,0)</f>
        <v>0</v>
      </c>
      <c r="BG677" s="127">
        <f>IF($N$677="zákl. přenesená",$J$677,0)</f>
        <v>0</v>
      </c>
      <c r="BH677" s="127">
        <f>IF($N$677="sníž. přenesená",$J$677,0)</f>
        <v>0</v>
      </c>
      <c r="BI677" s="127">
        <f>IF($N$677="nulová",$J$677,0)</f>
        <v>0</v>
      </c>
      <c r="BJ677" s="75" t="s">
        <v>21</v>
      </c>
      <c r="BK677" s="127">
        <f>ROUND($I$677*$H$677,2)</f>
        <v>0</v>
      </c>
      <c r="BL677" s="75" t="s">
        <v>524</v>
      </c>
      <c r="BM677" s="75" t="s">
        <v>1773</v>
      </c>
    </row>
    <row r="678" spans="2:65" s="6" customFormat="1" ht="15.75" customHeight="1">
      <c r="B678" s="22"/>
      <c r="C678" s="143" t="s">
        <v>1774</v>
      </c>
      <c r="D678" s="143" t="s">
        <v>261</v>
      </c>
      <c r="E678" s="141" t="s">
        <v>1775</v>
      </c>
      <c r="F678" s="142" t="s">
        <v>1776</v>
      </c>
      <c r="G678" s="143" t="s">
        <v>1256</v>
      </c>
      <c r="H678" s="144">
        <v>4</v>
      </c>
      <c r="I678" s="145"/>
      <c r="J678" s="146">
        <f>ROUND($I$678*$H$678,2)</f>
        <v>0</v>
      </c>
      <c r="K678" s="142" t="s">
        <v>350</v>
      </c>
      <c r="L678" s="147"/>
      <c r="M678" s="148"/>
      <c r="N678" s="149" t="s">
        <v>43</v>
      </c>
      <c r="P678" s="125">
        <f>$O$678*$H$678</f>
        <v>0</v>
      </c>
      <c r="Q678" s="125">
        <v>0</v>
      </c>
      <c r="R678" s="125">
        <f>$Q$678*$H$678</f>
        <v>0</v>
      </c>
      <c r="S678" s="125">
        <v>0</v>
      </c>
      <c r="T678" s="126">
        <f>$S$678*$H$678</f>
        <v>0</v>
      </c>
      <c r="AR678" s="75" t="s">
        <v>1408</v>
      </c>
      <c r="AT678" s="75" t="s">
        <v>261</v>
      </c>
      <c r="AU678" s="75" t="s">
        <v>80</v>
      </c>
      <c r="AY678" s="75" t="s">
        <v>124</v>
      </c>
      <c r="BE678" s="127">
        <f>IF($N$678="základní",$J$678,0)</f>
        <v>0</v>
      </c>
      <c r="BF678" s="127">
        <f>IF($N$678="snížená",$J$678,0)</f>
        <v>0</v>
      </c>
      <c r="BG678" s="127">
        <f>IF($N$678="zákl. přenesená",$J$678,0)</f>
        <v>0</v>
      </c>
      <c r="BH678" s="127">
        <f>IF($N$678="sníž. přenesená",$J$678,0)</f>
        <v>0</v>
      </c>
      <c r="BI678" s="127">
        <f>IF($N$678="nulová",$J$678,0)</f>
        <v>0</v>
      </c>
      <c r="BJ678" s="75" t="s">
        <v>21</v>
      </c>
      <c r="BK678" s="127">
        <f>ROUND($I$678*$H$678,2)</f>
        <v>0</v>
      </c>
      <c r="BL678" s="75" t="s">
        <v>524</v>
      </c>
      <c r="BM678" s="75" t="s">
        <v>1777</v>
      </c>
    </row>
    <row r="679" spans="2:65" s="6" customFormat="1" ht="15.75" customHeight="1">
      <c r="B679" s="22"/>
      <c r="C679" s="143" t="s">
        <v>1778</v>
      </c>
      <c r="D679" s="143" t="s">
        <v>261</v>
      </c>
      <c r="E679" s="141" t="s">
        <v>1779</v>
      </c>
      <c r="F679" s="142" t="s">
        <v>1780</v>
      </c>
      <c r="G679" s="143" t="s">
        <v>1256</v>
      </c>
      <c r="H679" s="144">
        <v>2</v>
      </c>
      <c r="I679" s="145"/>
      <c r="J679" s="146">
        <f>ROUND($I$679*$H$679,2)</f>
        <v>0</v>
      </c>
      <c r="K679" s="142" t="s">
        <v>350</v>
      </c>
      <c r="L679" s="147"/>
      <c r="M679" s="148"/>
      <c r="N679" s="149" t="s">
        <v>43</v>
      </c>
      <c r="P679" s="125">
        <f>$O$679*$H$679</f>
        <v>0</v>
      </c>
      <c r="Q679" s="125">
        <v>0</v>
      </c>
      <c r="R679" s="125">
        <f>$Q$679*$H$679</f>
        <v>0</v>
      </c>
      <c r="S679" s="125">
        <v>0</v>
      </c>
      <c r="T679" s="126">
        <f>$S$679*$H$679</f>
        <v>0</v>
      </c>
      <c r="AR679" s="75" t="s">
        <v>1408</v>
      </c>
      <c r="AT679" s="75" t="s">
        <v>261</v>
      </c>
      <c r="AU679" s="75" t="s">
        <v>80</v>
      </c>
      <c r="AY679" s="75" t="s">
        <v>124</v>
      </c>
      <c r="BE679" s="127">
        <f>IF($N$679="základní",$J$679,0)</f>
        <v>0</v>
      </c>
      <c r="BF679" s="127">
        <f>IF($N$679="snížená",$J$679,0)</f>
        <v>0</v>
      </c>
      <c r="BG679" s="127">
        <f>IF($N$679="zákl. přenesená",$J$679,0)</f>
        <v>0</v>
      </c>
      <c r="BH679" s="127">
        <f>IF($N$679="sníž. přenesená",$J$679,0)</f>
        <v>0</v>
      </c>
      <c r="BI679" s="127">
        <f>IF($N$679="nulová",$J$679,0)</f>
        <v>0</v>
      </c>
      <c r="BJ679" s="75" t="s">
        <v>21</v>
      </c>
      <c r="BK679" s="127">
        <f>ROUND($I$679*$H$679,2)</f>
        <v>0</v>
      </c>
      <c r="BL679" s="75" t="s">
        <v>524</v>
      </c>
      <c r="BM679" s="75" t="s">
        <v>1781</v>
      </c>
    </row>
    <row r="680" spans="2:65" s="6" customFormat="1" ht="15.75" customHeight="1">
      <c r="B680" s="22"/>
      <c r="C680" s="143" t="s">
        <v>1782</v>
      </c>
      <c r="D680" s="143" t="s">
        <v>261</v>
      </c>
      <c r="E680" s="141" t="s">
        <v>1783</v>
      </c>
      <c r="F680" s="142" t="s">
        <v>1784</v>
      </c>
      <c r="G680" s="143" t="s">
        <v>152</v>
      </c>
      <c r="H680" s="144">
        <v>3.3</v>
      </c>
      <c r="I680" s="145"/>
      <c r="J680" s="146">
        <f>ROUND($I$680*$H$680,2)</f>
        <v>0</v>
      </c>
      <c r="K680" s="142" t="s">
        <v>350</v>
      </c>
      <c r="L680" s="147"/>
      <c r="M680" s="148"/>
      <c r="N680" s="149" t="s">
        <v>43</v>
      </c>
      <c r="P680" s="125">
        <f>$O$680*$H$680</f>
        <v>0</v>
      </c>
      <c r="Q680" s="125">
        <v>0</v>
      </c>
      <c r="R680" s="125">
        <f>$Q$680*$H$680</f>
        <v>0</v>
      </c>
      <c r="S680" s="125">
        <v>0</v>
      </c>
      <c r="T680" s="126">
        <f>$S$680*$H$680</f>
        <v>0</v>
      </c>
      <c r="AR680" s="75" t="s">
        <v>1408</v>
      </c>
      <c r="AT680" s="75" t="s">
        <v>261</v>
      </c>
      <c r="AU680" s="75" t="s">
        <v>80</v>
      </c>
      <c r="AY680" s="75" t="s">
        <v>124</v>
      </c>
      <c r="BE680" s="127">
        <f>IF($N$680="základní",$J$680,0)</f>
        <v>0</v>
      </c>
      <c r="BF680" s="127">
        <f>IF($N$680="snížená",$J$680,0)</f>
        <v>0</v>
      </c>
      <c r="BG680" s="127">
        <f>IF($N$680="zákl. přenesená",$J$680,0)</f>
        <v>0</v>
      </c>
      <c r="BH680" s="127">
        <f>IF($N$680="sníž. přenesená",$J$680,0)</f>
        <v>0</v>
      </c>
      <c r="BI680" s="127">
        <f>IF($N$680="nulová",$J$680,0)</f>
        <v>0</v>
      </c>
      <c r="BJ680" s="75" t="s">
        <v>21</v>
      </c>
      <c r="BK680" s="127">
        <f>ROUND($I$680*$H$680,2)</f>
        <v>0</v>
      </c>
      <c r="BL680" s="75" t="s">
        <v>524</v>
      </c>
      <c r="BM680" s="75" t="s">
        <v>1785</v>
      </c>
    </row>
    <row r="681" spans="2:65" s="6" customFormat="1" ht="15.75" customHeight="1">
      <c r="B681" s="22"/>
      <c r="C681" s="143" t="s">
        <v>1786</v>
      </c>
      <c r="D681" s="143" t="s">
        <v>261</v>
      </c>
      <c r="E681" s="141" t="s">
        <v>1787</v>
      </c>
      <c r="F681" s="142" t="s">
        <v>1788</v>
      </c>
      <c r="G681" s="143" t="s">
        <v>152</v>
      </c>
      <c r="H681" s="144">
        <v>11.6</v>
      </c>
      <c r="I681" s="145"/>
      <c r="J681" s="146">
        <f>ROUND($I$681*$H$681,2)</f>
        <v>0</v>
      </c>
      <c r="K681" s="142" t="s">
        <v>350</v>
      </c>
      <c r="L681" s="147"/>
      <c r="M681" s="148"/>
      <c r="N681" s="149" t="s">
        <v>43</v>
      </c>
      <c r="P681" s="125">
        <f>$O$681*$H$681</f>
        <v>0</v>
      </c>
      <c r="Q681" s="125">
        <v>0</v>
      </c>
      <c r="R681" s="125">
        <f>$Q$681*$H$681</f>
        <v>0</v>
      </c>
      <c r="S681" s="125">
        <v>0</v>
      </c>
      <c r="T681" s="126">
        <f>$S$681*$H$681</f>
        <v>0</v>
      </c>
      <c r="AR681" s="75" t="s">
        <v>1408</v>
      </c>
      <c r="AT681" s="75" t="s">
        <v>261</v>
      </c>
      <c r="AU681" s="75" t="s">
        <v>80</v>
      </c>
      <c r="AY681" s="75" t="s">
        <v>124</v>
      </c>
      <c r="BE681" s="127">
        <f>IF($N$681="základní",$J$681,0)</f>
        <v>0</v>
      </c>
      <c r="BF681" s="127">
        <f>IF($N$681="snížená",$J$681,0)</f>
        <v>0</v>
      </c>
      <c r="BG681" s="127">
        <f>IF($N$681="zákl. přenesená",$J$681,0)</f>
        <v>0</v>
      </c>
      <c r="BH681" s="127">
        <f>IF($N$681="sníž. přenesená",$J$681,0)</f>
        <v>0</v>
      </c>
      <c r="BI681" s="127">
        <f>IF($N$681="nulová",$J$681,0)</f>
        <v>0</v>
      </c>
      <c r="BJ681" s="75" t="s">
        <v>21</v>
      </c>
      <c r="BK681" s="127">
        <f>ROUND($I$681*$H$681,2)</f>
        <v>0</v>
      </c>
      <c r="BL681" s="75" t="s">
        <v>524</v>
      </c>
      <c r="BM681" s="75" t="s">
        <v>1789</v>
      </c>
    </row>
    <row r="682" spans="2:65" s="6" customFormat="1" ht="15.75" customHeight="1">
      <c r="B682" s="22"/>
      <c r="C682" s="143" t="s">
        <v>1790</v>
      </c>
      <c r="D682" s="143" t="s">
        <v>261</v>
      </c>
      <c r="E682" s="141" t="s">
        <v>1791</v>
      </c>
      <c r="F682" s="142" t="s">
        <v>1792</v>
      </c>
      <c r="G682" s="143" t="s">
        <v>1256</v>
      </c>
      <c r="H682" s="144">
        <v>2</v>
      </c>
      <c r="I682" s="145"/>
      <c r="J682" s="146">
        <f>ROUND($I$682*$H$682,2)</f>
        <v>0</v>
      </c>
      <c r="K682" s="142" t="s">
        <v>350</v>
      </c>
      <c r="L682" s="147"/>
      <c r="M682" s="148"/>
      <c r="N682" s="149" t="s">
        <v>43</v>
      </c>
      <c r="P682" s="125">
        <f>$O$682*$H$682</f>
        <v>0</v>
      </c>
      <c r="Q682" s="125">
        <v>0</v>
      </c>
      <c r="R682" s="125">
        <f>$Q$682*$H$682</f>
        <v>0</v>
      </c>
      <c r="S682" s="125">
        <v>0</v>
      </c>
      <c r="T682" s="126">
        <f>$S$682*$H$682</f>
        <v>0</v>
      </c>
      <c r="AR682" s="75" t="s">
        <v>1408</v>
      </c>
      <c r="AT682" s="75" t="s">
        <v>261</v>
      </c>
      <c r="AU682" s="75" t="s">
        <v>80</v>
      </c>
      <c r="AY682" s="75" t="s">
        <v>124</v>
      </c>
      <c r="BE682" s="127">
        <f>IF($N$682="základní",$J$682,0)</f>
        <v>0</v>
      </c>
      <c r="BF682" s="127">
        <f>IF($N$682="snížená",$J$682,0)</f>
        <v>0</v>
      </c>
      <c r="BG682" s="127">
        <f>IF($N$682="zákl. přenesená",$J$682,0)</f>
        <v>0</v>
      </c>
      <c r="BH682" s="127">
        <f>IF($N$682="sníž. přenesená",$J$682,0)</f>
        <v>0</v>
      </c>
      <c r="BI682" s="127">
        <f>IF($N$682="nulová",$J$682,0)</f>
        <v>0</v>
      </c>
      <c r="BJ682" s="75" t="s">
        <v>21</v>
      </c>
      <c r="BK682" s="127">
        <f>ROUND($I$682*$H$682,2)</f>
        <v>0</v>
      </c>
      <c r="BL682" s="75" t="s">
        <v>524</v>
      </c>
      <c r="BM682" s="75" t="s">
        <v>1793</v>
      </c>
    </row>
    <row r="683" spans="2:65" s="6" customFormat="1" ht="15.75" customHeight="1">
      <c r="B683" s="22"/>
      <c r="C683" s="143" t="s">
        <v>1794</v>
      </c>
      <c r="D683" s="143" t="s">
        <v>261</v>
      </c>
      <c r="E683" s="141" t="s">
        <v>1795</v>
      </c>
      <c r="F683" s="142" t="s">
        <v>1796</v>
      </c>
      <c r="G683" s="143" t="s">
        <v>1256</v>
      </c>
      <c r="H683" s="144">
        <v>2</v>
      </c>
      <c r="I683" s="145"/>
      <c r="J683" s="146">
        <f>ROUND($I$683*$H$683,2)</f>
        <v>0</v>
      </c>
      <c r="K683" s="142" t="s">
        <v>350</v>
      </c>
      <c r="L683" s="147"/>
      <c r="M683" s="148"/>
      <c r="N683" s="149" t="s">
        <v>43</v>
      </c>
      <c r="P683" s="125">
        <f>$O$683*$H$683</f>
        <v>0</v>
      </c>
      <c r="Q683" s="125">
        <v>0</v>
      </c>
      <c r="R683" s="125">
        <f>$Q$683*$H$683</f>
        <v>0</v>
      </c>
      <c r="S683" s="125">
        <v>0</v>
      </c>
      <c r="T683" s="126">
        <f>$S$683*$H$683</f>
        <v>0</v>
      </c>
      <c r="AR683" s="75" t="s">
        <v>1408</v>
      </c>
      <c r="AT683" s="75" t="s">
        <v>261</v>
      </c>
      <c r="AU683" s="75" t="s">
        <v>80</v>
      </c>
      <c r="AY683" s="75" t="s">
        <v>124</v>
      </c>
      <c r="BE683" s="127">
        <f>IF($N$683="základní",$J$683,0)</f>
        <v>0</v>
      </c>
      <c r="BF683" s="127">
        <f>IF($N$683="snížená",$J$683,0)</f>
        <v>0</v>
      </c>
      <c r="BG683" s="127">
        <f>IF($N$683="zákl. přenesená",$J$683,0)</f>
        <v>0</v>
      </c>
      <c r="BH683" s="127">
        <f>IF($N$683="sníž. přenesená",$J$683,0)</f>
        <v>0</v>
      </c>
      <c r="BI683" s="127">
        <f>IF($N$683="nulová",$J$683,0)</f>
        <v>0</v>
      </c>
      <c r="BJ683" s="75" t="s">
        <v>21</v>
      </c>
      <c r="BK683" s="127">
        <f>ROUND($I$683*$H$683,2)</f>
        <v>0</v>
      </c>
      <c r="BL683" s="75" t="s">
        <v>524</v>
      </c>
      <c r="BM683" s="75" t="s">
        <v>1797</v>
      </c>
    </row>
    <row r="684" spans="2:65" s="6" customFormat="1" ht="15.75" customHeight="1">
      <c r="B684" s="22"/>
      <c r="C684" s="143" t="s">
        <v>1798</v>
      </c>
      <c r="D684" s="143" t="s">
        <v>261</v>
      </c>
      <c r="E684" s="141" t="s">
        <v>1799</v>
      </c>
      <c r="F684" s="142" t="s">
        <v>1800</v>
      </c>
      <c r="G684" s="143" t="s">
        <v>1256</v>
      </c>
      <c r="H684" s="144">
        <v>2</v>
      </c>
      <c r="I684" s="145"/>
      <c r="J684" s="146">
        <f>ROUND($I$684*$H$684,2)</f>
        <v>0</v>
      </c>
      <c r="K684" s="142" t="s">
        <v>350</v>
      </c>
      <c r="L684" s="147"/>
      <c r="M684" s="148"/>
      <c r="N684" s="149" t="s">
        <v>43</v>
      </c>
      <c r="P684" s="125">
        <f>$O$684*$H$684</f>
        <v>0</v>
      </c>
      <c r="Q684" s="125">
        <v>0</v>
      </c>
      <c r="R684" s="125">
        <f>$Q$684*$H$684</f>
        <v>0</v>
      </c>
      <c r="S684" s="125">
        <v>0</v>
      </c>
      <c r="T684" s="126">
        <f>$S$684*$H$684</f>
        <v>0</v>
      </c>
      <c r="AR684" s="75" t="s">
        <v>1408</v>
      </c>
      <c r="AT684" s="75" t="s">
        <v>261</v>
      </c>
      <c r="AU684" s="75" t="s">
        <v>80</v>
      </c>
      <c r="AY684" s="75" t="s">
        <v>124</v>
      </c>
      <c r="BE684" s="127">
        <f>IF($N$684="základní",$J$684,0)</f>
        <v>0</v>
      </c>
      <c r="BF684" s="127">
        <f>IF($N$684="snížená",$J$684,0)</f>
        <v>0</v>
      </c>
      <c r="BG684" s="127">
        <f>IF($N$684="zákl. přenesená",$J$684,0)</f>
        <v>0</v>
      </c>
      <c r="BH684" s="127">
        <f>IF($N$684="sníž. přenesená",$J$684,0)</f>
        <v>0</v>
      </c>
      <c r="BI684" s="127">
        <f>IF($N$684="nulová",$J$684,0)</f>
        <v>0</v>
      </c>
      <c r="BJ684" s="75" t="s">
        <v>21</v>
      </c>
      <c r="BK684" s="127">
        <f>ROUND($I$684*$H$684,2)</f>
        <v>0</v>
      </c>
      <c r="BL684" s="75" t="s">
        <v>524</v>
      </c>
      <c r="BM684" s="75" t="s">
        <v>1801</v>
      </c>
    </row>
    <row r="685" spans="2:65" s="6" customFormat="1" ht="15.75" customHeight="1">
      <c r="B685" s="22"/>
      <c r="C685" s="143" t="s">
        <v>1802</v>
      </c>
      <c r="D685" s="143" t="s">
        <v>261</v>
      </c>
      <c r="E685" s="141" t="s">
        <v>1803</v>
      </c>
      <c r="F685" s="142" t="s">
        <v>1804</v>
      </c>
      <c r="G685" s="143" t="s">
        <v>152</v>
      </c>
      <c r="H685" s="144">
        <v>9</v>
      </c>
      <c r="I685" s="145"/>
      <c r="J685" s="146">
        <f>ROUND($I$685*$H$685,2)</f>
        <v>0</v>
      </c>
      <c r="K685" s="142" t="s">
        <v>350</v>
      </c>
      <c r="L685" s="147"/>
      <c r="M685" s="148"/>
      <c r="N685" s="149" t="s">
        <v>43</v>
      </c>
      <c r="P685" s="125">
        <f>$O$685*$H$685</f>
        <v>0</v>
      </c>
      <c r="Q685" s="125">
        <v>0</v>
      </c>
      <c r="R685" s="125">
        <f>$Q$685*$H$685</f>
        <v>0</v>
      </c>
      <c r="S685" s="125">
        <v>0</v>
      </c>
      <c r="T685" s="126">
        <f>$S$685*$H$685</f>
        <v>0</v>
      </c>
      <c r="AR685" s="75" t="s">
        <v>1408</v>
      </c>
      <c r="AT685" s="75" t="s">
        <v>261</v>
      </c>
      <c r="AU685" s="75" t="s">
        <v>80</v>
      </c>
      <c r="AY685" s="75" t="s">
        <v>124</v>
      </c>
      <c r="BE685" s="127">
        <f>IF($N$685="základní",$J$685,0)</f>
        <v>0</v>
      </c>
      <c r="BF685" s="127">
        <f>IF($N$685="snížená",$J$685,0)</f>
        <v>0</v>
      </c>
      <c r="BG685" s="127">
        <f>IF($N$685="zákl. přenesená",$J$685,0)</f>
        <v>0</v>
      </c>
      <c r="BH685" s="127">
        <f>IF($N$685="sníž. přenesená",$J$685,0)</f>
        <v>0</v>
      </c>
      <c r="BI685" s="127">
        <f>IF($N$685="nulová",$J$685,0)</f>
        <v>0</v>
      </c>
      <c r="BJ685" s="75" t="s">
        <v>21</v>
      </c>
      <c r="BK685" s="127">
        <f>ROUND($I$685*$H$685,2)</f>
        <v>0</v>
      </c>
      <c r="BL685" s="75" t="s">
        <v>524</v>
      </c>
      <c r="BM685" s="75" t="s">
        <v>1805</v>
      </c>
    </row>
    <row r="686" spans="2:63" s="105" customFormat="1" ht="37.5" customHeight="1">
      <c r="B686" s="106"/>
      <c r="D686" s="107" t="s">
        <v>71</v>
      </c>
      <c r="E686" s="108" t="s">
        <v>1806</v>
      </c>
      <c r="F686" s="108" t="s">
        <v>1807</v>
      </c>
      <c r="J686" s="109">
        <f>$BK$686</f>
        <v>0</v>
      </c>
      <c r="L686" s="106"/>
      <c r="M686" s="110"/>
      <c r="P686" s="111">
        <f>SUM($P$687:$P$690)</f>
        <v>0</v>
      </c>
      <c r="R686" s="111">
        <f>SUM($R$687:$R$690)</f>
        <v>0</v>
      </c>
      <c r="T686" s="112">
        <f>SUM($T$687:$T$690)</f>
        <v>0</v>
      </c>
      <c r="AR686" s="107" t="s">
        <v>142</v>
      </c>
      <c r="AT686" s="107" t="s">
        <v>71</v>
      </c>
      <c r="AU686" s="107" t="s">
        <v>72</v>
      </c>
      <c r="AY686" s="107" t="s">
        <v>124</v>
      </c>
      <c r="BK686" s="113">
        <f>SUM($BK$687:$BK$690)</f>
        <v>0</v>
      </c>
    </row>
    <row r="687" spans="2:65" s="6" customFormat="1" ht="15.75" customHeight="1">
      <c r="B687" s="22"/>
      <c r="C687" s="119" t="s">
        <v>1808</v>
      </c>
      <c r="D687" s="119" t="s">
        <v>127</v>
      </c>
      <c r="E687" s="117" t="s">
        <v>1809</v>
      </c>
      <c r="F687" s="118" t="s">
        <v>1810</v>
      </c>
      <c r="G687" s="119" t="s">
        <v>327</v>
      </c>
      <c r="H687" s="120">
        <v>3</v>
      </c>
      <c r="I687" s="121"/>
      <c r="J687" s="122">
        <f>ROUND($I$687*$H$687,2)</f>
        <v>0</v>
      </c>
      <c r="K687" s="118" t="s">
        <v>350</v>
      </c>
      <c r="L687" s="22"/>
      <c r="M687" s="123"/>
      <c r="N687" s="124" t="s">
        <v>43</v>
      </c>
      <c r="P687" s="125">
        <f>$O$687*$H$687</f>
        <v>0</v>
      </c>
      <c r="Q687" s="125">
        <v>0</v>
      </c>
      <c r="R687" s="125">
        <f>$Q$687*$H$687</f>
        <v>0</v>
      </c>
      <c r="S687" s="125">
        <v>0</v>
      </c>
      <c r="T687" s="126">
        <f>$S$687*$H$687</f>
        <v>0</v>
      </c>
      <c r="AR687" s="75" t="s">
        <v>1811</v>
      </c>
      <c r="AT687" s="75" t="s">
        <v>127</v>
      </c>
      <c r="AU687" s="75" t="s">
        <v>21</v>
      </c>
      <c r="AY687" s="75" t="s">
        <v>124</v>
      </c>
      <c r="BE687" s="127">
        <f>IF($N$687="základní",$J$687,0)</f>
        <v>0</v>
      </c>
      <c r="BF687" s="127">
        <f>IF($N$687="snížená",$J$687,0)</f>
        <v>0</v>
      </c>
      <c r="BG687" s="127">
        <f>IF($N$687="zákl. přenesená",$J$687,0)</f>
        <v>0</v>
      </c>
      <c r="BH687" s="127">
        <f>IF($N$687="sníž. přenesená",$J$687,0)</f>
        <v>0</v>
      </c>
      <c r="BI687" s="127">
        <f>IF($N$687="nulová",$J$687,0)</f>
        <v>0</v>
      </c>
      <c r="BJ687" s="75" t="s">
        <v>21</v>
      </c>
      <c r="BK687" s="127">
        <f>ROUND($I$687*$H$687,2)</f>
        <v>0</v>
      </c>
      <c r="BL687" s="75" t="s">
        <v>1811</v>
      </c>
      <c r="BM687" s="75" t="s">
        <v>1812</v>
      </c>
    </row>
    <row r="688" spans="2:65" s="6" customFormat="1" ht="15.75" customHeight="1">
      <c r="B688" s="22"/>
      <c r="C688" s="119" t="s">
        <v>1813</v>
      </c>
      <c r="D688" s="119" t="s">
        <v>127</v>
      </c>
      <c r="E688" s="117" t="s">
        <v>1814</v>
      </c>
      <c r="F688" s="118" t="s">
        <v>1815</v>
      </c>
      <c r="G688" s="119" t="s">
        <v>327</v>
      </c>
      <c r="H688" s="120">
        <v>2</v>
      </c>
      <c r="I688" s="121"/>
      <c r="J688" s="122">
        <f>ROUND($I$688*$H$688,2)</f>
        <v>0</v>
      </c>
      <c r="K688" s="118" t="s">
        <v>350</v>
      </c>
      <c r="L688" s="22"/>
      <c r="M688" s="123"/>
      <c r="N688" s="124" t="s">
        <v>43</v>
      </c>
      <c r="P688" s="125">
        <f>$O$688*$H$688</f>
        <v>0</v>
      </c>
      <c r="Q688" s="125">
        <v>0</v>
      </c>
      <c r="R688" s="125">
        <f>$Q$688*$H$688</f>
        <v>0</v>
      </c>
      <c r="S688" s="125">
        <v>0</v>
      </c>
      <c r="T688" s="126">
        <f>$S$688*$H$688</f>
        <v>0</v>
      </c>
      <c r="AR688" s="75" t="s">
        <v>1811</v>
      </c>
      <c r="AT688" s="75" t="s">
        <v>127</v>
      </c>
      <c r="AU688" s="75" t="s">
        <v>21</v>
      </c>
      <c r="AY688" s="75" t="s">
        <v>124</v>
      </c>
      <c r="BE688" s="127">
        <f>IF($N$688="základní",$J$688,0)</f>
        <v>0</v>
      </c>
      <c r="BF688" s="127">
        <f>IF($N$688="snížená",$J$688,0)</f>
        <v>0</v>
      </c>
      <c r="BG688" s="127">
        <f>IF($N$688="zákl. přenesená",$J$688,0)</f>
        <v>0</v>
      </c>
      <c r="BH688" s="127">
        <f>IF($N$688="sníž. přenesená",$J$688,0)</f>
        <v>0</v>
      </c>
      <c r="BI688" s="127">
        <f>IF($N$688="nulová",$J$688,0)</f>
        <v>0</v>
      </c>
      <c r="BJ688" s="75" t="s">
        <v>21</v>
      </c>
      <c r="BK688" s="127">
        <f>ROUND($I$688*$H$688,2)</f>
        <v>0</v>
      </c>
      <c r="BL688" s="75" t="s">
        <v>1811</v>
      </c>
      <c r="BM688" s="75" t="s">
        <v>1816</v>
      </c>
    </row>
    <row r="689" spans="2:65" s="6" customFormat="1" ht="15.75" customHeight="1">
      <c r="B689" s="22"/>
      <c r="C689" s="119" t="s">
        <v>1817</v>
      </c>
      <c r="D689" s="119" t="s">
        <v>127</v>
      </c>
      <c r="E689" s="117" t="s">
        <v>1818</v>
      </c>
      <c r="F689" s="118" t="s">
        <v>1819</v>
      </c>
      <c r="G689" s="119" t="s">
        <v>1820</v>
      </c>
      <c r="H689" s="120">
        <v>1</v>
      </c>
      <c r="I689" s="121"/>
      <c r="J689" s="122">
        <f>ROUND($I$689*$H$689,2)</f>
        <v>0</v>
      </c>
      <c r="K689" s="118" t="s">
        <v>350</v>
      </c>
      <c r="L689" s="22"/>
      <c r="M689" s="123"/>
      <c r="N689" s="124" t="s">
        <v>43</v>
      </c>
      <c r="P689" s="125">
        <f>$O$689*$H$689</f>
        <v>0</v>
      </c>
      <c r="Q689" s="125">
        <v>0</v>
      </c>
      <c r="R689" s="125">
        <f>$Q$689*$H$689</f>
        <v>0</v>
      </c>
      <c r="S689" s="125">
        <v>0</v>
      </c>
      <c r="T689" s="126">
        <f>$S$689*$H$689</f>
        <v>0</v>
      </c>
      <c r="AR689" s="75" t="s">
        <v>1811</v>
      </c>
      <c r="AT689" s="75" t="s">
        <v>127</v>
      </c>
      <c r="AU689" s="75" t="s">
        <v>21</v>
      </c>
      <c r="AY689" s="75" t="s">
        <v>124</v>
      </c>
      <c r="BE689" s="127">
        <f>IF($N$689="základní",$J$689,0)</f>
        <v>0</v>
      </c>
      <c r="BF689" s="127">
        <f>IF($N$689="snížená",$J$689,0)</f>
        <v>0</v>
      </c>
      <c r="BG689" s="127">
        <f>IF($N$689="zákl. přenesená",$J$689,0)</f>
        <v>0</v>
      </c>
      <c r="BH689" s="127">
        <f>IF($N$689="sníž. přenesená",$J$689,0)</f>
        <v>0</v>
      </c>
      <c r="BI689" s="127">
        <f>IF($N$689="nulová",$J$689,0)</f>
        <v>0</v>
      </c>
      <c r="BJ689" s="75" t="s">
        <v>21</v>
      </c>
      <c r="BK689" s="127">
        <f>ROUND($I$689*$H$689,2)</f>
        <v>0</v>
      </c>
      <c r="BL689" s="75" t="s">
        <v>1811</v>
      </c>
      <c r="BM689" s="75" t="s">
        <v>1821</v>
      </c>
    </row>
    <row r="690" spans="2:65" s="6" customFormat="1" ht="15.75" customHeight="1">
      <c r="B690" s="22"/>
      <c r="C690" s="119" t="s">
        <v>1822</v>
      </c>
      <c r="D690" s="119" t="s">
        <v>127</v>
      </c>
      <c r="E690" s="117" t="s">
        <v>1823</v>
      </c>
      <c r="F690" s="118" t="s">
        <v>1824</v>
      </c>
      <c r="G690" s="119" t="s">
        <v>327</v>
      </c>
      <c r="H690" s="120">
        <v>1</v>
      </c>
      <c r="I690" s="121"/>
      <c r="J690" s="122">
        <f>ROUND($I$690*$H$690,2)</f>
        <v>0</v>
      </c>
      <c r="K690" s="118" t="s">
        <v>350</v>
      </c>
      <c r="L690" s="22"/>
      <c r="M690" s="123"/>
      <c r="N690" s="128" t="s">
        <v>43</v>
      </c>
      <c r="O690" s="129"/>
      <c r="P690" s="130">
        <f>$O$690*$H$690</f>
        <v>0</v>
      </c>
      <c r="Q690" s="130">
        <v>0</v>
      </c>
      <c r="R690" s="130">
        <f>$Q$690*$H$690</f>
        <v>0</v>
      </c>
      <c r="S690" s="130">
        <v>0</v>
      </c>
      <c r="T690" s="131">
        <f>$S$690*$H$690</f>
        <v>0</v>
      </c>
      <c r="AR690" s="75" t="s">
        <v>1811</v>
      </c>
      <c r="AT690" s="75" t="s">
        <v>127</v>
      </c>
      <c r="AU690" s="75" t="s">
        <v>21</v>
      </c>
      <c r="AY690" s="75" t="s">
        <v>124</v>
      </c>
      <c r="BE690" s="127">
        <f>IF($N$690="základní",$J$690,0)</f>
        <v>0</v>
      </c>
      <c r="BF690" s="127">
        <f>IF($N$690="snížená",$J$690,0)</f>
        <v>0</v>
      </c>
      <c r="BG690" s="127">
        <f>IF($N$690="zákl. přenesená",$J$690,0)</f>
        <v>0</v>
      </c>
      <c r="BH690" s="127">
        <f>IF($N$690="sníž. přenesená",$J$690,0)</f>
        <v>0</v>
      </c>
      <c r="BI690" s="127">
        <f>IF($N$690="nulová",$J$690,0)</f>
        <v>0</v>
      </c>
      <c r="BJ690" s="75" t="s">
        <v>21</v>
      </c>
      <c r="BK690" s="127">
        <f>ROUND($I$690*$H$690,2)</f>
        <v>0</v>
      </c>
      <c r="BL690" s="75" t="s">
        <v>1811</v>
      </c>
      <c r="BM690" s="75" t="s">
        <v>1825</v>
      </c>
    </row>
    <row r="691" spans="2:46" s="6" customFormat="1" ht="7.5" customHeight="1">
      <c r="B691" s="36"/>
      <c r="C691" s="37"/>
      <c r="D691" s="37"/>
      <c r="E691" s="37"/>
      <c r="F691" s="37"/>
      <c r="G691" s="37"/>
      <c r="H691" s="37"/>
      <c r="I691" s="37"/>
      <c r="J691" s="37"/>
      <c r="K691" s="37"/>
      <c r="L691" s="22"/>
      <c r="AT691" s="2"/>
    </row>
  </sheetData>
  <sheetProtection/>
  <autoFilter ref="C115:K115"/>
  <mergeCells count="9">
    <mergeCell ref="E108:H108"/>
    <mergeCell ref="G1:H1"/>
    <mergeCell ref="L2:V2"/>
    <mergeCell ref="E7:H7"/>
    <mergeCell ref="E9:H9"/>
    <mergeCell ref="E24:H24"/>
    <mergeCell ref="E45:H45"/>
    <mergeCell ref="E47:H47"/>
    <mergeCell ref="E106:H106"/>
  </mergeCells>
  <hyperlinks>
    <hyperlink ref="F1:G1" location="C2" tooltip="Krycí list soupisu" display="1) Krycí list soupisu"/>
    <hyperlink ref="G1:H1" location="C54" tooltip="Rekapitulace" display="2) Rekapitulace"/>
    <hyperlink ref="J1" location="C11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4"/>
      <c r="C1" s="194"/>
      <c r="D1" s="193" t="s">
        <v>1</v>
      </c>
      <c r="E1" s="194"/>
      <c r="F1" s="195" t="s">
        <v>2151</v>
      </c>
      <c r="G1" s="200" t="s">
        <v>2152</v>
      </c>
      <c r="H1" s="200"/>
      <c r="I1" s="194"/>
      <c r="J1" s="195" t="s">
        <v>2153</v>
      </c>
      <c r="K1" s="193" t="s">
        <v>92</v>
      </c>
      <c r="L1" s="195" t="s">
        <v>2154</v>
      </c>
      <c r="M1" s="195"/>
      <c r="N1" s="195"/>
      <c r="O1" s="195"/>
      <c r="P1" s="195"/>
      <c r="Q1" s="195"/>
      <c r="R1" s="195"/>
      <c r="S1" s="195"/>
      <c r="T1" s="195"/>
      <c r="U1" s="191"/>
      <c r="V1" s="19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8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93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89" t="str">
        <f>'Rekapitulace stavby'!$K$6</f>
        <v>Přístavba hlavního vstupu do MŠ Křižíkova 555, M.Lázně</v>
      </c>
      <c r="F7" s="158"/>
      <c r="G7" s="158"/>
      <c r="H7" s="158"/>
      <c r="K7" s="12"/>
    </row>
    <row r="8" spans="2:11" s="6" customFormat="1" ht="15.75" customHeight="1">
      <c r="B8" s="22"/>
      <c r="D8" s="18" t="s">
        <v>94</v>
      </c>
      <c r="K8" s="25"/>
    </row>
    <row r="9" spans="2:11" s="6" customFormat="1" ht="37.5" customHeight="1">
      <c r="B9" s="22"/>
      <c r="E9" s="174" t="s">
        <v>1826</v>
      </c>
      <c r="F9" s="159"/>
      <c r="G9" s="159"/>
      <c r="H9" s="15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31.03.2015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64"/>
      <c r="F24" s="190"/>
      <c r="G24" s="190"/>
      <c r="H24" s="19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ROUND($J$90,2)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ROUND(SUM($BE$90:$BE$259),2)</f>
        <v>0</v>
      </c>
      <c r="I30" s="81">
        <v>0.21</v>
      </c>
      <c r="J30" s="80">
        <f>ROUND(ROUND((SUM($BE$90:$BE$259)),2)*$I$30,2)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ROUND(SUM($BF$90:$BF$259),2)</f>
        <v>0</v>
      </c>
      <c r="I31" s="81">
        <v>0.15</v>
      </c>
      <c r="J31" s="80">
        <f>ROUND(ROUND((SUM($BF$90:$BF$259)),2)*$I$31,2)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ROUND(SUM($BG$90:$BG$259),2)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ROUND(SUM($BH$90:$BH$259),2)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ROUND(SUM($BI$90:$BI$259),2)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89" t="str">
        <f>$E$7</f>
        <v>Přístavba hlavního vstupu do MŠ Křižíkova 555, M.Lázně</v>
      </c>
      <c r="F45" s="159"/>
      <c r="G45" s="159"/>
      <c r="H45" s="159"/>
      <c r="K45" s="25"/>
    </row>
    <row r="46" spans="2:11" s="6" customFormat="1" ht="15" customHeight="1">
      <c r="B46" s="22"/>
      <c r="C46" s="18" t="s">
        <v>94</v>
      </c>
      <c r="K46" s="25"/>
    </row>
    <row r="47" spans="2:11" s="6" customFormat="1" ht="19.5" customHeight="1">
      <c r="B47" s="22"/>
      <c r="E47" s="174" t="str">
        <f>$E$9</f>
        <v>20 - Venkovní rampa</v>
      </c>
      <c r="F47" s="159"/>
      <c r="G47" s="159"/>
      <c r="H47" s="15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Mariánské Lázně</v>
      </c>
      <c r="I49" s="18" t="s">
        <v>24</v>
      </c>
      <c r="J49" s="45" t="str">
        <f>IF($J$12="","",$J$12)</f>
        <v>31.03.2015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Mariánské Lázně</v>
      </c>
      <c r="I51" s="18" t="s">
        <v>34</v>
      </c>
      <c r="J51" s="16" t="str">
        <f>$E$21</f>
        <v>ing.Pavel Graca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97</v>
      </c>
      <c r="D54" s="30"/>
      <c r="E54" s="30"/>
      <c r="F54" s="30"/>
      <c r="G54" s="30"/>
      <c r="H54" s="30"/>
      <c r="I54" s="30"/>
      <c r="J54" s="86" t="s">
        <v>98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99</v>
      </c>
      <c r="J56" s="56">
        <f>$J$90</f>
        <v>0</v>
      </c>
      <c r="K56" s="25"/>
      <c r="AU56" s="6" t="s">
        <v>100</v>
      </c>
    </row>
    <row r="57" spans="2:11" s="62" customFormat="1" ht="25.5" customHeight="1">
      <c r="B57" s="87"/>
      <c r="D57" s="88" t="s">
        <v>174</v>
      </c>
      <c r="E57" s="88"/>
      <c r="F57" s="88"/>
      <c r="G57" s="88"/>
      <c r="H57" s="88"/>
      <c r="I57" s="88"/>
      <c r="J57" s="89">
        <f>$J$91</f>
        <v>0</v>
      </c>
      <c r="K57" s="90"/>
    </row>
    <row r="58" spans="2:11" s="91" customFormat="1" ht="21" customHeight="1">
      <c r="B58" s="92"/>
      <c r="D58" s="93" t="s">
        <v>175</v>
      </c>
      <c r="E58" s="93"/>
      <c r="F58" s="93"/>
      <c r="G58" s="93"/>
      <c r="H58" s="93"/>
      <c r="I58" s="93"/>
      <c r="J58" s="94">
        <f>$J$92</f>
        <v>0</v>
      </c>
      <c r="K58" s="95"/>
    </row>
    <row r="59" spans="2:11" s="91" customFormat="1" ht="21" customHeight="1">
      <c r="B59" s="92"/>
      <c r="D59" s="93" t="s">
        <v>176</v>
      </c>
      <c r="E59" s="93"/>
      <c r="F59" s="93"/>
      <c r="G59" s="93"/>
      <c r="H59" s="93"/>
      <c r="I59" s="93"/>
      <c r="J59" s="94">
        <f>$J$133</f>
        <v>0</v>
      </c>
      <c r="K59" s="95"/>
    </row>
    <row r="60" spans="2:11" s="91" customFormat="1" ht="21" customHeight="1">
      <c r="B60" s="92"/>
      <c r="D60" s="93" t="s">
        <v>178</v>
      </c>
      <c r="E60" s="93"/>
      <c r="F60" s="93"/>
      <c r="G60" s="93"/>
      <c r="H60" s="93"/>
      <c r="I60" s="93"/>
      <c r="J60" s="94">
        <f>$J$156</f>
        <v>0</v>
      </c>
      <c r="K60" s="95"/>
    </row>
    <row r="61" spans="2:11" s="91" customFormat="1" ht="21" customHeight="1">
      <c r="B61" s="92"/>
      <c r="D61" s="93" t="s">
        <v>179</v>
      </c>
      <c r="E61" s="93"/>
      <c r="F61" s="93"/>
      <c r="G61" s="93"/>
      <c r="H61" s="93"/>
      <c r="I61" s="93"/>
      <c r="J61" s="94">
        <f>$J$162</f>
        <v>0</v>
      </c>
      <c r="K61" s="95"/>
    </row>
    <row r="62" spans="2:11" s="91" customFormat="1" ht="21" customHeight="1">
      <c r="B62" s="92"/>
      <c r="D62" s="93" t="s">
        <v>180</v>
      </c>
      <c r="E62" s="93"/>
      <c r="F62" s="93"/>
      <c r="G62" s="93"/>
      <c r="H62" s="93"/>
      <c r="I62" s="93"/>
      <c r="J62" s="94">
        <f>$J$183</f>
        <v>0</v>
      </c>
      <c r="K62" s="95"/>
    </row>
    <row r="63" spans="2:11" s="91" customFormat="1" ht="21" customHeight="1">
      <c r="B63" s="92"/>
      <c r="D63" s="93" t="s">
        <v>1827</v>
      </c>
      <c r="E63" s="93"/>
      <c r="F63" s="93"/>
      <c r="G63" s="93"/>
      <c r="H63" s="93"/>
      <c r="I63" s="93"/>
      <c r="J63" s="94">
        <f>$J$198</f>
        <v>0</v>
      </c>
      <c r="K63" s="95"/>
    </row>
    <row r="64" spans="2:11" s="91" customFormat="1" ht="21" customHeight="1">
      <c r="B64" s="92"/>
      <c r="D64" s="93" t="s">
        <v>183</v>
      </c>
      <c r="E64" s="93"/>
      <c r="F64" s="93"/>
      <c r="G64" s="93"/>
      <c r="H64" s="93"/>
      <c r="I64" s="93"/>
      <c r="J64" s="94">
        <f>$J$206</f>
        <v>0</v>
      </c>
      <c r="K64" s="95"/>
    </row>
    <row r="65" spans="2:11" s="91" customFormat="1" ht="21" customHeight="1">
      <c r="B65" s="92"/>
      <c r="D65" s="93" t="s">
        <v>184</v>
      </c>
      <c r="E65" s="93"/>
      <c r="F65" s="93"/>
      <c r="G65" s="93"/>
      <c r="H65" s="93"/>
      <c r="I65" s="93"/>
      <c r="J65" s="94">
        <f>$J$213</f>
        <v>0</v>
      </c>
      <c r="K65" s="95"/>
    </row>
    <row r="66" spans="2:11" s="62" customFormat="1" ht="25.5" customHeight="1">
      <c r="B66" s="87"/>
      <c r="D66" s="88" t="s">
        <v>185</v>
      </c>
      <c r="E66" s="88"/>
      <c r="F66" s="88"/>
      <c r="G66" s="88"/>
      <c r="H66" s="88"/>
      <c r="I66" s="88"/>
      <c r="J66" s="89">
        <f>$J$215</f>
        <v>0</v>
      </c>
      <c r="K66" s="90"/>
    </row>
    <row r="67" spans="2:11" s="91" customFormat="1" ht="21" customHeight="1">
      <c r="B67" s="92"/>
      <c r="D67" s="93" t="s">
        <v>186</v>
      </c>
      <c r="E67" s="93"/>
      <c r="F67" s="93"/>
      <c r="G67" s="93"/>
      <c r="H67" s="93"/>
      <c r="I67" s="93"/>
      <c r="J67" s="94">
        <f>$J$216</f>
        <v>0</v>
      </c>
      <c r="K67" s="95"/>
    </row>
    <row r="68" spans="2:11" s="91" customFormat="1" ht="21" customHeight="1">
      <c r="B68" s="92"/>
      <c r="D68" s="93" t="s">
        <v>189</v>
      </c>
      <c r="E68" s="93"/>
      <c r="F68" s="93"/>
      <c r="G68" s="93"/>
      <c r="H68" s="93"/>
      <c r="I68" s="93"/>
      <c r="J68" s="94">
        <f>$J$223</f>
        <v>0</v>
      </c>
      <c r="K68" s="95"/>
    </row>
    <row r="69" spans="2:11" s="91" customFormat="1" ht="21" customHeight="1">
      <c r="B69" s="92"/>
      <c r="D69" s="93" t="s">
        <v>199</v>
      </c>
      <c r="E69" s="93"/>
      <c r="F69" s="93"/>
      <c r="G69" s="93"/>
      <c r="H69" s="93"/>
      <c r="I69" s="93"/>
      <c r="J69" s="94">
        <f>$J$228</f>
        <v>0</v>
      </c>
      <c r="K69" s="95"/>
    </row>
    <row r="70" spans="2:11" s="91" customFormat="1" ht="21" customHeight="1">
      <c r="B70" s="92"/>
      <c r="D70" s="93" t="s">
        <v>200</v>
      </c>
      <c r="E70" s="93"/>
      <c r="F70" s="93"/>
      <c r="G70" s="93"/>
      <c r="H70" s="93"/>
      <c r="I70" s="93"/>
      <c r="J70" s="94">
        <f>$J$238</f>
        <v>0</v>
      </c>
      <c r="K70" s="95"/>
    </row>
    <row r="71" spans="2:11" s="6" customFormat="1" ht="22.5" customHeight="1">
      <c r="B71" s="22"/>
      <c r="K71" s="25"/>
    </row>
    <row r="72" spans="2:11" s="6" customFormat="1" ht="7.5" customHeight="1"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6" spans="2:12" s="6" customFormat="1" ht="7.5" customHeight="1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22"/>
    </row>
    <row r="77" spans="2:12" s="6" customFormat="1" ht="37.5" customHeight="1">
      <c r="B77" s="22"/>
      <c r="C77" s="11" t="s">
        <v>106</v>
      </c>
      <c r="L77" s="22"/>
    </row>
    <row r="78" spans="2:12" s="6" customFormat="1" ht="7.5" customHeight="1">
      <c r="B78" s="22"/>
      <c r="L78" s="22"/>
    </row>
    <row r="79" spans="2:12" s="6" customFormat="1" ht="15" customHeight="1">
      <c r="B79" s="22"/>
      <c r="C79" s="18" t="s">
        <v>16</v>
      </c>
      <c r="L79" s="22"/>
    </row>
    <row r="80" spans="2:12" s="6" customFormat="1" ht="16.5" customHeight="1">
      <c r="B80" s="22"/>
      <c r="E80" s="189" t="str">
        <f>$E$7</f>
        <v>Přístavba hlavního vstupu do MŠ Křižíkova 555, M.Lázně</v>
      </c>
      <c r="F80" s="159"/>
      <c r="G80" s="159"/>
      <c r="H80" s="159"/>
      <c r="L80" s="22"/>
    </row>
    <row r="81" spans="2:12" s="6" customFormat="1" ht="15" customHeight="1">
      <c r="B81" s="22"/>
      <c r="C81" s="18" t="s">
        <v>94</v>
      </c>
      <c r="L81" s="22"/>
    </row>
    <row r="82" spans="2:12" s="6" customFormat="1" ht="19.5" customHeight="1">
      <c r="B82" s="22"/>
      <c r="E82" s="174" t="str">
        <f>$E$9</f>
        <v>20 - Venkovní rampa</v>
      </c>
      <c r="F82" s="159"/>
      <c r="G82" s="159"/>
      <c r="H82" s="159"/>
      <c r="L82" s="22"/>
    </row>
    <row r="83" spans="2:12" s="6" customFormat="1" ht="7.5" customHeight="1">
      <c r="B83" s="22"/>
      <c r="L83" s="22"/>
    </row>
    <row r="84" spans="2:12" s="6" customFormat="1" ht="18.75" customHeight="1">
      <c r="B84" s="22"/>
      <c r="C84" s="18" t="s">
        <v>22</v>
      </c>
      <c r="F84" s="16" t="str">
        <f>$F$12</f>
        <v>Mariánské Lázně</v>
      </c>
      <c r="I84" s="18" t="s">
        <v>24</v>
      </c>
      <c r="J84" s="45" t="str">
        <f>IF($J$12="","",$J$12)</f>
        <v>31.03.2015</v>
      </c>
      <c r="L84" s="22"/>
    </row>
    <row r="85" spans="2:12" s="6" customFormat="1" ht="7.5" customHeight="1">
      <c r="B85" s="22"/>
      <c r="L85" s="22"/>
    </row>
    <row r="86" spans="2:12" s="6" customFormat="1" ht="15.75" customHeight="1">
      <c r="B86" s="22"/>
      <c r="C86" s="18" t="s">
        <v>28</v>
      </c>
      <c r="F86" s="16" t="str">
        <f>$E$15</f>
        <v>Město Mariánské Lázně</v>
      </c>
      <c r="I86" s="18" t="s">
        <v>34</v>
      </c>
      <c r="J86" s="16" t="str">
        <f>$E$21</f>
        <v>ing.Pavel Graca</v>
      </c>
      <c r="L86" s="22"/>
    </row>
    <row r="87" spans="2:12" s="6" customFormat="1" ht="15" customHeight="1">
      <c r="B87" s="22"/>
      <c r="C87" s="18" t="s">
        <v>32</v>
      </c>
      <c r="F87" s="16">
        <f>IF($E$18="","",$E$18)</f>
      </c>
      <c r="L87" s="22"/>
    </row>
    <row r="88" spans="2:12" s="6" customFormat="1" ht="11.25" customHeight="1">
      <c r="B88" s="22"/>
      <c r="L88" s="22"/>
    </row>
    <row r="89" spans="2:20" s="96" customFormat="1" ht="30" customHeight="1">
      <c r="B89" s="97"/>
      <c r="C89" s="98" t="s">
        <v>107</v>
      </c>
      <c r="D89" s="99" t="s">
        <v>57</v>
      </c>
      <c r="E89" s="99" t="s">
        <v>53</v>
      </c>
      <c r="F89" s="99" t="s">
        <v>108</v>
      </c>
      <c r="G89" s="99" t="s">
        <v>109</v>
      </c>
      <c r="H89" s="99" t="s">
        <v>110</v>
      </c>
      <c r="I89" s="99" t="s">
        <v>111</v>
      </c>
      <c r="J89" s="99" t="s">
        <v>112</v>
      </c>
      <c r="K89" s="100" t="s">
        <v>113</v>
      </c>
      <c r="L89" s="97"/>
      <c r="M89" s="50" t="s">
        <v>114</v>
      </c>
      <c r="N89" s="51" t="s">
        <v>42</v>
      </c>
      <c r="O89" s="51" t="s">
        <v>115</v>
      </c>
      <c r="P89" s="51" t="s">
        <v>116</v>
      </c>
      <c r="Q89" s="51" t="s">
        <v>117</v>
      </c>
      <c r="R89" s="51" t="s">
        <v>118</v>
      </c>
      <c r="S89" s="51" t="s">
        <v>119</v>
      </c>
      <c r="T89" s="52" t="s">
        <v>120</v>
      </c>
    </row>
    <row r="90" spans="2:63" s="6" customFormat="1" ht="30" customHeight="1">
      <c r="B90" s="22"/>
      <c r="C90" s="55" t="s">
        <v>99</v>
      </c>
      <c r="J90" s="101">
        <f>$BK$90</f>
        <v>0</v>
      </c>
      <c r="L90" s="22"/>
      <c r="M90" s="54"/>
      <c r="N90" s="46"/>
      <c r="O90" s="46"/>
      <c r="P90" s="102">
        <f>$P$91+$P$215</f>
        <v>0</v>
      </c>
      <c r="Q90" s="46"/>
      <c r="R90" s="102">
        <f>$R$91+$R$215</f>
        <v>47.53275584999999</v>
      </c>
      <c r="S90" s="46"/>
      <c r="T90" s="103">
        <f>$T$91+$T$215</f>
        <v>7.12343</v>
      </c>
      <c r="AT90" s="6" t="s">
        <v>71</v>
      </c>
      <c r="AU90" s="6" t="s">
        <v>100</v>
      </c>
      <c r="BK90" s="104">
        <f>$BK$91+$BK$215</f>
        <v>0</v>
      </c>
    </row>
    <row r="91" spans="2:63" s="105" customFormat="1" ht="37.5" customHeight="1">
      <c r="B91" s="106"/>
      <c r="D91" s="107" t="s">
        <v>71</v>
      </c>
      <c r="E91" s="108" t="s">
        <v>214</v>
      </c>
      <c r="F91" s="108" t="s">
        <v>215</v>
      </c>
      <c r="J91" s="109">
        <f>$BK$91</f>
        <v>0</v>
      </c>
      <c r="L91" s="106"/>
      <c r="M91" s="110"/>
      <c r="P91" s="111">
        <f>$P$92+$P$133+$P$156+$P$162+$P$183+$P$198+$P$206+$P$213</f>
        <v>0</v>
      </c>
      <c r="R91" s="111">
        <f>$R$92+$R$133+$R$156+$R$162+$R$183+$R$198+$R$206+$R$213</f>
        <v>46.73410039999999</v>
      </c>
      <c r="T91" s="112">
        <f>$T$92+$T$133+$T$156+$T$162+$T$183+$T$198+$T$206+$T$213</f>
        <v>7.12343</v>
      </c>
      <c r="AR91" s="107" t="s">
        <v>21</v>
      </c>
      <c r="AT91" s="107" t="s">
        <v>71</v>
      </c>
      <c r="AU91" s="107" t="s">
        <v>72</v>
      </c>
      <c r="AY91" s="107" t="s">
        <v>124</v>
      </c>
      <c r="BK91" s="113">
        <f>$BK$92+$BK$133+$BK$156+$BK$162+$BK$183+$BK$198+$BK$206+$BK$213</f>
        <v>0</v>
      </c>
    </row>
    <row r="92" spans="2:63" s="105" customFormat="1" ht="21" customHeight="1">
      <c r="B92" s="106"/>
      <c r="D92" s="107" t="s">
        <v>71</v>
      </c>
      <c r="E92" s="114" t="s">
        <v>21</v>
      </c>
      <c r="F92" s="114" t="s">
        <v>216</v>
      </c>
      <c r="J92" s="115">
        <f>$BK$92</f>
        <v>0</v>
      </c>
      <c r="L92" s="106"/>
      <c r="M92" s="110"/>
      <c r="P92" s="111">
        <f>SUM($P$93:$P$132)</f>
        <v>0</v>
      </c>
      <c r="R92" s="111">
        <f>SUM($R$93:$R$132)</f>
        <v>3.2677910000000003</v>
      </c>
      <c r="T92" s="112">
        <f>SUM($T$93:$T$132)</f>
        <v>7.12343</v>
      </c>
      <c r="AR92" s="107" t="s">
        <v>21</v>
      </c>
      <c r="AT92" s="107" t="s">
        <v>71</v>
      </c>
      <c r="AU92" s="107" t="s">
        <v>21</v>
      </c>
      <c r="AY92" s="107" t="s">
        <v>124</v>
      </c>
      <c r="BK92" s="113">
        <f>SUM($BK$93:$BK$132)</f>
        <v>0</v>
      </c>
    </row>
    <row r="93" spans="2:65" s="6" customFormat="1" ht="15.75" customHeight="1">
      <c r="B93" s="22"/>
      <c r="C93" s="116" t="s">
        <v>21</v>
      </c>
      <c r="D93" s="116" t="s">
        <v>127</v>
      </c>
      <c r="E93" s="117" t="s">
        <v>217</v>
      </c>
      <c r="F93" s="118" t="s">
        <v>218</v>
      </c>
      <c r="G93" s="119" t="s">
        <v>219</v>
      </c>
      <c r="H93" s="120">
        <v>38.03</v>
      </c>
      <c r="I93" s="121"/>
      <c r="J93" s="122">
        <f>ROUND($I$93*$H$93,2)</f>
        <v>0</v>
      </c>
      <c r="K93" s="118" t="s">
        <v>131</v>
      </c>
      <c r="L93" s="22"/>
      <c r="M93" s="123"/>
      <c r="N93" s="124" t="s">
        <v>43</v>
      </c>
      <c r="P93" s="125">
        <f>$O$93*$H$93</f>
        <v>0</v>
      </c>
      <c r="Q93" s="125">
        <v>0</v>
      </c>
      <c r="R93" s="125">
        <f>$Q$93*$H$93</f>
        <v>0</v>
      </c>
      <c r="S93" s="125">
        <v>0.181</v>
      </c>
      <c r="T93" s="126">
        <f>$S$93*$H$93</f>
        <v>6.88343</v>
      </c>
      <c r="AR93" s="75" t="s">
        <v>142</v>
      </c>
      <c r="AT93" s="75" t="s">
        <v>127</v>
      </c>
      <c r="AU93" s="75" t="s">
        <v>80</v>
      </c>
      <c r="AY93" s="6" t="s">
        <v>124</v>
      </c>
      <c r="BE93" s="127">
        <f>IF($N$93="základní",$J$93,0)</f>
        <v>0</v>
      </c>
      <c r="BF93" s="127">
        <f>IF($N$93="snížená",$J$93,0)</f>
        <v>0</v>
      </c>
      <c r="BG93" s="127">
        <f>IF($N$93="zákl. přenesená",$J$93,0)</f>
        <v>0</v>
      </c>
      <c r="BH93" s="127">
        <f>IF($N$93="sníž. přenesená",$J$93,0)</f>
        <v>0</v>
      </c>
      <c r="BI93" s="127">
        <f>IF($N$93="nulová",$J$93,0)</f>
        <v>0</v>
      </c>
      <c r="BJ93" s="75" t="s">
        <v>21</v>
      </c>
      <c r="BK93" s="127">
        <f>ROUND($I$93*$H$93,2)</f>
        <v>0</v>
      </c>
      <c r="BL93" s="75" t="s">
        <v>142</v>
      </c>
      <c r="BM93" s="75" t="s">
        <v>1828</v>
      </c>
    </row>
    <row r="94" spans="2:51" s="6" customFormat="1" ht="15.75" customHeight="1">
      <c r="B94" s="132"/>
      <c r="D94" s="133" t="s">
        <v>226</v>
      </c>
      <c r="E94" s="134"/>
      <c r="F94" s="134" t="s">
        <v>1829</v>
      </c>
      <c r="H94" s="135">
        <v>4.89</v>
      </c>
      <c r="L94" s="132"/>
      <c r="M94" s="136"/>
      <c r="T94" s="137"/>
      <c r="AT94" s="138" t="s">
        <v>226</v>
      </c>
      <c r="AU94" s="138" t="s">
        <v>80</v>
      </c>
      <c r="AV94" s="138" t="s">
        <v>80</v>
      </c>
      <c r="AW94" s="138" t="s">
        <v>100</v>
      </c>
      <c r="AX94" s="138" t="s">
        <v>72</v>
      </c>
      <c r="AY94" s="138" t="s">
        <v>124</v>
      </c>
    </row>
    <row r="95" spans="2:51" s="6" customFormat="1" ht="15.75" customHeight="1">
      <c r="B95" s="132"/>
      <c r="D95" s="139" t="s">
        <v>226</v>
      </c>
      <c r="E95" s="138"/>
      <c r="F95" s="134" t="s">
        <v>1830</v>
      </c>
      <c r="H95" s="135">
        <v>32.42</v>
      </c>
      <c r="L95" s="132"/>
      <c r="M95" s="136"/>
      <c r="T95" s="137"/>
      <c r="AT95" s="138" t="s">
        <v>226</v>
      </c>
      <c r="AU95" s="138" t="s">
        <v>80</v>
      </c>
      <c r="AV95" s="138" t="s">
        <v>80</v>
      </c>
      <c r="AW95" s="138" t="s">
        <v>100</v>
      </c>
      <c r="AX95" s="138" t="s">
        <v>72</v>
      </c>
      <c r="AY95" s="138" t="s">
        <v>124</v>
      </c>
    </row>
    <row r="96" spans="2:51" s="6" customFormat="1" ht="15.75" customHeight="1">
      <c r="B96" s="132"/>
      <c r="D96" s="139" t="s">
        <v>226</v>
      </c>
      <c r="E96" s="138"/>
      <c r="F96" s="134" t="s">
        <v>1831</v>
      </c>
      <c r="H96" s="135">
        <v>0.72</v>
      </c>
      <c r="L96" s="132"/>
      <c r="M96" s="136"/>
      <c r="T96" s="137"/>
      <c r="AT96" s="138" t="s">
        <v>226</v>
      </c>
      <c r="AU96" s="138" t="s">
        <v>80</v>
      </c>
      <c r="AV96" s="138" t="s">
        <v>80</v>
      </c>
      <c r="AW96" s="138" t="s">
        <v>100</v>
      </c>
      <c r="AX96" s="138" t="s">
        <v>72</v>
      </c>
      <c r="AY96" s="138" t="s">
        <v>124</v>
      </c>
    </row>
    <row r="97" spans="2:65" s="6" customFormat="1" ht="15.75" customHeight="1">
      <c r="B97" s="22"/>
      <c r="C97" s="116" t="s">
        <v>80</v>
      </c>
      <c r="D97" s="116" t="s">
        <v>127</v>
      </c>
      <c r="E97" s="117" t="s">
        <v>1832</v>
      </c>
      <c r="F97" s="118" t="s">
        <v>1833</v>
      </c>
      <c r="G97" s="119" t="s">
        <v>152</v>
      </c>
      <c r="H97" s="120">
        <v>6</v>
      </c>
      <c r="I97" s="121"/>
      <c r="J97" s="122">
        <f>ROUND($I$97*$H$97,2)</f>
        <v>0</v>
      </c>
      <c r="K97" s="118" t="s">
        <v>131</v>
      </c>
      <c r="L97" s="22"/>
      <c r="M97" s="123"/>
      <c r="N97" s="124" t="s">
        <v>43</v>
      </c>
      <c r="P97" s="125">
        <f>$O$97*$H$97</f>
        <v>0</v>
      </c>
      <c r="Q97" s="125">
        <v>0</v>
      </c>
      <c r="R97" s="125">
        <f>$Q$97*$H$97</f>
        <v>0</v>
      </c>
      <c r="S97" s="125">
        <v>0.04</v>
      </c>
      <c r="T97" s="126">
        <f>$S$97*$H$97</f>
        <v>0.24</v>
      </c>
      <c r="AR97" s="75" t="s">
        <v>142</v>
      </c>
      <c r="AT97" s="75" t="s">
        <v>127</v>
      </c>
      <c r="AU97" s="75" t="s">
        <v>80</v>
      </c>
      <c r="AY97" s="6" t="s">
        <v>124</v>
      </c>
      <c r="BE97" s="127">
        <f>IF($N$97="základní",$J$97,0)</f>
        <v>0</v>
      </c>
      <c r="BF97" s="127">
        <f>IF($N$97="snížená",$J$97,0)</f>
        <v>0</v>
      </c>
      <c r="BG97" s="127">
        <f>IF($N$97="zákl. přenesená",$J$97,0)</f>
        <v>0</v>
      </c>
      <c r="BH97" s="127">
        <f>IF($N$97="sníž. přenesená",$J$97,0)</f>
        <v>0</v>
      </c>
      <c r="BI97" s="127">
        <f>IF($N$97="nulová",$J$97,0)</f>
        <v>0</v>
      </c>
      <c r="BJ97" s="75" t="s">
        <v>21</v>
      </c>
      <c r="BK97" s="127">
        <f>ROUND($I$97*$H$97,2)</f>
        <v>0</v>
      </c>
      <c r="BL97" s="75" t="s">
        <v>142</v>
      </c>
      <c r="BM97" s="75" t="s">
        <v>1834</v>
      </c>
    </row>
    <row r="98" spans="2:51" s="6" customFormat="1" ht="15.75" customHeight="1">
      <c r="B98" s="132"/>
      <c r="D98" s="133" t="s">
        <v>226</v>
      </c>
      <c r="E98" s="134"/>
      <c r="F98" s="134" t="s">
        <v>694</v>
      </c>
      <c r="H98" s="135">
        <v>6</v>
      </c>
      <c r="L98" s="132"/>
      <c r="M98" s="136"/>
      <c r="T98" s="137"/>
      <c r="AT98" s="138" t="s">
        <v>226</v>
      </c>
      <c r="AU98" s="138" t="s">
        <v>80</v>
      </c>
      <c r="AV98" s="138" t="s">
        <v>80</v>
      </c>
      <c r="AW98" s="138" t="s">
        <v>100</v>
      </c>
      <c r="AX98" s="138" t="s">
        <v>21</v>
      </c>
      <c r="AY98" s="138" t="s">
        <v>124</v>
      </c>
    </row>
    <row r="99" spans="2:65" s="6" customFormat="1" ht="15.75" customHeight="1">
      <c r="B99" s="22"/>
      <c r="C99" s="116" t="s">
        <v>139</v>
      </c>
      <c r="D99" s="116" t="s">
        <v>127</v>
      </c>
      <c r="E99" s="117" t="s">
        <v>221</v>
      </c>
      <c r="F99" s="118" t="s">
        <v>222</v>
      </c>
      <c r="G99" s="119" t="s">
        <v>223</v>
      </c>
      <c r="H99" s="120">
        <v>8.784</v>
      </c>
      <c r="I99" s="121"/>
      <c r="J99" s="122">
        <f>ROUND($I$99*$H$99,2)</f>
        <v>0</v>
      </c>
      <c r="K99" s="118" t="s">
        <v>224</v>
      </c>
      <c r="L99" s="22"/>
      <c r="M99" s="123"/>
      <c r="N99" s="124" t="s">
        <v>43</v>
      </c>
      <c r="P99" s="125">
        <f>$O$99*$H$99</f>
        <v>0</v>
      </c>
      <c r="Q99" s="125">
        <v>0</v>
      </c>
      <c r="R99" s="125">
        <f>$Q$99*$H$99</f>
        <v>0</v>
      </c>
      <c r="S99" s="125">
        <v>0</v>
      </c>
      <c r="T99" s="126">
        <f>$S$99*$H$99</f>
        <v>0</v>
      </c>
      <c r="AR99" s="75" t="s">
        <v>142</v>
      </c>
      <c r="AT99" s="75" t="s">
        <v>127</v>
      </c>
      <c r="AU99" s="75" t="s">
        <v>80</v>
      </c>
      <c r="AY99" s="6" t="s">
        <v>124</v>
      </c>
      <c r="BE99" s="127">
        <f>IF($N$99="základní",$J$99,0)</f>
        <v>0</v>
      </c>
      <c r="BF99" s="127">
        <f>IF($N$99="snížená",$J$99,0)</f>
        <v>0</v>
      </c>
      <c r="BG99" s="127">
        <f>IF($N$99="zákl. přenesená",$J$99,0)</f>
        <v>0</v>
      </c>
      <c r="BH99" s="127">
        <f>IF($N$99="sníž. přenesená",$J$99,0)</f>
        <v>0</v>
      </c>
      <c r="BI99" s="127">
        <f>IF($N$99="nulová",$J$99,0)</f>
        <v>0</v>
      </c>
      <c r="BJ99" s="75" t="s">
        <v>21</v>
      </c>
      <c r="BK99" s="127">
        <f>ROUND($I$99*$H$99,2)</f>
        <v>0</v>
      </c>
      <c r="BL99" s="75" t="s">
        <v>142</v>
      </c>
      <c r="BM99" s="75" t="s">
        <v>1835</v>
      </c>
    </row>
    <row r="100" spans="2:51" s="6" customFormat="1" ht="15.75" customHeight="1">
      <c r="B100" s="132"/>
      <c r="D100" s="133" t="s">
        <v>226</v>
      </c>
      <c r="E100" s="134"/>
      <c r="F100" s="134" t="s">
        <v>1836</v>
      </c>
      <c r="H100" s="135">
        <v>5.986</v>
      </c>
      <c r="L100" s="132"/>
      <c r="M100" s="136"/>
      <c r="T100" s="137"/>
      <c r="AT100" s="138" t="s">
        <v>226</v>
      </c>
      <c r="AU100" s="138" t="s">
        <v>80</v>
      </c>
      <c r="AV100" s="138" t="s">
        <v>80</v>
      </c>
      <c r="AW100" s="138" t="s">
        <v>100</v>
      </c>
      <c r="AX100" s="138" t="s">
        <v>72</v>
      </c>
      <c r="AY100" s="138" t="s">
        <v>124</v>
      </c>
    </row>
    <row r="101" spans="2:51" s="6" customFormat="1" ht="15.75" customHeight="1">
      <c r="B101" s="132"/>
      <c r="D101" s="139" t="s">
        <v>226</v>
      </c>
      <c r="E101" s="138"/>
      <c r="F101" s="134" t="s">
        <v>1837</v>
      </c>
      <c r="H101" s="135">
        <v>1.398</v>
      </c>
      <c r="L101" s="132"/>
      <c r="M101" s="136"/>
      <c r="T101" s="137"/>
      <c r="AT101" s="138" t="s">
        <v>226</v>
      </c>
      <c r="AU101" s="138" t="s">
        <v>80</v>
      </c>
      <c r="AV101" s="138" t="s">
        <v>80</v>
      </c>
      <c r="AW101" s="138" t="s">
        <v>100</v>
      </c>
      <c r="AX101" s="138" t="s">
        <v>72</v>
      </c>
      <c r="AY101" s="138" t="s">
        <v>124</v>
      </c>
    </row>
    <row r="102" spans="2:51" s="6" customFormat="1" ht="15.75" customHeight="1">
      <c r="B102" s="132"/>
      <c r="D102" s="139" t="s">
        <v>226</v>
      </c>
      <c r="E102" s="138"/>
      <c r="F102" s="134" t="s">
        <v>1838</v>
      </c>
      <c r="H102" s="135">
        <v>1.184</v>
      </c>
      <c r="L102" s="132"/>
      <c r="M102" s="136"/>
      <c r="T102" s="137"/>
      <c r="AT102" s="138" t="s">
        <v>226</v>
      </c>
      <c r="AU102" s="138" t="s">
        <v>80</v>
      </c>
      <c r="AV102" s="138" t="s">
        <v>80</v>
      </c>
      <c r="AW102" s="138" t="s">
        <v>100</v>
      </c>
      <c r="AX102" s="138" t="s">
        <v>72</v>
      </c>
      <c r="AY102" s="138" t="s">
        <v>124</v>
      </c>
    </row>
    <row r="103" spans="2:51" s="6" customFormat="1" ht="15.75" customHeight="1">
      <c r="B103" s="132"/>
      <c r="D103" s="139" t="s">
        <v>226</v>
      </c>
      <c r="E103" s="138"/>
      <c r="F103" s="134" t="s">
        <v>1839</v>
      </c>
      <c r="H103" s="135">
        <v>0.216</v>
      </c>
      <c r="L103" s="132"/>
      <c r="M103" s="136"/>
      <c r="T103" s="137"/>
      <c r="AT103" s="138" t="s">
        <v>226</v>
      </c>
      <c r="AU103" s="138" t="s">
        <v>80</v>
      </c>
      <c r="AV103" s="138" t="s">
        <v>80</v>
      </c>
      <c r="AW103" s="138" t="s">
        <v>100</v>
      </c>
      <c r="AX103" s="138" t="s">
        <v>72</v>
      </c>
      <c r="AY103" s="138" t="s">
        <v>124</v>
      </c>
    </row>
    <row r="104" spans="2:65" s="6" customFormat="1" ht="15.75" customHeight="1">
      <c r="B104" s="22"/>
      <c r="C104" s="116" t="s">
        <v>142</v>
      </c>
      <c r="D104" s="116" t="s">
        <v>127</v>
      </c>
      <c r="E104" s="117" t="s">
        <v>228</v>
      </c>
      <c r="F104" s="118" t="s">
        <v>229</v>
      </c>
      <c r="G104" s="119" t="s">
        <v>223</v>
      </c>
      <c r="H104" s="120">
        <v>13.476</v>
      </c>
      <c r="I104" s="121"/>
      <c r="J104" s="122">
        <f>ROUND($I$104*$H$104,2)</f>
        <v>0</v>
      </c>
      <c r="K104" s="118" t="s">
        <v>224</v>
      </c>
      <c r="L104" s="22"/>
      <c r="M104" s="123"/>
      <c r="N104" s="124" t="s">
        <v>43</v>
      </c>
      <c r="P104" s="125">
        <f>$O$104*$H$104</f>
        <v>0</v>
      </c>
      <c r="Q104" s="125">
        <v>0</v>
      </c>
      <c r="R104" s="125">
        <f>$Q$104*$H$104</f>
        <v>0</v>
      </c>
      <c r="S104" s="125">
        <v>0</v>
      </c>
      <c r="T104" s="126">
        <f>$S$104*$H$104</f>
        <v>0</v>
      </c>
      <c r="AR104" s="75" t="s">
        <v>142</v>
      </c>
      <c r="AT104" s="75" t="s">
        <v>127</v>
      </c>
      <c r="AU104" s="75" t="s">
        <v>80</v>
      </c>
      <c r="AY104" s="6" t="s">
        <v>124</v>
      </c>
      <c r="BE104" s="127">
        <f>IF($N$104="základní",$J$104,0)</f>
        <v>0</v>
      </c>
      <c r="BF104" s="127">
        <f>IF($N$104="snížená",$J$104,0)</f>
        <v>0</v>
      </c>
      <c r="BG104" s="127">
        <f>IF($N$104="zákl. přenesená",$J$104,0)</f>
        <v>0</v>
      </c>
      <c r="BH104" s="127">
        <f>IF($N$104="sníž. přenesená",$J$104,0)</f>
        <v>0</v>
      </c>
      <c r="BI104" s="127">
        <f>IF($N$104="nulová",$J$104,0)</f>
        <v>0</v>
      </c>
      <c r="BJ104" s="75" t="s">
        <v>21</v>
      </c>
      <c r="BK104" s="127">
        <f>ROUND($I$104*$H$104,2)</f>
        <v>0</v>
      </c>
      <c r="BL104" s="75" t="s">
        <v>142</v>
      </c>
      <c r="BM104" s="75" t="s">
        <v>1840</v>
      </c>
    </row>
    <row r="105" spans="2:51" s="6" customFormat="1" ht="15.75" customHeight="1">
      <c r="B105" s="132"/>
      <c r="D105" s="133" t="s">
        <v>226</v>
      </c>
      <c r="E105" s="134"/>
      <c r="F105" s="134" t="s">
        <v>1841</v>
      </c>
      <c r="H105" s="135">
        <v>12.41</v>
      </c>
      <c r="L105" s="132"/>
      <c r="M105" s="136"/>
      <c r="T105" s="137"/>
      <c r="AT105" s="138" t="s">
        <v>226</v>
      </c>
      <c r="AU105" s="138" t="s">
        <v>80</v>
      </c>
      <c r="AV105" s="138" t="s">
        <v>80</v>
      </c>
      <c r="AW105" s="138" t="s">
        <v>100</v>
      </c>
      <c r="AX105" s="138" t="s">
        <v>72</v>
      </c>
      <c r="AY105" s="138" t="s">
        <v>124</v>
      </c>
    </row>
    <row r="106" spans="2:51" s="6" customFormat="1" ht="15.75" customHeight="1">
      <c r="B106" s="132"/>
      <c r="D106" s="139" t="s">
        <v>226</v>
      </c>
      <c r="E106" s="138"/>
      <c r="F106" s="134" t="s">
        <v>1842</v>
      </c>
      <c r="H106" s="135">
        <v>1.066</v>
      </c>
      <c r="L106" s="132"/>
      <c r="M106" s="136"/>
      <c r="T106" s="137"/>
      <c r="AT106" s="138" t="s">
        <v>226</v>
      </c>
      <c r="AU106" s="138" t="s">
        <v>80</v>
      </c>
      <c r="AV106" s="138" t="s">
        <v>80</v>
      </c>
      <c r="AW106" s="138" t="s">
        <v>100</v>
      </c>
      <c r="AX106" s="138" t="s">
        <v>72</v>
      </c>
      <c r="AY106" s="138" t="s">
        <v>124</v>
      </c>
    </row>
    <row r="107" spans="2:65" s="6" customFormat="1" ht="15.75" customHeight="1">
      <c r="B107" s="22"/>
      <c r="C107" s="116" t="s">
        <v>123</v>
      </c>
      <c r="D107" s="116" t="s">
        <v>127</v>
      </c>
      <c r="E107" s="117" t="s">
        <v>236</v>
      </c>
      <c r="F107" s="118" t="s">
        <v>237</v>
      </c>
      <c r="G107" s="119" t="s">
        <v>223</v>
      </c>
      <c r="H107" s="120">
        <v>22.27</v>
      </c>
      <c r="I107" s="121"/>
      <c r="J107" s="122">
        <f>ROUND($I$107*$H$107,2)</f>
        <v>0</v>
      </c>
      <c r="K107" s="118" t="s">
        <v>224</v>
      </c>
      <c r="L107" s="22"/>
      <c r="M107" s="123"/>
      <c r="N107" s="124" t="s">
        <v>43</v>
      </c>
      <c r="P107" s="125">
        <f>$O$107*$H$107</f>
        <v>0</v>
      </c>
      <c r="Q107" s="125">
        <v>0</v>
      </c>
      <c r="R107" s="125">
        <f>$Q$107*$H$107</f>
        <v>0</v>
      </c>
      <c r="S107" s="125">
        <v>0</v>
      </c>
      <c r="T107" s="126">
        <f>$S$107*$H$107</f>
        <v>0</v>
      </c>
      <c r="AR107" s="75" t="s">
        <v>142</v>
      </c>
      <c r="AT107" s="75" t="s">
        <v>127</v>
      </c>
      <c r="AU107" s="75" t="s">
        <v>80</v>
      </c>
      <c r="AY107" s="6" t="s">
        <v>124</v>
      </c>
      <c r="BE107" s="127">
        <f>IF($N$107="základní",$J$107,0)</f>
        <v>0</v>
      </c>
      <c r="BF107" s="127">
        <f>IF($N$107="snížená",$J$107,0)</f>
        <v>0</v>
      </c>
      <c r="BG107" s="127">
        <f>IF($N$107="zákl. přenesená",$J$107,0)</f>
        <v>0</v>
      </c>
      <c r="BH107" s="127">
        <f>IF($N$107="sníž. přenesená",$J$107,0)</f>
        <v>0</v>
      </c>
      <c r="BI107" s="127">
        <f>IF($N$107="nulová",$J$107,0)</f>
        <v>0</v>
      </c>
      <c r="BJ107" s="75" t="s">
        <v>21</v>
      </c>
      <c r="BK107" s="127">
        <f>ROUND($I$107*$H$107,2)</f>
        <v>0</v>
      </c>
      <c r="BL107" s="75" t="s">
        <v>142</v>
      </c>
      <c r="BM107" s="75" t="s">
        <v>1843</v>
      </c>
    </row>
    <row r="108" spans="2:51" s="6" customFormat="1" ht="15.75" customHeight="1">
      <c r="B108" s="132"/>
      <c r="D108" s="133" t="s">
        <v>226</v>
      </c>
      <c r="E108" s="134"/>
      <c r="F108" s="134" t="s">
        <v>1844</v>
      </c>
      <c r="H108" s="135">
        <v>22.27</v>
      </c>
      <c r="L108" s="132"/>
      <c r="M108" s="136"/>
      <c r="T108" s="137"/>
      <c r="AT108" s="138" t="s">
        <v>226</v>
      </c>
      <c r="AU108" s="138" t="s">
        <v>80</v>
      </c>
      <c r="AV108" s="138" t="s">
        <v>80</v>
      </c>
      <c r="AW108" s="138" t="s">
        <v>100</v>
      </c>
      <c r="AX108" s="138" t="s">
        <v>21</v>
      </c>
      <c r="AY108" s="138" t="s">
        <v>124</v>
      </c>
    </row>
    <row r="109" spans="2:65" s="6" customFormat="1" ht="15.75" customHeight="1">
      <c r="B109" s="22"/>
      <c r="C109" s="116" t="s">
        <v>149</v>
      </c>
      <c r="D109" s="116" t="s">
        <v>127</v>
      </c>
      <c r="E109" s="117" t="s">
        <v>240</v>
      </c>
      <c r="F109" s="118" t="s">
        <v>241</v>
      </c>
      <c r="G109" s="119" t="s">
        <v>223</v>
      </c>
      <c r="H109" s="120">
        <v>22.27</v>
      </c>
      <c r="I109" s="121"/>
      <c r="J109" s="122">
        <f>ROUND($I$109*$H$109,2)</f>
        <v>0</v>
      </c>
      <c r="K109" s="118" t="s">
        <v>224</v>
      </c>
      <c r="L109" s="22"/>
      <c r="M109" s="123"/>
      <c r="N109" s="124" t="s">
        <v>43</v>
      </c>
      <c r="P109" s="125">
        <f>$O$109*$H$109</f>
        <v>0</v>
      </c>
      <c r="Q109" s="125">
        <v>0</v>
      </c>
      <c r="R109" s="125">
        <f>$Q$109*$H$109</f>
        <v>0</v>
      </c>
      <c r="S109" s="125">
        <v>0</v>
      </c>
      <c r="T109" s="126">
        <f>$S$109*$H$109</f>
        <v>0</v>
      </c>
      <c r="AR109" s="75" t="s">
        <v>142</v>
      </c>
      <c r="AT109" s="75" t="s">
        <v>127</v>
      </c>
      <c r="AU109" s="75" t="s">
        <v>80</v>
      </c>
      <c r="AY109" s="6" t="s">
        <v>124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75" t="s">
        <v>21</v>
      </c>
      <c r="BK109" s="127">
        <f>ROUND($I$109*$H$109,2)</f>
        <v>0</v>
      </c>
      <c r="BL109" s="75" t="s">
        <v>142</v>
      </c>
      <c r="BM109" s="75" t="s">
        <v>1845</v>
      </c>
    </row>
    <row r="110" spans="2:65" s="6" customFormat="1" ht="15.75" customHeight="1">
      <c r="B110" s="22"/>
      <c r="C110" s="119" t="s">
        <v>154</v>
      </c>
      <c r="D110" s="119" t="s">
        <v>127</v>
      </c>
      <c r="E110" s="117" t="s">
        <v>243</v>
      </c>
      <c r="F110" s="118" t="s">
        <v>244</v>
      </c>
      <c r="G110" s="119" t="s">
        <v>223</v>
      </c>
      <c r="H110" s="120">
        <v>489.94</v>
      </c>
      <c r="I110" s="121"/>
      <c r="J110" s="122">
        <f>ROUND($I$110*$H$110,2)</f>
        <v>0</v>
      </c>
      <c r="K110" s="118" t="s">
        <v>224</v>
      </c>
      <c r="L110" s="22"/>
      <c r="M110" s="123"/>
      <c r="N110" s="124" t="s">
        <v>43</v>
      </c>
      <c r="P110" s="125">
        <f>$O$110*$H$110</f>
        <v>0</v>
      </c>
      <c r="Q110" s="125">
        <v>0</v>
      </c>
      <c r="R110" s="125">
        <f>$Q$110*$H$110</f>
        <v>0</v>
      </c>
      <c r="S110" s="125">
        <v>0</v>
      </c>
      <c r="T110" s="126">
        <f>$S$110*$H$110</f>
        <v>0</v>
      </c>
      <c r="AR110" s="75" t="s">
        <v>142</v>
      </c>
      <c r="AT110" s="75" t="s">
        <v>127</v>
      </c>
      <c r="AU110" s="75" t="s">
        <v>80</v>
      </c>
      <c r="AY110" s="75" t="s">
        <v>124</v>
      </c>
      <c r="BE110" s="127">
        <f>IF($N$110="základní",$J$110,0)</f>
        <v>0</v>
      </c>
      <c r="BF110" s="127">
        <f>IF($N$110="snížená",$J$110,0)</f>
        <v>0</v>
      </c>
      <c r="BG110" s="127">
        <f>IF($N$110="zákl. přenesená",$J$110,0)</f>
        <v>0</v>
      </c>
      <c r="BH110" s="127">
        <f>IF($N$110="sníž. přenesená",$J$110,0)</f>
        <v>0</v>
      </c>
      <c r="BI110" s="127">
        <f>IF($N$110="nulová",$J$110,0)</f>
        <v>0</v>
      </c>
      <c r="BJ110" s="75" t="s">
        <v>21</v>
      </c>
      <c r="BK110" s="127">
        <f>ROUND($I$110*$H$110,2)</f>
        <v>0</v>
      </c>
      <c r="BL110" s="75" t="s">
        <v>142</v>
      </c>
      <c r="BM110" s="75" t="s">
        <v>1846</v>
      </c>
    </row>
    <row r="111" spans="2:51" s="6" customFormat="1" ht="15.75" customHeight="1">
      <c r="B111" s="132"/>
      <c r="D111" s="139" t="s">
        <v>226</v>
      </c>
      <c r="F111" s="134" t="s">
        <v>1847</v>
      </c>
      <c r="H111" s="135">
        <v>489.94</v>
      </c>
      <c r="L111" s="132"/>
      <c r="M111" s="136"/>
      <c r="T111" s="137"/>
      <c r="AT111" s="138" t="s">
        <v>226</v>
      </c>
      <c r="AU111" s="138" t="s">
        <v>80</v>
      </c>
      <c r="AV111" s="138" t="s">
        <v>80</v>
      </c>
      <c r="AW111" s="138" t="s">
        <v>72</v>
      </c>
      <c r="AX111" s="138" t="s">
        <v>21</v>
      </c>
      <c r="AY111" s="138" t="s">
        <v>124</v>
      </c>
    </row>
    <row r="112" spans="2:65" s="6" customFormat="1" ht="15.75" customHeight="1">
      <c r="B112" s="22"/>
      <c r="C112" s="116" t="s">
        <v>160</v>
      </c>
      <c r="D112" s="116" t="s">
        <v>127</v>
      </c>
      <c r="E112" s="117" t="s">
        <v>247</v>
      </c>
      <c r="F112" s="118" t="s">
        <v>248</v>
      </c>
      <c r="G112" s="119" t="s">
        <v>223</v>
      </c>
      <c r="H112" s="120">
        <v>22.27</v>
      </c>
      <c r="I112" s="121"/>
      <c r="J112" s="122">
        <f>ROUND($I$112*$H$112,2)</f>
        <v>0</v>
      </c>
      <c r="K112" s="118" t="s">
        <v>224</v>
      </c>
      <c r="L112" s="22"/>
      <c r="M112" s="123"/>
      <c r="N112" s="124" t="s">
        <v>43</v>
      </c>
      <c r="P112" s="125">
        <f>$O$112*$H$112</f>
        <v>0</v>
      </c>
      <c r="Q112" s="125">
        <v>0</v>
      </c>
      <c r="R112" s="125">
        <f>$Q$112*$H$112</f>
        <v>0</v>
      </c>
      <c r="S112" s="125">
        <v>0</v>
      </c>
      <c r="T112" s="126">
        <f>$S$112*$H$112</f>
        <v>0</v>
      </c>
      <c r="AR112" s="75" t="s">
        <v>142</v>
      </c>
      <c r="AT112" s="75" t="s">
        <v>127</v>
      </c>
      <c r="AU112" s="75" t="s">
        <v>80</v>
      </c>
      <c r="AY112" s="6" t="s">
        <v>124</v>
      </c>
      <c r="BE112" s="127">
        <f>IF($N$112="základní",$J$112,0)</f>
        <v>0</v>
      </c>
      <c r="BF112" s="127">
        <f>IF($N$112="snížená",$J$112,0)</f>
        <v>0</v>
      </c>
      <c r="BG112" s="127">
        <f>IF($N$112="zákl. přenesená",$J$112,0)</f>
        <v>0</v>
      </c>
      <c r="BH112" s="127">
        <f>IF($N$112="sníž. přenesená",$J$112,0)</f>
        <v>0</v>
      </c>
      <c r="BI112" s="127">
        <f>IF($N$112="nulová",$J$112,0)</f>
        <v>0</v>
      </c>
      <c r="BJ112" s="75" t="s">
        <v>21</v>
      </c>
      <c r="BK112" s="127">
        <f>ROUND($I$112*$H$112,2)</f>
        <v>0</v>
      </c>
      <c r="BL112" s="75" t="s">
        <v>142</v>
      </c>
      <c r="BM112" s="75" t="s">
        <v>1848</v>
      </c>
    </row>
    <row r="113" spans="2:65" s="6" customFormat="1" ht="15.75" customHeight="1">
      <c r="B113" s="22"/>
      <c r="C113" s="119" t="s">
        <v>164</v>
      </c>
      <c r="D113" s="119" t="s">
        <v>127</v>
      </c>
      <c r="E113" s="117" t="s">
        <v>250</v>
      </c>
      <c r="F113" s="118" t="s">
        <v>251</v>
      </c>
      <c r="G113" s="119" t="s">
        <v>252</v>
      </c>
      <c r="H113" s="120">
        <v>44.54</v>
      </c>
      <c r="I113" s="121"/>
      <c r="J113" s="122">
        <f>ROUND($I$113*$H$113,2)</f>
        <v>0</v>
      </c>
      <c r="K113" s="118" t="s">
        <v>224</v>
      </c>
      <c r="L113" s="22"/>
      <c r="M113" s="123"/>
      <c r="N113" s="124" t="s">
        <v>43</v>
      </c>
      <c r="P113" s="125">
        <f>$O$113*$H$113</f>
        <v>0</v>
      </c>
      <c r="Q113" s="125">
        <v>0</v>
      </c>
      <c r="R113" s="125">
        <f>$Q$113*$H$113</f>
        <v>0</v>
      </c>
      <c r="S113" s="125">
        <v>0</v>
      </c>
      <c r="T113" s="126">
        <f>$S$113*$H$113</f>
        <v>0</v>
      </c>
      <c r="AR113" s="75" t="s">
        <v>142</v>
      </c>
      <c r="AT113" s="75" t="s">
        <v>127</v>
      </c>
      <c r="AU113" s="75" t="s">
        <v>80</v>
      </c>
      <c r="AY113" s="75" t="s">
        <v>124</v>
      </c>
      <c r="BE113" s="127">
        <f>IF($N$113="základní",$J$113,0)</f>
        <v>0</v>
      </c>
      <c r="BF113" s="127">
        <f>IF($N$113="snížená",$J$113,0)</f>
        <v>0</v>
      </c>
      <c r="BG113" s="127">
        <f>IF($N$113="zákl. přenesená",$J$113,0)</f>
        <v>0</v>
      </c>
      <c r="BH113" s="127">
        <f>IF($N$113="sníž. přenesená",$J$113,0)</f>
        <v>0</v>
      </c>
      <c r="BI113" s="127">
        <f>IF($N$113="nulová",$J$113,0)</f>
        <v>0</v>
      </c>
      <c r="BJ113" s="75" t="s">
        <v>21</v>
      </c>
      <c r="BK113" s="127">
        <f>ROUND($I$113*$H$113,2)</f>
        <v>0</v>
      </c>
      <c r="BL113" s="75" t="s">
        <v>142</v>
      </c>
      <c r="BM113" s="75" t="s">
        <v>1849</v>
      </c>
    </row>
    <row r="114" spans="2:51" s="6" customFormat="1" ht="15.75" customHeight="1">
      <c r="B114" s="132"/>
      <c r="D114" s="139" t="s">
        <v>226</v>
      </c>
      <c r="F114" s="134" t="s">
        <v>1850</v>
      </c>
      <c r="H114" s="135">
        <v>44.54</v>
      </c>
      <c r="L114" s="132"/>
      <c r="M114" s="136"/>
      <c r="T114" s="137"/>
      <c r="AT114" s="138" t="s">
        <v>226</v>
      </c>
      <c r="AU114" s="138" t="s">
        <v>80</v>
      </c>
      <c r="AV114" s="138" t="s">
        <v>80</v>
      </c>
      <c r="AW114" s="138" t="s">
        <v>72</v>
      </c>
      <c r="AX114" s="138" t="s">
        <v>21</v>
      </c>
      <c r="AY114" s="138" t="s">
        <v>124</v>
      </c>
    </row>
    <row r="115" spans="2:65" s="6" customFormat="1" ht="15.75" customHeight="1">
      <c r="B115" s="22"/>
      <c r="C115" s="116" t="s">
        <v>26</v>
      </c>
      <c r="D115" s="116" t="s">
        <v>127</v>
      </c>
      <c r="E115" s="117" t="s">
        <v>1851</v>
      </c>
      <c r="F115" s="118" t="s">
        <v>1852</v>
      </c>
      <c r="G115" s="119" t="s">
        <v>223</v>
      </c>
      <c r="H115" s="120">
        <v>1.487</v>
      </c>
      <c r="I115" s="121"/>
      <c r="J115" s="122">
        <f>ROUND($I$115*$H$115,2)</f>
        <v>0</v>
      </c>
      <c r="K115" s="118" t="s">
        <v>131</v>
      </c>
      <c r="L115" s="22"/>
      <c r="M115" s="123"/>
      <c r="N115" s="124" t="s">
        <v>43</v>
      </c>
      <c r="P115" s="125">
        <f>$O$115*$H$115</f>
        <v>0</v>
      </c>
      <c r="Q115" s="125">
        <v>0</v>
      </c>
      <c r="R115" s="125">
        <f>$Q$115*$H$115</f>
        <v>0</v>
      </c>
      <c r="S115" s="125">
        <v>0</v>
      </c>
      <c r="T115" s="126">
        <f>$S$115*$H$115</f>
        <v>0</v>
      </c>
      <c r="AR115" s="75" t="s">
        <v>142</v>
      </c>
      <c r="AT115" s="75" t="s">
        <v>127</v>
      </c>
      <c r="AU115" s="75" t="s">
        <v>80</v>
      </c>
      <c r="AY115" s="6" t="s">
        <v>124</v>
      </c>
      <c r="BE115" s="127">
        <f>IF($N$115="základní",$J$115,0)</f>
        <v>0</v>
      </c>
      <c r="BF115" s="127">
        <f>IF($N$115="snížená",$J$115,0)</f>
        <v>0</v>
      </c>
      <c r="BG115" s="127">
        <f>IF($N$115="zákl. přenesená",$J$115,0)</f>
        <v>0</v>
      </c>
      <c r="BH115" s="127">
        <f>IF($N$115="sníž. přenesená",$J$115,0)</f>
        <v>0</v>
      </c>
      <c r="BI115" s="127">
        <f>IF($N$115="nulová",$J$115,0)</f>
        <v>0</v>
      </c>
      <c r="BJ115" s="75" t="s">
        <v>21</v>
      </c>
      <c r="BK115" s="127">
        <f>ROUND($I$115*$H$115,2)</f>
        <v>0</v>
      </c>
      <c r="BL115" s="75" t="s">
        <v>142</v>
      </c>
      <c r="BM115" s="75" t="s">
        <v>1853</v>
      </c>
    </row>
    <row r="116" spans="2:51" s="6" customFormat="1" ht="15.75" customHeight="1">
      <c r="B116" s="132"/>
      <c r="D116" s="133" t="s">
        <v>226</v>
      </c>
      <c r="E116" s="134"/>
      <c r="F116" s="134" t="s">
        <v>1854</v>
      </c>
      <c r="H116" s="135">
        <v>0.38</v>
      </c>
      <c r="L116" s="132"/>
      <c r="M116" s="136"/>
      <c r="T116" s="137"/>
      <c r="AT116" s="138" t="s">
        <v>226</v>
      </c>
      <c r="AU116" s="138" t="s">
        <v>80</v>
      </c>
      <c r="AV116" s="138" t="s">
        <v>80</v>
      </c>
      <c r="AW116" s="138" t="s">
        <v>100</v>
      </c>
      <c r="AX116" s="138" t="s">
        <v>72</v>
      </c>
      <c r="AY116" s="138" t="s">
        <v>124</v>
      </c>
    </row>
    <row r="117" spans="2:51" s="6" customFormat="1" ht="15.75" customHeight="1">
      <c r="B117" s="132"/>
      <c r="D117" s="139" t="s">
        <v>226</v>
      </c>
      <c r="E117" s="138"/>
      <c r="F117" s="134" t="s">
        <v>1855</v>
      </c>
      <c r="H117" s="135">
        <v>0.24</v>
      </c>
      <c r="L117" s="132"/>
      <c r="M117" s="136"/>
      <c r="T117" s="137"/>
      <c r="AT117" s="138" t="s">
        <v>226</v>
      </c>
      <c r="AU117" s="138" t="s">
        <v>80</v>
      </c>
      <c r="AV117" s="138" t="s">
        <v>80</v>
      </c>
      <c r="AW117" s="138" t="s">
        <v>100</v>
      </c>
      <c r="AX117" s="138" t="s">
        <v>72</v>
      </c>
      <c r="AY117" s="138" t="s">
        <v>124</v>
      </c>
    </row>
    <row r="118" spans="2:51" s="6" customFormat="1" ht="15.75" customHeight="1">
      <c r="B118" s="132"/>
      <c r="D118" s="139" t="s">
        <v>226</v>
      </c>
      <c r="E118" s="138"/>
      <c r="F118" s="134" t="s">
        <v>1856</v>
      </c>
      <c r="H118" s="135">
        <v>0.771</v>
      </c>
      <c r="L118" s="132"/>
      <c r="M118" s="136"/>
      <c r="T118" s="137"/>
      <c r="AT118" s="138" t="s">
        <v>226</v>
      </c>
      <c r="AU118" s="138" t="s">
        <v>80</v>
      </c>
      <c r="AV118" s="138" t="s">
        <v>80</v>
      </c>
      <c r="AW118" s="138" t="s">
        <v>100</v>
      </c>
      <c r="AX118" s="138" t="s">
        <v>72</v>
      </c>
      <c r="AY118" s="138" t="s">
        <v>124</v>
      </c>
    </row>
    <row r="119" spans="2:51" s="6" customFormat="1" ht="15.75" customHeight="1">
      <c r="B119" s="132"/>
      <c r="D119" s="139" t="s">
        <v>226</v>
      </c>
      <c r="E119" s="138"/>
      <c r="F119" s="134" t="s">
        <v>1857</v>
      </c>
      <c r="H119" s="135">
        <v>0.096</v>
      </c>
      <c r="L119" s="132"/>
      <c r="M119" s="136"/>
      <c r="T119" s="137"/>
      <c r="AT119" s="138" t="s">
        <v>226</v>
      </c>
      <c r="AU119" s="138" t="s">
        <v>80</v>
      </c>
      <c r="AV119" s="138" t="s">
        <v>80</v>
      </c>
      <c r="AW119" s="138" t="s">
        <v>100</v>
      </c>
      <c r="AX119" s="138" t="s">
        <v>72</v>
      </c>
      <c r="AY119" s="138" t="s">
        <v>124</v>
      </c>
    </row>
    <row r="120" spans="2:65" s="6" customFormat="1" ht="15.75" customHeight="1">
      <c r="B120" s="22"/>
      <c r="C120" s="140" t="s">
        <v>260</v>
      </c>
      <c r="D120" s="140" t="s">
        <v>261</v>
      </c>
      <c r="E120" s="141" t="s">
        <v>1858</v>
      </c>
      <c r="F120" s="142" t="s">
        <v>1859</v>
      </c>
      <c r="G120" s="143" t="s">
        <v>252</v>
      </c>
      <c r="H120" s="144">
        <v>2.974</v>
      </c>
      <c r="I120" s="145"/>
      <c r="J120" s="146">
        <f>ROUND($I$120*$H$120,2)</f>
        <v>0</v>
      </c>
      <c r="K120" s="142" t="s">
        <v>131</v>
      </c>
      <c r="L120" s="147"/>
      <c r="M120" s="148"/>
      <c r="N120" s="149" t="s">
        <v>43</v>
      </c>
      <c r="P120" s="125">
        <f>$O$120*$H$120</f>
        <v>0</v>
      </c>
      <c r="Q120" s="125">
        <v>1</v>
      </c>
      <c r="R120" s="125">
        <f>$Q$120*$H$120</f>
        <v>2.974</v>
      </c>
      <c r="S120" s="125">
        <v>0</v>
      </c>
      <c r="T120" s="126">
        <f>$S$120*$H$120</f>
        <v>0</v>
      </c>
      <c r="AR120" s="75" t="s">
        <v>160</v>
      </c>
      <c r="AT120" s="75" t="s">
        <v>261</v>
      </c>
      <c r="AU120" s="75" t="s">
        <v>80</v>
      </c>
      <c r="AY120" s="6" t="s">
        <v>124</v>
      </c>
      <c r="BE120" s="127">
        <f>IF($N$120="základní",$J$120,0)</f>
        <v>0</v>
      </c>
      <c r="BF120" s="127">
        <f>IF($N$120="snížená",$J$120,0)</f>
        <v>0</v>
      </c>
      <c r="BG120" s="127">
        <f>IF($N$120="zákl. přenesená",$J$120,0)</f>
        <v>0</v>
      </c>
      <c r="BH120" s="127">
        <f>IF($N$120="sníž. přenesená",$J$120,0)</f>
        <v>0</v>
      </c>
      <c r="BI120" s="127">
        <f>IF($N$120="nulová",$J$120,0)</f>
        <v>0</v>
      </c>
      <c r="BJ120" s="75" t="s">
        <v>21</v>
      </c>
      <c r="BK120" s="127">
        <f>ROUND($I$120*$H$120,2)</f>
        <v>0</v>
      </c>
      <c r="BL120" s="75" t="s">
        <v>142</v>
      </c>
      <c r="BM120" s="75" t="s">
        <v>1860</v>
      </c>
    </row>
    <row r="121" spans="2:51" s="6" customFormat="1" ht="15.75" customHeight="1">
      <c r="B121" s="132"/>
      <c r="D121" s="139" t="s">
        <v>226</v>
      </c>
      <c r="F121" s="134" t="s">
        <v>1861</v>
      </c>
      <c r="H121" s="135">
        <v>2.974</v>
      </c>
      <c r="L121" s="132"/>
      <c r="M121" s="136"/>
      <c r="T121" s="137"/>
      <c r="AT121" s="138" t="s">
        <v>226</v>
      </c>
      <c r="AU121" s="138" t="s">
        <v>80</v>
      </c>
      <c r="AV121" s="138" t="s">
        <v>80</v>
      </c>
      <c r="AW121" s="138" t="s">
        <v>72</v>
      </c>
      <c r="AX121" s="138" t="s">
        <v>21</v>
      </c>
      <c r="AY121" s="138" t="s">
        <v>124</v>
      </c>
    </row>
    <row r="122" spans="2:65" s="6" customFormat="1" ht="15.75" customHeight="1">
      <c r="B122" s="22"/>
      <c r="C122" s="116" t="s">
        <v>266</v>
      </c>
      <c r="D122" s="116" t="s">
        <v>127</v>
      </c>
      <c r="E122" s="117" t="s">
        <v>267</v>
      </c>
      <c r="F122" s="118" t="s">
        <v>268</v>
      </c>
      <c r="G122" s="119" t="s">
        <v>219</v>
      </c>
      <c r="H122" s="120">
        <v>30.68</v>
      </c>
      <c r="I122" s="121"/>
      <c r="J122" s="122">
        <f>ROUND($I$122*$H$122,2)</f>
        <v>0</v>
      </c>
      <c r="K122" s="118" t="s">
        <v>224</v>
      </c>
      <c r="L122" s="22"/>
      <c r="M122" s="123"/>
      <c r="N122" s="124" t="s">
        <v>43</v>
      </c>
      <c r="P122" s="125">
        <f>$O$122*$H$122</f>
        <v>0</v>
      </c>
      <c r="Q122" s="125">
        <v>0</v>
      </c>
      <c r="R122" s="125">
        <f>$Q$122*$H$122</f>
        <v>0</v>
      </c>
      <c r="S122" s="125">
        <v>0</v>
      </c>
      <c r="T122" s="126">
        <f>$S$122*$H$122</f>
        <v>0</v>
      </c>
      <c r="AR122" s="75" t="s">
        <v>142</v>
      </c>
      <c r="AT122" s="75" t="s">
        <v>127</v>
      </c>
      <c r="AU122" s="75" t="s">
        <v>80</v>
      </c>
      <c r="AY122" s="6" t="s">
        <v>124</v>
      </c>
      <c r="BE122" s="127">
        <f>IF($N$122="základní",$J$122,0)</f>
        <v>0</v>
      </c>
      <c r="BF122" s="127">
        <f>IF($N$122="snížená",$J$122,0)</f>
        <v>0</v>
      </c>
      <c r="BG122" s="127">
        <f>IF($N$122="zákl. přenesená",$J$122,0)</f>
        <v>0</v>
      </c>
      <c r="BH122" s="127">
        <f>IF($N$122="sníž. přenesená",$J$122,0)</f>
        <v>0</v>
      </c>
      <c r="BI122" s="127">
        <f>IF($N$122="nulová",$J$122,0)</f>
        <v>0</v>
      </c>
      <c r="BJ122" s="75" t="s">
        <v>21</v>
      </c>
      <c r="BK122" s="127">
        <f>ROUND($I$122*$H$122,2)</f>
        <v>0</v>
      </c>
      <c r="BL122" s="75" t="s">
        <v>142</v>
      </c>
      <c r="BM122" s="75" t="s">
        <v>1862</v>
      </c>
    </row>
    <row r="123" spans="2:51" s="6" customFormat="1" ht="15.75" customHeight="1">
      <c r="B123" s="132"/>
      <c r="D123" s="133" t="s">
        <v>226</v>
      </c>
      <c r="E123" s="134"/>
      <c r="F123" s="134" t="s">
        <v>1863</v>
      </c>
      <c r="H123" s="135">
        <v>19.952</v>
      </c>
      <c r="L123" s="132"/>
      <c r="M123" s="136"/>
      <c r="T123" s="137"/>
      <c r="AT123" s="138" t="s">
        <v>226</v>
      </c>
      <c r="AU123" s="138" t="s">
        <v>80</v>
      </c>
      <c r="AV123" s="138" t="s">
        <v>80</v>
      </c>
      <c r="AW123" s="138" t="s">
        <v>100</v>
      </c>
      <c r="AX123" s="138" t="s">
        <v>72</v>
      </c>
      <c r="AY123" s="138" t="s">
        <v>124</v>
      </c>
    </row>
    <row r="124" spans="2:51" s="6" customFormat="1" ht="15.75" customHeight="1">
      <c r="B124" s="132"/>
      <c r="D124" s="139" t="s">
        <v>226</v>
      </c>
      <c r="E124" s="138"/>
      <c r="F124" s="134" t="s">
        <v>1837</v>
      </c>
      <c r="H124" s="135">
        <v>1.398</v>
      </c>
      <c r="L124" s="132"/>
      <c r="M124" s="136"/>
      <c r="T124" s="137"/>
      <c r="AT124" s="138" t="s">
        <v>226</v>
      </c>
      <c r="AU124" s="138" t="s">
        <v>80</v>
      </c>
      <c r="AV124" s="138" t="s">
        <v>80</v>
      </c>
      <c r="AW124" s="138" t="s">
        <v>100</v>
      </c>
      <c r="AX124" s="138" t="s">
        <v>72</v>
      </c>
      <c r="AY124" s="138" t="s">
        <v>124</v>
      </c>
    </row>
    <row r="125" spans="2:51" s="6" customFormat="1" ht="15.75" customHeight="1">
      <c r="B125" s="132"/>
      <c r="D125" s="139" t="s">
        <v>226</v>
      </c>
      <c r="E125" s="138"/>
      <c r="F125" s="134" t="s">
        <v>1864</v>
      </c>
      <c r="H125" s="135">
        <v>7.89</v>
      </c>
      <c r="L125" s="132"/>
      <c r="M125" s="136"/>
      <c r="T125" s="137"/>
      <c r="AT125" s="138" t="s">
        <v>226</v>
      </c>
      <c r="AU125" s="138" t="s">
        <v>80</v>
      </c>
      <c r="AV125" s="138" t="s">
        <v>80</v>
      </c>
      <c r="AW125" s="138" t="s">
        <v>100</v>
      </c>
      <c r="AX125" s="138" t="s">
        <v>72</v>
      </c>
      <c r="AY125" s="138" t="s">
        <v>124</v>
      </c>
    </row>
    <row r="126" spans="2:51" s="6" customFormat="1" ht="15.75" customHeight="1">
      <c r="B126" s="132"/>
      <c r="D126" s="139" t="s">
        <v>226</v>
      </c>
      <c r="E126" s="138"/>
      <c r="F126" s="134" t="s">
        <v>1865</v>
      </c>
      <c r="H126" s="135">
        <v>1.44</v>
      </c>
      <c r="L126" s="132"/>
      <c r="M126" s="136"/>
      <c r="T126" s="137"/>
      <c r="AT126" s="138" t="s">
        <v>226</v>
      </c>
      <c r="AU126" s="138" t="s">
        <v>80</v>
      </c>
      <c r="AV126" s="138" t="s">
        <v>80</v>
      </c>
      <c r="AW126" s="138" t="s">
        <v>100</v>
      </c>
      <c r="AX126" s="138" t="s">
        <v>72</v>
      </c>
      <c r="AY126" s="138" t="s">
        <v>124</v>
      </c>
    </row>
    <row r="127" spans="2:65" s="6" customFormat="1" ht="15.75" customHeight="1">
      <c r="B127" s="22"/>
      <c r="C127" s="116" t="s">
        <v>271</v>
      </c>
      <c r="D127" s="116" t="s">
        <v>127</v>
      </c>
      <c r="E127" s="117" t="s">
        <v>1866</v>
      </c>
      <c r="F127" s="118" t="s">
        <v>1867</v>
      </c>
      <c r="G127" s="119" t="s">
        <v>219</v>
      </c>
      <c r="H127" s="120">
        <v>4.89</v>
      </c>
      <c r="I127" s="121"/>
      <c r="J127" s="122">
        <f>ROUND($I$127*$H$127,2)</f>
        <v>0</v>
      </c>
      <c r="K127" s="118" t="s">
        <v>131</v>
      </c>
      <c r="L127" s="22"/>
      <c r="M127" s="123"/>
      <c r="N127" s="124" t="s">
        <v>43</v>
      </c>
      <c r="P127" s="125">
        <f>$O$127*$H$127</f>
        <v>0</v>
      </c>
      <c r="Q127" s="125">
        <v>0</v>
      </c>
      <c r="R127" s="125">
        <f>$Q$127*$H$127</f>
        <v>0</v>
      </c>
      <c r="S127" s="125">
        <v>0</v>
      </c>
      <c r="T127" s="126">
        <f>$S$127*$H$127</f>
        <v>0</v>
      </c>
      <c r="AR127" s="75" t="s">
        <v>142</v>
      </c>
      <c r="AT127" s="75" t="s">
        <v>127</v>
      </c>
      <c r="AU127" s="75" t="s">
        <v>80</v>
      </c>
      <c r="AY127" s="6" t="s">
        <v>124</v>
      </c>
      <c r="BE127" s="127">
        <f>IF($N$127="základní",$J$127,0)</f>
        <v>0</v>
      </c>
      <c r="BF127" s="127">
        <f>IF($N$127="snížená",$J$127,0)</f>
        <v>0</v>
      </c>
      <c r="BG127" s="127">
        <f>IF($N$127="zákl. přenesená",$J$127,0)</f>
        <v>0</v>
      </c>
      <c r="BH127" s="127">
        <f>IF($N$127="sníž. přenesená",$J$127,0)</f>
        <v>0</v>
      </c>
      <c r="BI127" s="127">
        <f>IF($N$127="nulová",$J$127,0)</f>
        <v>0</v>
      </c>
      <c r="BJ127" s="75" t="s">
        <v>21</v>
      </c>
      <c r="BK127" s="127">
        <f>ROUND($I$127*$H$127,2)</f>
        <v>0</v>
      </c>
      <c r="BL127" s="75" t="s">
        <v>142</v>
      </c>
      <c r="BM127" s="75" t="s">
        <v>1868</v>
      </c>
    </row>
    <row r="128" spans="2:65" s="6" customFormat="1" ht="15.75" customHeight="1">
      <c r="B128" s="22"/>
      <c r="C128" s="143" t="s">
        <v>276</v>
      </c>
      <c r="D128" s="143" t="s">
        <v>261</v>
      </c>
      <c r="E128" s="141" t="s">
        <v>1869</v>
      </c>
      <c r="F128" s="142" t="s">
        <v>1870</v>
      </c>
      <c r="G128" s="143" t="s">
        <v>223</v>
      </c>
      <c r="H128" s="144">
        <v>0.489</v>
      </c>
      <c r="I128" s="145"/>
      <c r="J128" s="146">
        <f>ROUND($I$128*$H$128,2)</f>
        <v>0</v>
      </c>
      <c r="K128" s="142" t="s">
        <v>131</v>
      </c>
      <c r="L128" s="147"/>
      <c r="M128" s="148"/>
      <c r="N128" s="149" t="s">
        <v>43</v>
      </c>
      <c r="P128" s="125">
        <f>$O$128*$H$128</f>
        <v>0</v>
      </c>
      <c r="Q128" s="125">
        <v>0.6</v>
      </c>
      <c r="R128" s="125">
        <f>$Q$128*$H$128</f>
        <v>0.2934</v>
      </c>
      <c r="S128" s="125">
        <v>0</v>
      </c>
      <c r="T128" s="126">
        <f>$S$128*$H$128</f>
        <v>0</v>
      </c>
      <c r="AR128" s="75" t="s">
        <v>160</v>
      </c>
      <c r="AT128" s="75" t="s">
        <v>261</v>
      </c>
      <c r="AU128" s="75" t="s">
        <v>80</v>
      </c>
      <c r="AY128" s="75" t="s">
        <v>124</v>
      </c>
      <c r="BE128" s="127">
        <f>IF($N$128="základní",$J$128,0)</f>
        <v>0</v>
      </c>
      <c r="BF128" s="127">
        <f>IF($N$128="snížená",$J$128,0)</f>
        <v>0</v>
      </c>
      <c r="BG128" s="127">
        <f>IF($N$128="zákl. přenesená",$J$128,0)</f>
        <v>0</v>
      </c>
      <c r="BH128" s="127">
        <f>IF($N$128="sníž. přenesená",$J$128,0)</f>
        <v>0</v>
      </c>
      <c r="BI128" s="127">
        <f>IF($N$128="nulová",$J$128,0)</f>
        <v>0</v>
      </c>
      <c r="BJ128" s="75" t="s">
        <v>21</v>
      </c>
      <c r="BK128" s="127">
        <f>ROUND($I$128*$H$128,2)</f>
        <v>0</v>
      </c>
      <c r="BL128" s="75" t="s">
        <v>142</v>
      </c>
      <c r="BM128" s="75" t="s">
        <v>1871</v>
      </c>
    </row>
    <row r="129" spans="2:51" s="6" customFormat="1" ht="15.75" customHeight="1">
      <c r="B129" s="132"/>
      <c r="D129" s="133" t="s">
        <v>226</v>
      </c>
      <c r="E129" s="134"/>
      <c r="F129" s="134" t="s">
        <v>1872</v>
      </c>
      <c r="H129" s="135">
        <v>0.489</v>
      </c>
      <c r="L129" s="132"/>
      <c r="M129" s="136"/>
      <c r="T129" s="137"/>
      <c r="AT129" s="138" t="s">
        <v>226</v>
      </c>
      <c r="AU129" s="138" t="s">
        <v>80</v>
      </c>
      <c r="AV129" s="138" t="s">
        <v>80</v>
      </c>
      <c r="AW129" s="138" t="s">
        <v>100</v>
      </c>
      <c r="AX129" s="138" t="s">
        <v>21</v>
      </c>
      <c r="AY129" s="138" t="s">
        <v>124</v>
      </c>
    </row>
    <row r="130" spans="2:65" s="6" customFormat="1" ht="15.75" customHeight="1">
      <c r="B130" s="22"/>
      <c r="C130" s="116" t="s">
        <v>8</v>
      </c>
      <c r="D130" s="116" t="s">
        <v>127</v>
      </c>
      <c r="E130" s="117" t="s">
        <v>1873</v>
      </c>
      <c r="F130" s="118" t="s">
        <v>1874</v>
      </c>
      <c r="G130" s="119" t="s">
        <v>219</v>
      </c>
      <c r="H130" s="120">
        <v>4.89</v>
      </c>
      <c r="I130" s="121"/>
      <c r="J130" s="122">
        <f>ROUND($I$130*$H$130,2)</f>
        <v>0</v>
      </c>
      <c r="K130" s="118" t="s">
        <v>131</v>
      </c>
      <c r="L130" s="22"/>
      <c r="M130" s="123"/>
      <c r="N130" s="124" t="s">
        <v>43</v>
      </c>
      <c r="P130" s="125">
        <f>$O$130*$H$130</f>
        <v>0</v>
      </c>
      <c r="Q130" s="125">
        <v>0</v>
      </c>
      <c r="R130" s="125">
        <f>$Q$130*$H$130</f>
        <v>0</v>
      </c>
      <c r="S130" s="125">
        <v>0</v>
      </c>
      <c r="T130" s="126">
        <f>$S$130*$H$130</f>
        <v>0</v>
      </c>
      <c r="AR130" s="75" t="s">
        <v>142</v>
      </c>
      <c r="AT130" s="75" t="s">
        <v>127</v>
      </c>
      <c r="AU130" s="75" t="s">
        <v>80</v>
      </c>
      <c r="AY130" s="6" t="s">
        <v>124</v>
      </c>
      <c r="BE130" s="127">
        <f>IF($N$130="základní",$J$130,0)</f>
        <v>0</v>
      </c>
      <c r="BF130" s="127">
        <f>IF($N$130="snížená",$J$130,0)</f>
        <v>0</v>
      </c>
      <c r="BG130" s="127">
        <f>IF($N$130="zákl. přenesená",$J$130,0)</f>
        <v>0</v>
      </c>
      <c r="BH130" s="127">
        <f>IF($N$130="sníž. přenesená",$J$130,0)</f>
        <v>0</v>
      </c>
      <c r="BI130" s="127">
        <f>IF($N$130="nulová",$J$130,0)</f>
        <v>0</v>
      </c>
      <c r="BJ130" s="75" t="s">
        <v>21</v>
      </c>
      <c r="BK130" s="127">
        <f>ROUND($I$130*$H$130,2)</f>
        <v>0</v>
      </c>
      <c r="BL130" s="75" t="s">
        <v>142</v>
      </c>
      <c r="BM130" s="75" t="s">
        <v>1875</v>
      </c>
    </row>
    <row r="131" spans="2:65" s="6" customFormat="1" ht="15.75" customHeight="1">
      <c r="B131" s="22"/>
      <c r="C131" s="143" t="s">
        <v>285</v>
      </c>
      <c r="D131" s="143" t="s">
        <v>261</v>
      </c>
      <c r="E131" s="141" t="s">
        <v>1876</v>
      </c>
      <c r="F131" s="142" t="s">
        <v>1877</v>
      </c>
      <c r="G131" s="143" t="s">
        <v>1878</v>
      </c>
      <c r="H131" s="144">
        <v>0.391</v>
      </c>
      <c r="I131" s="145"/>
      <c r="J131" s="146">
        <f>ROUND($I$131*$H$131,2)</f>
        <v>0</v>
      </c>
      <c r="K131" s="142" t="s">
        <v>131</v>
      </c>
      <c r="L131" s="147"/>
      <c r="M131" s="148"/>
      <c r="N131" s="149" t="s">
        <v>43</v>
      </c>
      <c r="P131" s="125">
        <f>$O$131*$H$131</f>
        <v>0</v>
      </c>
      <c r="Q131" s="125">
        <v>0.001</v>
      </c>
      <c r="R131" s="125">
        <f>$Q$131*$H$131</f>
        <v>0.000391</v>
      </c>
      <c r="S131" s="125">
        <v>0</v>
      </c>
      <c r="T131" s="126">
        <f>$S$131*$H$131</f>
        <v>0</v>
      </c>
      <c r="AR131" s="75" t="s">
        <v>160</v>
      </c>
      <c r="AT131" s="75" t="s">
        <v>261</v>
      </c>
      <c r="AU131" s="75" t="s">
        <v>80</v>
      </c>
      <c r="AY131" s="75" t="s">
        <v>124</v>
      </c>
      <c r="BE131" s="127">
        <f>IF($N$131="základní",$J$131,0)</f>
        <v>0</v>
      </c>
      <c r="BF131" s="127">
        <f>IF($N$131="snížená",$J$131,0)</f>
        <v>0</v>
      </c>
      <c r="BG131" s="127">
        <f>IF($N$131="zákl. přenesená",$J$131,0)</f>
        <v>0</v>
      </c>
      <c r="BH131" s="127">
        <f>IF($N$131="sníž. přenesená",$J$131,0)</f>
        <v>0</v>
      </c>
      <c r="BI131" s="127">
        <f>IF($N$131="nulová",$J$131,0)</f>
        <v>0</v>
      </c>
      <c r="BJ131" s="75" t="s">
        <v>21</v>
      </c>
      <c r="BK131" s="127">
        <f>ROUND($I$131*$H$131,2)</f>
        <v>0</v>
      </c>
      <c r="BL131" s="75" t="s">
        <v>142</v>
      </c>
      <c r="BM131" s="75" t="s">
        <v>1879</v>
      </c>
    </row>
    <row r="132" spans="2:51" s="6" customFormat="1" ht="15.75" customHeight="1">
      <c r="B132" s="132"/>
      <c r="D132" s="139" t="s">
        <v>226</v>
      </c>
      <c r="F132" s="134" t="s">
        <v>1880</v>
      </c>
      <c r="H132" s="135">
        <v>0.391</v>
      </c>
      <c r="L132" s="132"/>
      <c r="M132" s="136"/>
      <c r="T132" s="137"/>
      <c r="AT132" s="138" t="s">
        <v>226</v>
      </c>
      <c r="AU132" s="138" t="s">
        <v>80</v>
      </c>
      <c r="AV132" s="138" t="s">
        <v>80</v>
      </c>
      <c r="AW132" s="138" t="s">
        <v>72</v>
      </c>
      <c r="AX132" s="138" t="s">
        <v>21</v>
      </c>
      <c r="AY132" s="138" t="s">
        <v>124</v>
      </c>
    </row>
    <row r="133" spans="2:63" s="105" customFormat="1" ht="30.75" customHeight="1">
      <c r="B133" s="106"/>
      <c r="D133" s="107" t="s">
        <v>71</v>
      </c>
      <c r="E133" s="114" t="s">
        <v>80</v>
      </c>
      <c r="F133" s="114" t="s">
        <v>270</v>
      </c>
      <c r="J133" s="115">
        <f>$BK$133</f>
        <v>0</v>
      </c>
      <c r="L133" s="106"/>
      <c r="M133" s="110"/>
      <c r="P133" s="111">
        <f>SUM($P$134:$P$155)</f>
        <v>0</v>
      </c>
      <c r="R133" s="111">
        <f>SUM($R$134:$R$155)</f>
        <v>30.623333579999997</v>
      </c>
      <c r="T133" s="112">
        <f>SUM($T$134:$T$155)</f>
        <v>0</v>
      </c>
      <c r="AR133" s="107" t="s">
        <v>21</v>
      </c>
      <c r="AT133" s="107" t="s">
        <v>71</v>
      </c>
      <c r="AU133" s="107" t="s">
        <v>21</v>
      </c>
      <c r="AY133" s="107" t="s">
        <v>124</v>
      </c>
      <c r="BK133" s="113">
        <f>SUM($BK$134:$BK$155)</f>
        <v>0</v>
      </c>
    </row>
    <row r="134" spans="2:65" s="6" customFormat="1" ht="15.75" customHeight="1">
      <c r="B134" s="22"/>
      <c r="C134" s="116" t="s">
        <v>289</v>
      </c>
      <c r="D134" s="116" t="s">
        <v>127</v>
      </c>
      <c r="E134" s="117" t="s">
        <v>290</v>
      </c>
      <c r="F134" s="118" t="s">
        <v>291</v>
      </c>
      <c r="G134" s="119" t="s">
        <v>223</v>
      </c>
      <c r="H134" s="120">
        <v>11.5</v>
      </c>
      <c r="I134" s="121"/>
      <c r="J134" s="122">
        <f>ROUND($I$134*$H$134,2)</f>
        <v>0</v>
      </c>
      <c r="K134" s="118" t="s">
        <v>224</v>
      </c>
      <c r="L134" s="22"/>
      <c r="M134" s="123"/>
      <c r="N134" s="124" t="s">
        <v>43</v>
      </c>
      <c r="P134" s="125">
        <f>$O$134*$H$134</f>
        <v>0</v>
      </c>
      <c r="Q134" s="125">
        <v>2.45329</v>
      </c>
      <c r="R134" s="125">
        <f>$Q$134*$H$134</f>
        <v>28.212835</v>
      </c>
      <c r="S134" s="125">
        <v>0</v>
      </c>
      <c r="T134" s="126">
        <f>$S$134*$H$134</f>
        <v>0</v>
      </c>
      <c r="AR134" s="75" t="s">
        <v>142</v>
      </c>
      <c r="AT134" s="75" t="s">
        <v>127</v>
      </c>
      <c r="AU134" s="75" t="s">
        <v>80</v>
      </c>
      <c r="AY134" s="6" t="s">
        <v>124</v>
      </c>
      <c r="BE134" s="127">
        <f>IF($N$134="základní",$J$134,0)</f>
        <v>0</v>
      </c>
      <c r="BF134" s="127">
        <f>IF($N$134="snížená",$J$134,0)</f>
        <v>0</v>
      </c>
      <c r="BG134" s="127">
        <f>IF($N$134="zákl. přenesená",$J$134,0)</f>
        <v>0</v>
      </c>
      <c r="BH134" s="127">
        <f>IF($N$134="sníž. přenesená",$J$134,0)</f>
        <v>0</v>
      </c>
      <c r="BI134" s="127">
        <f>IF($N$134="nulová",$J$134,0)</f>
        <v>0</v>
      </c>
      <c r="BJ134" s="75" t="s">
        <v>21</v>
      </c>
      <c r="BK134" s="127">
        <f>ROUND($I$134*$H$134,2)</f>
        <v>0</v>
      </c>
      <c r="BL134" s="75" t="s">
        <v>142</v>
      </c>
      <c r="BM134" s="75" t="s">
        <v>1881</v>
      </c>
    </row>
    <row r="135" spans="2:51" s="6" customFormat="1" ht="15.75" customHeight="1">
      <c r="B135" s="132"/>
      <c r="D135" s="133" t="s">
        <v>226</v>
      </c>
      <c r="E135" s="134"/>
      <c r="F135" s="134" t="s">
        <v>1882</v>
      </c>
      <c r="H135" s="135">
        <v>0.816</v>
      </c>
      <c r="L135" s="132"/>
      <c r="M135" s="136"/>
      <c r="T135" s="137"/>
      <c r="AT135" s="138" t="s">
        <v>226</v>
      </c>
      <c r="AU135" s="138" t="s">
        <v>80</v>
      </c>
      <c r="AV135" s="138" t="s">
        <v>80</v>
      </c>
      <c r="AW135" s="138" t="s">
        <v>100</v>
      </c>
      <c r="AX135" s="138" t="s">
        <v>72</v>
      </c>
      <c r="AY135" s="138" t="s">
        <v>124</v>
      </c>
    </row>
    <row r="136" spans="2:51" s="6" customFormat="1" ht="15.75" customHeight="1">
      <c r="B136" s="132"/>
      <c r="D136" s="139" t="s">
        <v>226</v>
      </c>
      <c r="E136" s="138"/>
      <c r="F136" s="134" t="s">
        <v>1883</v>
      </c>
      <c r="H136" s="135">
        <v>4.826</v>
      </c>
      <c r="L136" s="132"/>
      <c r="M136" s="136"/>
      <c r="T136" s="137"/>
      <c r="AT136" s="138" t="s">
        <v>226</v>
      </c>
      <c r="AU136" s="138" t="s">
        <v>80</v>
      </c>
      <c r="AV136" s="138" t="s">
        <v>80</v>
      </c>
      <c r="AW136" s="138" t="s">
        <v>100</v>
      </c>
      <c r="AX136" s="138" t="s">
        <v>72</v>
      </c>
      <c r="AY136" s="138" t="s">
        <v>124</v>
      </c>
    </row>
    <row r="137" spans="2:51" s="6" customFormat="1" ht="15.75" customHeight="1">
      <c r="B137" s="132"/>
      <c r="D137" s="139" t="s">
        <v>226</v>
      </c>
      <c r="E137" s="138"/>
      <c r="F137" s="134" t="s">
        <v>1884</v>
      </c>
      <c r="H137" s="135">
        <v>0.744</v>
      </c>
      <c r="L137" s="132"/>
      <c r="M137" s="136"/>
      <c r="T137" s="137"/>
      <c r="AT137" s="138" t="s">
        <v>226</v>
      </c>
      <c r="AU137" s="138" t="s">
        <v>80</v>
      </c>
      <c r="AV137" s="138" t="s">
        <v>80</v>
      </c>
      <c r="AW137" s="138" t="s">
        <v>100</v>
      </c>
      <c r="AX137" s="138" t="s">
        <v>72</v>
      </c>
      <c r="AY137" s="138" t="s">
        <v>124</v>
      </c>
    </row>
    <row r="138" spans="2:51" s="6" customFormat="1" ht="15.75" customHeight="1">
      <c r="B138" s="132"/>
      <c r="D138" s="139" t="s">
        <v>226</v>
      </c>
      <c r="E138" s="138"/>
      <c r="F138" s="134" t="s">
        <v>1885</v>
      </c>
      <c r="H138" s="135">
        <v>4.666</v>
      </c>
      <c r="L138" s="132"/>
      <c r="M138" s="136"/>
      <c r="T138" s="137"/>
      <c r="AT138" s="138" t="s">
        <v>226</v>
      </c>
      <c r="AU138" s="138" t="s">
        <v>80</v>
      </c>
      <c r="AV138" s="138" t="s">
        <v>80</v>
      </c>
      <c r="AW138" s="138" t="s">
        <v>100</v>
      </c>
      <c r="AX138" s="138" t="s">
        <v>72</v>
      </c>
      <c r="AY138" s="138" t="s">
        <v>124</v>
      </c>
    </row>
    <row r="139" spans="2:51" s="6" customFormat="1" ht="15.75" customHeight="1">
      <c r="B139" s="132"/>
      <c r="D139" s="139" t="s">
        <v>226</v>
      </c>
      <c r="E139" s="138"/>
      <c r="F139" s="134" t="s">
        <v>1886</v>
      </c>
      <c r="H139" s="135">
        <v>0.448</v>
      </c>
      <c r="L139" s="132"/>
      <c r="M139" s="136"/>
      <c r="T139" s="137"/>
      <c r="AT139" s="138" t="s">
        <v>226</v>
      </c>
      <c r="AU139" s="138" t="s">
        <v>80</v>
      </c>
      <c r="AV139" s="138" t="s">
        <v>80</v>
      </c>
      <c r="AW139" s="138" t="s">
        <v>100</v>
      </c>
      <c r="AX139" s="138" t="s">
        <v>72</v>
      </c>
      <c r="AY139" s="138" t="s">
        <v>124</v>
      </c>
    </row>
    <row r="140" spans="2:65" s="6" customFormat="1" ht="15.75" customHeight="1">
      <c r="B140" s="22"/>
      <c r="C140" s="116" t="s">
        <v>294</v>
      </c>
      <c r="D140" s="116" t="s">
        <v>127</v>
      </c>
      <c r="E140" s="117" t="s">
        <v>295</v>
      </c>
      <c r="F140" s="118" t="s">
        <v>296</v>
      </c>
      <c r="G140" s="119" t="s">
        <v>219</v>
      </c>
      <c r="H140" s="120">
        <v>55.888</v>
      </c>
      <c r="I140" s="121"/>
      <c r="J140" s="122">
        <f>ROUND($I$140*$H$140,2)</f>
        <v>0</v>
      </c>
      <c r="K140" s="118" t="s">
        <v>224</v>
      </c>
      <c r="L140" s="22"/>
      <c r="M140" s="123"/>
      <c r="N140" s="124" t="s">
        <v>43</v>
      </c>
      <c r="P140" s="125">
        <f>$O$140*$H$140</f>
        <v>0</v>
      </c>
      <c r="Q140" s="125">
        <v>0.00103</v>
      </c>
      <c r="R140" s="125">
        <f>$Q$140*$H$140</f>
        <v>0.05756464</v>
      </c>
      <c r="S140" s="125">
        <v>0</v>
      </c>
      <c r="T140" s="126">
        <f>$S$140*$H$140</f>
        <v>0</v>
      </c>
      <c r="AR140" s="75" t="s">
        <v>142</v>
      </c>
      <c r="AT140" s="75" t="s">
        <v>127</v>
      </c>
      <c r="AU140" s="75" t="s">
        <v>80</v>
      </c>
      <c r="AY140" s="6" t="s">
        <v>124</v>
      </c>
      <c r="BE140" s="127">
        <f>IF($N$140="základní",$J$140,0)</f>
        <v>0</v>
      </c>
      <c r="BF140" s="127">
        <f>IF($N$140="snížená",$J$140,0)</f>
        <v>0</v>
      </c>
      <c r="BG140" s="127">
        <f>IF($N$140="zákl. přenesená",$J$140,0)</f>
        <v>0</v>
      </c>
      <c r="BH140" s="127">
        <f>IF($N$140="sníž. přenesená",$J$140,0)</f>
        <v>0</v>
      </c>
      <c r="BI140" s="127">
        <f>IF($N$140="nulová",$J$140,0)</f>
        <v>0</v>
      </c>
      <c r="BJ140" s="75" t="s">
        <v>21</v>
      </c>
      <c r="BK140" s="127">
        <f>ROUND($I$140*$H$140,2)</f>
        <v>0</v>
      </c>
      <c r="BL140" s="75" t="s">
        <v>142</v>
      </c>
      <c r="BM140" s="75" t="s">
        <v>1887</v>
      </c>
    </row>
    <row r="141" spans="2:51" s="6" customFormat="1" ht="15.75" customHeight="1">
      <c r="B141" s="132"/>
      <c r="D141" s="133" t="s">
        <v>226</v>
      </c>
      <c r="E141" s="134"/>
      <c r="F141" s="134" t="s">
        <v>1888</v>
      </c>
      <c r="H141" s="135">
        <v>1.6</v>
      </c>
      <c r="L141" s="132"/>
      <c r="M141" s="136"/>
      <c r="T141" s="137"/>
      <c r="AT141" s="138" t="s">
        <v>226</v>
      </c>
      <c r="AU141" s="138" t="s">
        <v>80</v>
      </c>
      <c r="AV141" s="138" t="s">
        <v>80</v>
      </c>
      <c r="AW141" s="138" t="s">
        <v>100</v>
      </c>
      <c r="AX141" s="138" t="s">
        <v>72</v>
      </c>
      <c r="AY141" s="138" t="s">
        <v>124</v>
      </c>
    </row>
    <row r="142" spans="2:51" s="6" customFormat="1" ht="15.75" customHeight="1">
      <c r="B142" s="132"/>
      <c r="D142" s="139" t="s">
        <v>226</v>
      </c>
      <c r="E142" s="138"/>
      <c r="F142" s="134" t="s">
        <v>1889</v>
      </c>
      <c r="H142" s="135">
        <v>19.92</v>
      </c>
      <c r="L142" s="132"/>
      <c r="M142" s="136"/>
      <c r="T142" s="137"/>
      <c r="AT142" s="138" t="s">
        <v>226</v>
      </c>
      <c r="AU142" s="138" t="s">
        <v>80</v>
      </c>
      <c r="AV142" s="138" t="s">
        <v>80</v>
      </c>
      <c r="AW142" s="138" t="s">
        <v>100</v>
      </c>
      <c r="AX142" s="138" t="s">
        <v>72</v>
      </c>
      <c r="AY142" s="138" t="s">
        <v>124</v>
      </c>
    </row>
    <row r="143" spans="2:51" s="6" customFormat="1" ht="15.75" customHeight="1">
      <c r="B143" s="132"/>
      <c r="D143" s="139" t="s">
        <v>226</v>
      </c>
      <c r="E143" s="138"/>
      <c r="F143" s="134" t="s">
        <v>1890</v>
      </c>
      <c r="H143" s="135">
        <v>23.304</v>
      </c>
      <c r="L143" s="132"/>
      <c r="M143" s="136"/>
      <c r="T143" s="137"/>
      <c r="AT143" s="138" t="s">
        <v>226</v>
      </c>
      <c r="AU143" s="138" t="s">
        <v>80</v>
      </c>
      <c r="AV143" s="138" t="s">
        <v>80</v>
      </c>
      <c r="AW143" s="138" t="s">
        <v>100</v>
      </c>
      <c r="AX143" s="138" t="s">
        <v>72</v>
      </c>
      <c r="AY143" s="138" t="s">
        <v>124</v>
      </c>
    </row>
    <row r="144" spans="2:51" s="6" customFormat="1" ht="15.75" customHeight="1">
      <c r="B144" s="132"/>
      <c r="D144" s="139" t="s">
        <v>226</v>
      </c>
      <c r="E144" s="138"/>
      <c r="F144" s="134" t="s">
        <v>1891</v>
      </c>
      <c r="H144" s="135">
        <v>7.784</v>
      </c>
      <c r="L144" s="132"/>
      <c r="M144" s="136"/>
      <c r="T144" s="137"/>
      <c r="AT144" s="138" t="s">
        <v>226</v>
      </c>
      <c r="AU144" s="138" t="s">
        <v>80</v>
      </c>
      <c r="AV144" s="138" t="s">
        <v>80</v>
      </c>
      <c r="AW144" s="138" t="s">
        <v>100</v>
      </c>
      <c r="AX144" s="138" t="s">
        <v>72</v>
      </c>
      <c r="AY144" s="138" t="s">
        <v>124</v>
      </c>
    </row>
    <row r="145" spans="2:51" s="6" customFormat="1" ht="15.75" customHeight="1">
      <c r="B145" s="132"/>
      <c r="D145" s="139" t="s">
        <v>226</v>
      </c>
      <c r="E145" s="138"/>
      <c r="F145" s="134" t="s">
        <v>1892</v>
      </c>
      <c r="H145" s="135">
        <v>1.68</v>
      </c>
      <c r="L145" s="132"/>
      <c r="M145" s="136"/>
      <c r="T145" s="137"/>
      <c r="AT145" s="138" t="s">
        <v>226</v>
      </c>
      <c r="AU145" s="138" t="s">
        <v>80</v>
      </c>
      <c r="AV145" s="138" t="s">
        <v>80</v>
      </c>
      <c r="AW145" s="138" t="s">
        <v>100</v>
      </c>
      <c r="AX145" s="138" t="s">
        <v>72</v>
      </c>
      <c r="AY145" s="138" t="s">
        <v>124</v>
      </c>
    </row>
    <row r="146" spans="2:51" s="6" customFormat="1" ht="15.75" customHeight="1">
      <c r="B146" s="132"/>
      <c r="D146" s="139" t="s">
        <v>226</v>
      </c>
      <c r="E146" s="138"/>
      <c r="F146" s="134" t="s">
        <v>1893</v>
      </c>
      <c r="H146" s="135">
        <v>1.6</v>
      </c>
      <c r="L146" s="132"/>
      <c r="M146" s="136"/>
      <c r="T146" s="137"/>
      <c r="AT146" s="138" t="s">
        <v>226</v>
      </c>
      <c r="AU146" s="138" t="s">
        <v>80</v>
      </c>
      <c r="AV146" s="138" t="s">
        <v>80</v>
      </c>
      <c r="AW146" s="138" t="s">
        <v>100</v>
      </c>
      <c r="AX146" s="138" t="s">
        <v>72</v>
      </c>
      <c r="AY146" s="138" t="s">
        <v>124</v>
      </c>
    </row>
    <row r="147" spans="2:65" s="6" customFormat="1" ht="15.75" customHeight="1">
      <c r="B147" s="22"/>
      <c r="C147" s="116" t="s">
        <v>299</v>
      </c>
      <c r="D147" s="116" t="s">
        <v>127</v>
      </c>
      <c r="E147" s="117" t="s">
        <v>300</v>
      </c>
      <c r="F147" s="118" t="s">
        <v>301</v>
      </c>
      <c r="G147" s="119" t="s">
        <v>219</v>
      </c>
      <c r="H147" s="120">
        <v>55.888</v>
      </c>
      <c r="I147" s="121"/>
      <c r="J147" s="122">
        <f>ROUND($I$147*$H$147,2)</f>
        <v>0</v>
      </c>
      <c r="K147" s="118" t="s">
        <v>224</v>
      </c>
      <c r="L147" s="22"/>
      <c r="M147" s="123"/>
      <c r="N147" s="124" t="s">
        <v>43</v>
      </c>
      <c r="P147" s="125">
        <f>$O$147*$H$147</f>
        <v>0</v>
      </c>
      <c r="Q147" s="125">
        <v>0</v>
      </c>
      <c r="R147" s="125">
        <f>$Q$147*$H$147</f>
        <v>0</v>
      </c>
      <c r="S147" s="125">
        <v>0</v>
      </c>
      <c r="T147" s="126">
        <f>$S$147*$H$147</f>
        <v>0</v>
      </c>
      <c r="AR147" s="75" t="s">
        <v>142</v>
      </c>
      <c r="AT147" s="75" t="s">
        <v>127</v>
      </c>
      <c r="AU147" s="75" t="s">
        <v>80</v>
      </c>
      <c r="AY147" s="6" t="s">
        <v>124</v>
      </c>
      <c r="BE147" s="127">
        <f>IF($N$147="základní",$J$147,0)</f>
        <v>0</v>
      </c>
      <c r="BF147" s="127">
        <f>IF($N$147="snížená",$J$147,0)</f>
        <v>0</v>
      </c>
      <c r="BG147" s="127">
        <f>IF($N$147="zákl. přenesená",$J$147,0)</f>
        <v>0</v>
      </c>
      <c r="BH147" s="127">
        <f>IF($N$147="sníž. přenesená",$J$147,0)</f>
        <v>0</v>
      </c>
      <c r="BI147" s="127">
        <f>IF($N$147="nulová",$J$147,0)</f>
        <v>0</v>
      </c>
      <c r="BJ147" s="75" t="s">
        <v>21</v>
      </c>
      <c r="BK147" s="127">
        <f>ROUND($I$147*$H$147,2)</f>
        <v>0</v>
      </c>
      <c r="BL147" s="75" t="s">
        <v>142</v>
      </c>
      <c r="BM147" s="75" t="s">
        <v>1894</v>
      </c>
    </row>
    <row r="148" spans="2:65" s="6" customFormat="1" ht="15.75" customHeight="1">
      <c r="B148" s="22"/>
      <c r="C148" s="119" t="s">
        <v>83</v>
      </c>
      <c r="D148" s="119" t="s">
        <v>127</v>
      </c>
      <c r="E148" s="117" t="s">
        <v>1895</v>
      </c>
      <c r="F148" s="118" t="s">
        <v>1896</v>
      </c>
      <c r="G148" s="119" t="s">
        <v>223</v>
      </c>
      <c r="H148" s="120">
        <v>0.958</v>
      </c>
      <c r="I148" s="121"/>
      <c r="J148" s="122">
        <f>ROUND($I$148*$H$148,2)</f>
        <v>0</v>
      </c>
      <c r="K148" s="118" t="s">
        <v>131</v>
      </c>
      <c r="L148" s="22"/>
      <c r="M148" s="123"/>
      <c r="N148" s="124" t="s">
        <v>43</v>
      </c>
      <c r="P148" s="125">
        <f>$O$148*$H$148</f>
        <v>0</v>
      </c>
      <c r="Q148" s="125">
        <v>2.45329</v>
      </c>
      <c r="R148" s="125">
        <f>$Q$148*$H$148</f>
        <v>2.35025182</v>
      </c>
      <c r="S148" s="125">
        <v>0</v>
      </c>
      <c r="T148" s="126">
        <f>$S$148*$H$148</f>
        <v>0</v>
      </c>
      <c r="AR148" s="75" t="s">
        <v>142</v>
      </c>
      <c r="AT148" s="75" t="s">
        <v>127</v>
      </c>
      <c r="AU148" s="75" t="s">
        <v>80</v>
      </c>
      <c r="AY148" s="75" t="s">
        <v>124</v>
      </c>
      <c r="BE148" s="127">
        <f>IF($N$148="základní",$J$148,0)</f>
        <v>0</v>
      </c>
      <c r="BF148" s="127">
        <f>IF($N$148="snížená",$J$148,0)</f>
        <v>0</v>
      </c>
      <c r="BG148" s="127">
        <f>IF($N$148="zákl. přenesená",$J$148,0)</f>
        <v>0</v>
      </c>
      <c r="BH148" s="127">
        <f>IF($N$148="sníž. přenesená",$J$148,0)</f>
        <v>0</v>
      </c>
      <c r="BI148" s="127">
        <f>IF($N$148="nulová",$J$148,0)</f>
        <v>0</v>
      </c>
      <c r="BJ148" s="75" t="s">
        <v>21</v>
      </c>
      <c r="BK148" s="127">
        <f>ROUND($I$148*$H$148,2)</f>
        <v>0</v>
      </c>
      <c r="BL148" s="75" t="s">
        <v>142</v>
      </c>
      <c r="BM148" s="75" t="s">
        <v>1897</v>
      </c>
    </row>
    <row r="149" spans="2:51" s="6" customFormat="1" ht="15.75" customHeight="1">
      <c r="B149" s="132"/>
      <c r="D149" s="133" t="s">
        <v>226</v>
      </c>
      <c r="E149" s="134"/>
      <c r="F149" s="134" t="s">
        <v>1898</v>
      </c>
      <c r="H149" s="135">
        <v>0.474</v>
      </c>
      <c r="L149" s="132"/>
      <c r="M149" s="136"/>
      <c r="T149" s="137"/>
      <c r="AT149" s="138" t="s">
        <v>226</v>
      </c>
      <c r="AU149" s="138" t="s">
        <v>80</v>
      </c>
      <c r="AV149" s="138" t="s">
        <v>80</v>
      </c>
      <c r="AW149" s="138" t="s">
        <v>100</v>
      </c>
      <c r="AX149" s="138" t="s">
        <v>72</v>
      </c>
      <c r="AY149" s="138" t="s">
        <v>124</v>
      </c>
    </row>
    <row r="150" spans="2:51" s="6" customFormat="1" ht="15.75" customHeight="1">
      <c r="B150" s="132"/>
      <c r="D150" s="139" t="s">
        <v>226</v>
      </c>
      <c r="E150" s="138"/>
      <c r="F150" s="134" t="s">
        <v>1899</v>
      </c>
      <c r="H150" s="135">
        <v>0.484</v>
      </c>
      <c r="L150" s="132"/>
      <c r="M150" s="136"/>
      <c r="T150" s="137"/>
      <c r="AT150" s="138" t="s">
        <v>226</v>
      </c>
      <c r="AU150" s="138" t="s">
        <v>80</v>
      </c>
      <c r="AV150" s="138" t="s">
        <v>80</v>
      </c>
      <c r="AW150" s="138" t="s">
        <v>100</v>
      </c>
      <c r="AX150" s="138" t="s">
        <v>72</v>
      </c>
      <c r="AY150" s="138" t="s">
        <v>124</v>
      </c>
    </row>
    <row r="151" spans="2:65" s="6" customFormat="1" ht="15.75" customHeight="1">
      <c r="B151" s="22"/>
      <c r="C151" s="116" t="s">
        <v>7</v>
      </c>
      <c r="D151" s="116" t="s">
        <v>127</v>
      </c>
      <c r="E151" s="117" t="s">
        <v>1900</v>
      </c>
      <c r="F151" s="118" t="s">
        <v>1901</v>
      </c>
      <c r="G151" s="119" t="s">
        <v>219</v>
      </c>
      <c r="H151" s="120">
        <v>2.604</v>
      </c>
      <c r="I151" s="121"/>
      <c r="J151" s="122">
        <f>ROUND($I$151*$H$151,2)</f>
        <v>0</v>
      </c>
      <c r="K151" s="118" t="s">
        <v>131</v>
      </c>
      <c r="L151" s="22"/>
      <c r="M151" s="123"/>
      <c r="N151" s="124" t="s">
        <v>43</v>
      </c>
      <c r="P151" s="125">
        <f>$O$151*$H$151</f>
        <v>0</v>
      </c>
      <c r="Q151" s="125">
        <v>0.00103</v>
      </c>
      <c r="R151" s="125">
        <f>$Q$151*$H$151</f>
        <v>0.0026821200000000005</v>
      </c>
      <c r="S151" s="125">
        <v>0</v>
      </c>
      <c r="T151" s="126">
        <f>$S$151*$H$151</f>
        <v>0</v>
      </c>
      <c r="AR151" s="75" t="s">
        <v>142</v>
      </c>
      <c r="AT151" s="75" t="s">
        <v>127</v>
      </c>
      <c r="AU151" s="75" t="s">
        <v>80</v>
      </c>
      <c r="AY151" s="6" t="s">
        <v>124</v>
      </c>
      <c r="BE151" s="127">
        <f>IF($N$151="základní",$J$151,0)</f>
        <v>0</v>
      </c>
      <c r="BF151" s="127">
        <f>IF($N$151="snížená",$J$151,0)</f>
        <v>0</v>
      </c>
      <c r="BG151" s="127">
        <f>IF($N$151="zákl. přenesená",$J$151,0)</f>
        <v>0</v>
      </c>
      <c r="BH151" s="127">
        <f>IF($N$151="sníž. přenesená",$J$151,0)</f>
        <v>0</v>
      </c>
      <c r="BI151" s="127">
        <f>IF($N$151="nulová",$J$151,0)</f>
        <v>0</v>
      </c>
      <c r="BJ151" s="75" t="s">
        <v>21</v>
      </c>
      <c r="BK151" s="127">
        <f>ROUND($I$151*$H$151,2)</f>
        <v>0</v>
      </c>
      <c r="BL151" s="75" t="s">
        <v>142</v>
      </c>
      <c r="BM151" s="75" t="s">
        <v>1902</v>
      </c>
    </row>
    <row r="152" spans="2:51" s="6" customFormat="1" ht="15.75" customHeight="1">
      <c r="B152" s="132"/>
      <c r="D152" s="133" t="s">
        <v>226</v>
      </c>
      <c r="E152" s="134"/>
      <c r="F152" s="134" t="s">
        <v>1903</v>
      </c>
      <c r="H152" s="135">
        <v>1.626</v>
      </c>
      <c r="L152" s="132"/>
      <c r="M152" s="136"/>
      <c r="T152" s="137"/>
      <c r="AT152" s="138" t="s">
        <v>226</v>
      </c>
      <c r="AU152" s="138" t="s">
        <v>80</v>
      </c>
      <c r="AV152" s="138" t="s">
        <v>80</v>
      </c>
      <c r="AW152" s="138" t="s">
        <v>100</v>
      </c>
      <c r="AX152" s="138" t="s">
        <v>72</v>
      </c>
      <c r="AY152" s="138" t="s">
        <v>124</v>
      </c>
    </row>
    <row r="153" spans="2:51" s="6" customFormat="1" ht="15.75" customHeight="1">
      <c r="B153" s="132"/>
      <c r="D153" s="139" t="s">
        <v>226</v>
      </c>
      <c r="E153" s="138"/>
      <c r="F153" s="134" t="s">
        <v>1904</v>
      </c>
      <c r="H153" s="135">
        <v>0.276</v>
      </c>
      <c r="L153" s="132"/>
      <c r="M153" s="136"/>
      <c r="T153" s="137"/>
      <c r="AT153" s="138" t="s">
        <v>226</v>
      </c>
      <c r="AU153" s="138" t="s">
        <v>80</v>
      </c>
      <c r="AV153" s="138" t="s">
        <v>80</v>
      </c>
      <c r="AW153" s="138" t="s">
        <v>100</v>
      </c>
      <c r="AX153" s="138" t="s">
        <v>72</v>
      </c>
      <c r="AY153" s="138" t="s">
        <v>124</v>
      </c>
    </row>
    <row r="154" spans="2:51" s="6" customFormat="1" ht="15.75" customHeight="1">
      <c r="B154" s="132"/>
      <c r="D154" s="139" t="s">
        <v>226</v>
      </c>
      <c r="E154" s="138"/>
      <c r="F154" s="134" t="s">
        <v>1905</v>
      </c>
      <c r="H154" s="135">
        <v>0.702</v>
      </c>
      <c r="L154" s="132"/>
      <c r="M154" s="136"/>
      <c r="T154" s="137"/>
      <c r="AT154" s="138" t="s">
        <v>226</v>
      </c>
      <c r="AU154" s="138" t="s">
        <v>80</v>
      </c>
      <c r="AV154" s="138" t="s">
        <v>80</v>
      </c>
      <c r="AW154" s="138" t="s">
        <v>100</v>
      </c>
      <c r="AX154" s="138" t="s">
        <v>72</v>
      </c>
      <c r="AY154" s="138" t="s">
        <v>124</v>
      </c>
    </row>
    <row r="155" spans="2:65" s="6" customFormat="1" ht="15.75" customHeight="1">
      <c r="B155" s="22"/>
      <c r="C155" s="116" t="s">
        <v>311</v>
      </c>
      <c r="D155" s="116" t="s">
        <v>127</v>
      </c>
      <c r="E155" s="117" t="s">
        <v>1906</v>
      </c>
      <c r="F155" s="118" t="s">
        <v>1907</v>
      </c>
      <c r="G155" s="119" t="s">
        <v>219</v>
      </c>
      <c r="H155" s="120">
        <v>2.604</v>
      </c>
      <c r="I155" s="121"/>
      <c r="J155" s="122">
        <f>ROUND($I$155*$H$155,2)</f>
        <v>0</v>
      </c>
      <c r="K155" s="118" t="s">
        <v>131</v>
      </c>
      <c r="L155" s="22"/>
      <c r="M155" s="123"/>
      <c r="N155" s="124" t="s">
        <v>43</v>
      </c>
      <c r="P155" s="125">
        <f>$O$155*$H$155</f>
        <v>0</v>
      </c>
      <c r="Q155" s="125">
        <v>0</v>
      </c>
      <c r="R155" s="125">
        <f>$Q$155*$H$155</f>
        <v>0</v>
      </c>
      <c r="S155" s="125">
        <v>0</v>
      </c>
      <c r="T155" s="126">
        <f>$S$155*$H$155</f>
        <v>0</v>
      </c>
      <c r="AR155" s="75" t="s">
        <v>142</v>
      </c>
      <c r="AT155" s="75" t="s">
        <v>127</v>
      </c>
      <c r="AU155" s="75" t="s">
        <v>80</v>
      </c>
      <c r="AY155" s="6" t="s">
        <v>124</v>
      </c>
      <c r="BE155" s="127">
        <f>IF($N$155="základní",$J$155,0)</f>
        <v>0</v>
      </c>
      <c r="BF155" s="127">
        <f>IF($N$155="snížená",$J$155,0)</f>
        <v>0</v>
      </c>
      <c r="BG155" s="127">
        <f>IF($N$155="zákl. přenesená",$J$155,0)</f>
        <v>0</v>
      </c>
      <c r="BH155" s="127">
        <f>IF($N$155="sníž. přenesená",$J$155,0)</f>
        <v>0</v>
      </c>
      <c r="BI155" s="127">
        <f>IF($N$155="nulová",$J$155,0)</f>
        <v>0</v>
      </c>
      <c r="BJ155" s="75" t="s">
        <v>21</v>
      </c>
      <c r="BK155" s="127">
        <f>ROUND($I$155*$H$155,2)</f>
        <v>0</v>
      </c>
      <c r="BL155" s="75" t="s">
        <v>142</v>
      </c>
      <c r="BM155" s="75" t="s">
        <v>1908</v>
      </c>
    </row>
    <row r="156" spans="2:63" s="105" customFormat="1" ht="30.75" customHeight="1">
      <c r="B156" s="106"/>
      <c r="D156" s="107" t="s">
        <v>71</v>
      </c>
      <c r="E156" s="114" t="s">
        <v>142</v>
      </c>
      <c r="F156" s="114" t="s">
        <v>379</v>
      </c>
      <c r="J156" s="115">
        <f>$BK$156</f>
        <v>0</v>
      </c>
      <c r="L156" s="106"/>
      <c r="M156" s="110"/>
      <c r="P156" s="111">
        <f>SUM($P$157:$P$161)</f>
        <v>0</v>
      </c>
      <c r="R156" s="111">
        <f>SUM($R$157:$R$161)</f>
        <v>0.7013148</v>
      </c>
      <c r="T156" s="112">
        <f>SUM($T$157:$T$161)</f>
        <v>0</v>
      </c>
      <c r="AR156" s="107" t="s">
        <v>21</v>
      </c>
      <c r="AT156" s="107" t="s">
        <v>71</v>
      </c>
      <c r="AU156" s="107" t="s">
        <v>21</v>
      </c>
      <c r="AY156" s="107" t="s">
        <v>124</v>
      </c>
      <c r="BK156" s="113">
        <f>SUM($BK$157:$BK$161)</f>
        <v>0</v>
      </c>
    </row>
    <row r="157" spans="2:65" s="6" customFormat="1" ht="15.75" customHeight="1">
      <c r="B157" s="22"/>
      <c r="C157" s="119" t="s">
        <v>318</v>
      </c>
      <c r="D157" s="119" t="s">
        <v>127</v>
      </c>
      <c r="E157" s="117" t="s">
        <v>1909</v>
      </c>
      <c r="F157" s="118" t="s">
        <v>1910</v>
      </c>
      <c r="G157" s="119" t="s">
        <v>152</v>
      </c>
      <c r="H157" s="120">
        <v>6</v>
      </c>
      <c r="I157" s="121"/>
      <c r="J157" s="122">
        <f>ROUND($I$157*$H$157,2)</f>
        <v>0</v>
      </c>
      <c r="K157" s="118" t="s">
        <v>131</v>
      </c>
      <c r="L157" s="22"/>
      <c r="M157" s="123"/>
      <c r="N157" s="124" t="s">
        <v>43</v>
      </c>
      <c r="P157" s="125">
        <f>$O$157*$H$157</f>
        <v>0</v>
      </c>
      <c r="Q157" s="125">
        <v>0.11353</v>
      </c>
      <c r="R157" s="125">
        <f>$Q$157*$H$157</f>
        <v>0.68118</v>
      </c>
      <c r="S157" s="125">
        <v>0</v>
      </c>
      <c r="T157" s="126">
        <f>$S$157*$H$157</f>
        <v>0</v>
      </c>
      <c r="AR157" s="75" t="s">
        <v>142</v>
      </c>
      <c r="AT157" s="75" t="s">
        <v>127</v>
      </c>
      <c r="AU157" s="75" t="s">
        <v>80</v>
      </c>
      <c r="AY157" s="75" t="s">
        <v>124</v>
      </c>
      <c r="BE157" s="127">
        <f>IF($N$157="základní",$J$157,0)</f>
        <v>0</v>
      </c>
      <c r="BF157" s="127">
        <f>IF($N$157="snížená",$J$157,0)</f>
        <v>0</v>
      </c>
      <c r="BG157" s="127">
        <f>IF($N$157="zákl. přenesená",$J$157,0)</f>
        <v>0</v>
      </c>
      <c r="BH157" s="127">
        <f>IF($N$157="sníž. přenesená",$J$157,0)</f>
        <v>0</v>
      </c>
      <c r="BI157" s="127">
        <f>IF($N$157="nulová",$J$157,0)</f>
        <v>0</v>
      </c>
      <c r="BJ157" s="75" t="s">
        <v>21</v>
      </c>
      <c r="BK157" s="127">
        <f>ROUND($I$157*$H$157,2)</f>
        <v>0</v>
      </c>
      <c r="BL157" s="75" t="s">
        <v>142</v>
      </c>
      <c r="BM157" s="75" t="s">
        <v>1911</v>
      </c>
    </row>
    <row r="158" spans="2:51" s="6" customFormat="1" ht="15.75" customHeight="1">
      <c r="B158" s="132"/>
      <c r="D158" s="133" t="s">
        <v>226</v>
      </c>
      <c r="E158" s="134"/>
      <c r="F158" s="134" t="s">
        <v>1912</v>
      </c>
      <c r="H158" s="135">
        <v>6</v>
      </c>
      <c r="L158" s="132"/>
      <c r="M158" s="136"/>
      <c r="T158" s="137"/>
      <c r="AT158" s="138" t="s">
        <v>226</v>
      </c>
      <c r="AU158" s="138" t="s">
        <v>80</v>
      </c>
      <c r="AV158" s="138" t="s">
        <v>80</v>
      </c>
      <c r="AW158" s="138" t="s">
        <v>100</v>
      </c>
      <c r="AX158" s="138" t="s">
        <v>21</v>
      </c>
      <c r="AY158" s="138" t="s">
        <v>124</v>
      </c>
    </row>
    <row r="159" spans="2:65" s="6" customFormat="1" ht="15.75" customHeight="1">
      <c r="B159" s="22"/>
      <c r="C159" s="116" t="s">
        <v>324</v>
      </c>
      <c r="D159" s="116" t="s">
        <v>127</v>
      </c>
      <c r="E159" s="117" t="s">
        <v>424</v>
      </c>
      <c r="F159" s="118" t="s">
        <v>425</v>
      </c>
      <c r="G159" s="119" t="s">
        <v>219</v>
      </c>
      <c r="H159" s="120">
        <v>3.06</v>
      </c>
      <c r="I159" s="121"/>
      <c r="J159" s="122">
        <f>ROUND($I$159*$H$159,2)</f>
        <v>0</v>
      </c>
      <c r="K159" s="118" t="s">
        <v>131</v>
      </c>
      <c r="L159" s="22"/>
      <c r="M159" s="123"/>
      <c r="N159" s="124" t="s">
        <v>43</v>
      </c>
      <c r="P159" s="125">
        <f>$O$159*$H$159</f>
        <v>0</v>
      </c>
      <c r="Q159" s="125">
        <v>0.00658</v>
      </c>
      <c r="R159" s="125">
        <f>$Q$159*$H$159</f>
        <v>0.0201348</v>
      </c>
      <c r="S159" s="125">
        <v>0</v>
      </c>
      <c r="T159" s="126">
        <f>$S$159*$H$159</f>
        <v>0</v>
      </c>
      <c r="AR159" s="75" t="s">
        <v>142</v>
      </c>
      <c r="AT159" s="75" t="s">
        <v>127</v>
      </c>
      <c r="AU159" s="75" t="s">
        <v>80</v>
      </c>
      <c r="AY159" s="6" t="s">
        <v>124</v>
      </c>
      <c r="BE159" s="127">
        <f>IF($N$159="základní",$J$159,0)</f>
        <v>0</v>
      </c>
      <c r="BF159" s="127">
        <f>IF($N$159="snížená",$J$159,0)</f>
        <v>0</v>
      </c>
      <c r="BG159" s="127">
        <f>IF($N$159="zákl. přenesená",$J$159,0)</f>
        <v>0</v>
      </c>
      <c r="BH159" s="127">
        <f>IF($N$159="sníž. přenesená",$J$159,0)</f>
        <v>0</v>
      </c>
      <c r="BI159" s="127">
        <f>IF($N$159="nulová",$J$159,0)</f>
        <v>0</v>
      </c>
      <c r="BJ159" s="75" t="s">
        <v>21</v>
      </c>
      <c r="BK159" s="127">
        <f>ROUND($I$159*$H$159,2)</f>
        <v>0</v>
      </c>
      <c r="BL159" s="75" t="s">
        <v>142</v>
      </c>
      <c r="BM159" s="75" t="s">
        <v>1913</v>
      </c>
    </row>
    <row r="160" spans="2:51" s="6" customFormat="1" ht="15.75" customHeight="1">
      <c r="B160" s="132"/>
      <c r="D160" s="133" t="s">
        <v>226</v>
      </c>
      <c r="E160" s="134"/>
      <c r="F160" s="134" t="s">
        <v>1914</v>
      </c>
      <c r="H160" s="135">
        <v>3.06</v>
      </c>
      <c r="L160" s="132"/>
      <c r="M160" s="136"/>
      <c r="T160" s="137"/>
      <c r="AT160" s="138" t="s">
        <v>226</v>
      </c>
      <c r="AU160" s="138" t="s">
        <v>80</v>
      </c>
      <c r="AV160" s="138" t="s">
        <v>80</v>
      </c>
      <c r="AW160" s="138" t="s">
        <v>100</v>
      </c>
      <c r="AX160" s="138" t="s">
        <v>21</v>
      </c>
      <c r="AY160" s="138" t="s">
        <v>124</v>
      </c>
    </row>
    <row r="161" spans="2:65" s="6" customFormat="1" ht="15.75" customHeight="1">
      <c r="B161" s="22"/>
      <c r="C161" s="116" t="s">
        <v>329</v>
      </c>
      <c r="D161" s="116" t="s">
        <v>127</v>
      </c>
      <c r="E161" s="117" t="s">
        <v>429</v>
      </c>
      <c r="F161" s="118" t="s">
        <v>430</v>
      </c>
      <c r="G161" s="119" t="s">
        <v>219</v>
      </c>
      <c r="H161" s="120">
        <v>3.06</v>
      </c>
      <c r="I161" s="121"/>
      <c r="J161" s="122">
        <f>ROUND($I$161*$H$161,2)</f>
        <v>0</v>
      </c>
      <c r="K161" s="118" t="s">
        <v>131</v>
      </c>
      <c r="L161" s="22"/>
      <c r="M161" s="123"/>
      <c r="N161" s="124" t="s">
        <v>43</v>
      </c>
      <c r="P161" s="125">
        <f>$O$161*$H$161</f>
        <v>0</v>
      </c>
      <c r="Q161" s="125">
        <v>0</v>
      </c>
      <c r="R161" s="125">
        <f>$Q$161*$H$161</f>
        <v>0</v>
      </c>
      <c r="S161" s="125">
        <v>0</v>
      </c>
      <c r="T161" s="126">
        <f>$S$161*$H$161</f>
        <v>0</v>
      </c>
      <c r="AR161" s="75" t="s">
        <v>142</v>
      </c>
      <c r="AT161" s="75" t="s">
        <v>127</v>
      </c>
      <c r="AU161" s="75" t="s">
        <v>80</v>
      </c>
      <c r="AY161" s="6" t="s">
        <v>124</v>
      </c>
      <c r="BE161" s="127">
        <f>IF($N$161="základní",$J$161,0)</f>
        <v>0</v>
      </c>
      <c r="BF161" s="127">
        <f>IF($N$161="snížená",$J$161,0)</f>
        <v>0</v>
      </c>
      <c r="BG161" s="127">
        <f>IF($N$161="zákl. přenesená",$J$161,0)</f>
        <v>0</v>
      </c>
      <c r="BH161" s="127">
        <f>IF($N$161="sníž. přenesená",$J$161,0)</f>
        <v>0</v>
      </c>
      <c r="BI161" s="127">
        <f>IF($N$161="nulová",$J$161,0)</f>
        <v>0</v>
      </c>
      <c r="BJ161" s="75" t="s">
        <v>21</v>
      </c>
      <c r="BK161" s="127">
        <f>ROUND($I$161*$H$161,2)</f>
        <v>0</v>
      </c>
      <c r="BL161" s="75" t="s">
        <v>142</v>
      </c>
      <c r="BM161" s="75" t="s">
        <v>1915</v>
      </c>
    </row>
    <row r="162" spans="2:63" s="105" customFormat="1" ht="30.75" customHeight="1">
      <c r="B162" s="106"/>
      <c r="D162" s="107" t="s">
        <v>71</v>
      </c>
      <c r="E162" s="114" t="s">
        <v>123</v>
      </c>
      <c r="F162" s="114" t="s">
        <v>432</v>
      </c>
      <c r="J162" s="115">
        <f>$BK$162</f>
        <v>0</v>
      </c>
      <c r="L162" s="106"/>
      <c r="M162" s="110"/>
      <c r="P162" s="111">
        <f>SUM($P$163:$P$182)</f>
        <v>0</v>
      </c>
      <c r="R162" s="111">
        <f>SUM($R$163:$R$182)</f>
        <v>2.6970118000000003</v>
      </c>
      <c r="T162" s="112">
        <f>SUM($T$163:$T$182)</f>
        <v>0</v>
      </c>
      <c r="AR162" s="107" t="s">
        <v>21</v>
      </c>
      <c r="AT162" s="107" t="s">
        <v>71</v>
      </c>
      <c r="AU162" s="107" t="s">
        <v>21</v>
      </c>
      <c r="AY162" s="107" t="s">
        <v>124</v>
      </c>
      <c r="BK162" s="113">
        <f>SUM($BK$163:$BK$182)</f>
        <v>0</v>
      </c>
    </row>
    <row r="163" spans="2:65" s="6" customFormat="1" ht="15.75" customHeight="1">
      <c r="B163" s="22"/>
      <c r="C163" s="119" t="s">
        <v>334</v>
      </c>
      <c r="D163" s="119" t="s">
        <v>127</v>
      </c>
      <c r="E163" s="117" t="s">
        <v>1916</v>
      </c>
      <c r="F163" s="118" t="s">
        <v>1917</v>
      </c>
      <c r="G163" s="119" t="s">
        <v>219</v>
      </c>
      <c r="H163" s="120">
        <v>7.89</v>
      </c>
      <c r="I163" s="121"/>
      <c r="J163" s="122">
        <f>ROUND($I$163*$H$163,2)</f>
        <v>0</v>
      </c>
      <c r="K163" s="118" t="s">
        <v>131</v>
      </c>
      <c r="L163" s="22"/>
      <c r="M163" s="123"/>
      <c r="N163" s="124" t="s">
        <v>43</v>
      </c>
      <c r="P163" s="125">
        <f>$O$163*$H$163</f>
        <v>0</v>
      </c>
      <c r="Q163" s="125">
        <v>0</v>
      </c>
      <c r="R163" s="125">
        <f>$Q$163*$H$163</f>
        <v>0</v>
      </c>
      <c r="S163" s="125">
        <v>0</v>
      </c>
      <c r="T163" s="126">
        <f>$S$163*$H$163</f>
        <v>0</v>
      </c>
      <c r="AR163" s="75" t="s">
        <v>142</v>
      </c>
      <c r="AT163" s="75" t="s">
        <v>127</v>
      </c>
      <c r="AU163" s="75" t="s">
        <v>80</v>
      </c>
      <c r="AY163" s="75" t="s">
        <v>124</v>
      </c>
      <c r="BE163" s="127">
        <f>IF($N$163="základní",$J$163,0)</f>
        <v>0</v>
      </c>
      <c r="BF163" s="127">
        <f>IF($N$163="snížená",$J$163,0)</f>
        <v>0</v>
      </c>
      <c r="BG163" s="127">
        <f>IF($N$163="zákl. přenesená",$J$163,0)</f>
        <v>0</v>
      </c>
      <c r="BH163" s="127">
        <f>IF($N$163="sníž. přenesená",$J$163,0)</f>
        <v>0</v>
      </c>
      <c r="BI163" s="127">
        <f>IF($N$163="nulová",$J$163,0)</f>
        <v>0</v>
      </c>
      <c r="BJ163" s="75" t="s">
        <v>21</v>
      </c>
      <c r="BK163" s="127">
        <f>ROUND($I$163*$H$163,2)</f>
        <v>0</v>
      </c>
      <c r="BL163" s="75" t="s">
        <v>142</v>
      </c>
      <c r="BM163" s="75" t="s">
        <v>1918</v>
      </c>
    </row>
    <row r="164" spans="2:51" s="6" customFormat="1" ht="15.75" customHeight="1">
      <c r="B164" s="132"/>
      <c r="D164" s="133" t="s">
        <v>226</v>
      </c>
      <c r="E164" s="134"/>
      <c r="F164" s="134" t="s">
        <v>1864</v>
      </c>
      <c r="H164" s="135">
        <v>7.89</v>
      </c>
      <c r="L164" s="132"/>
      <c r="M164" s="136"/>
      <c r="T164" s="137"/>
      <c r="AT164" s="138" t="s">
        <v>226</v>
      </c>
      <c r="AU164" s="138" t="s">
        <v>80</v>
      </c>
      <c r="AV164" s="138" t="s">
        <v>80</v>
      </c>
      <c r="AW164" s="138" t="s">
        <v>100</v>
      </c>
      <c r="AX164" s="138" t="s">
        <v>21</v>
      </c>
      <c r="AY164" s="138" t="s">
        <v>124</v>
      </c>
    </row>
    <row r="165" spans="2:65" s="6" customFormat="1" ht="15.75" customHeight="1">
      <c r="B165" s="22"/>
      <c r="C165" s="116" t="s">
        <v>338</v>
      </c>
      <c r="D165" s="116" t="s">
        <v>127</v>
      </c>
      <c r="E165" s="117" t="s">
        <v>434</v>
      </c>
      <c r="F165" s="118" t="s">
        <v>435</v>
      </c>
      <c r="G165" s="119" t="s">
        <v>219</v>
      </c>
      <c r="H165" s="120">
        <v>19.368</v>
      </c>
      <c r="I165" s="121"/>
      <c r="J165" s="122">
        <f>ROUND($I$165*$H$165,2)</f>
        <v>0</v>
      </c>
      <c r="K165" s="118" t="s">
        <v>224</v>
      </c>
      <c r="L165" s="22"/>
      <c r="M165" s="123"/>
      <c r="N165" s="124" t="s">
        <v>43</v>
      </c>
      <c r="P165" s="125">
        <f>$O$165*$H$165</f>
        <v>0</v>
      </c>
      <c r="Q165" s="125">
        <v>0</v>
      </c>
      <c r="R165" s="125">
        <f>$Q$165*$H$165</f>
        <v>0</v>
      </c>
      <c r="S165" s="125">
        <v>0</v>
      </c>
      <c r="T165" s="126">
        <f>$S$165*$H$165</f>
        <v>0</v>
      </c>
      <c r="AR165" s="75" t="s">
        <v>142</v>
      </c>
      <c r="AT165" s="75" t="s">
        <v>127</v>
      </c>
      <c r="AU165" s="75" t="s">
        <v>80</v>
      </c>
      <c r="AY165" s="6" t="s">
        <v>124</v>
      </c>
      <c r="BE165" s="127">
        <f>IF($N$165="základní",$J$165,0)</f>
        <v>0</v>
      </c>
      <c r="BF165" s="127">
        <f>IF($N$165="snížená",$J$165,0)</f>
        <v>0</v>
      </c>
      <c r="BG165" s="127">
        <f>IF($N$165="zákl. přenesená",$J$165,0)</f>
        <v>0</v>
      </c>
      <c r="BH165" s="127">
        <f>IF($N$165="sníž. přenesená",$J$165,0)</f>
        <v>0</v>
      </c>
      <c r="BI165" s="127">
        <f>IF($N$165="nulová",$J$165,0)</f>
        <v>0</v>
      </c>
      <c r="BJ165" s="75" t="s">
        <v>21</v>
      </c>
      <c r="BK165" s="127">
        <f>ROUND($I$165*$H$165,2)</f>
        <v>0</v>
      </c>
      <c r="BL165" s="75" t="s">
        <v>142</v>
      </c>
      <c r="BM165" s="75" t="s">
        <v>1919</v>
      </c>
    </row>
    <row r="166" spans="2:51" s="6" customFormat="1" ht="15.75" customHeight="1">
      <c r="B166" s="132"/>
      <c r="D166" s="133" t="s">
        <v>226</v>
      </c>
      <c r="E166" s="134"/>
      <c r="F166" s="134" t="s">
        <v>1920</v>
      </c>
      <c r="H166" s="135">
        <v>13.344</v>
      </c>
      <c r="L166" s="132"/>
      <c r="M166" s="136"/>
      <c r="T166" s="137"/>
      <c r="AT166" s="138" t="s">
        <v>226</v>
      </c>
      <c r="AU166" s="138" t="s">
        <v>80</v>
      </c>
      <c r="AV166" s="138" t="s">
        <v>80</v>
      </c>
      <c r="AW166" s="138" t="s">
        <v>100</v>
      </c>
      <c r="AX166" s="138" t="s">
        <v>72</v>
      </c>
      <c r="AY166" s="138" t="s">
        <v>124</v>
      </c>
    </row>
    <row r="167" spans="2:51" s="6" customFormat="1" ht="15.75" customHeight="1">
      <c r="B167" s="132"/>
      <c r="D167" s="139" t="s">
        <v>226</v>
      </c>
      <c r="E167" s="138"/>
      <c r="F167" s="134" t="s">
        <v>1921</v>
      </c>
      <c r="H167" s="135">
        <v>6.024</v>
      </c>
      <c r="L167" s="132"/>
      <c r="M167" s="136"/>
      <c r="T167" s="137"/>
      <c r="AT167" s="138" t="s">
        <v>226</v>
      </c>
      <c r="AU167" s="138" t="s">
        <v>80</v>
      </c>
      <c r="AV167" s="138" t="s">
        <v>80</v>
      </c>
      <c r="AW167" s="138" t="s">
        <v>100</v>
      </c>
      <c r="AX167" s="138" t="s">
        <v>72</v>
      </c>
      <c r="AY167" s="138" t="s">
        <v>124</v>
      </c>
    </row>
    <row r="168" spans="2:65" s="6" customFormat="1" ht="15.75" customHeight="1">
      <c r="B168" s="22"/>
      <c r="C168" s="116" t="s">
        <v>342</v>
      </c>
      <c r="D168" s="116" t="s">
        <v>127</v>
      </c>
      <c r="E168" s="117" t="s">
        <v>1922</v>
      </c>
      <c r="F168" s="118" t="s">
        <v>1923</v>
      </c>
      <c r="G168" s="119" t="s">
        <v>219</v>
      </c>
      <c r="H168" s="120">
        <v>6.1</v>
      </c>
      <c r="I168" s="121"/>
      <c r="J168" s="122">
        <f>ROUND($I$168*$H$168,2)</f>
        <v>0</v>
      </c>
      <c r="K168" s="118" t="s">
        <v>131</v>
      </c>
      <c r="L168" s="22"/>
      <c r="M168" s="123"/>
      <c r="N168" s="124" t="s">
        <v>43</v>
      </c>
      <c r="P168" s="125">
        <f>$O$168*$H$168</f>
        <v>0</v>
      </c>
      <c r="Q168" s="125">
        <v>0</v>
      </c>
      <c r="R168" s="125">
        <f>$Q$168*$H$168</f>
        <v>0</v>
      </c>
      <c r="S168" s="125">
        <v>0</v>
      </c>
      <c r="T168" s="126">
        <f>$S$168*$H$168</f>
        <v>0</v>
      </c>
      <c r="AR168" s="75" t="s">
        <v>142</v>
      </c>
      <c r="AT168" s="75" t="s">
        <v>127</v>
      </c>
      <c r="AU168" s="75" t="s">
        <v>80</v>
      </c>
      <c r="AY168" s="6" t="s">
        <v>124</v>
      </c>
      <c r="BE168" s="127">
        <f>IF($N$168="základní",$J$168,0)</f>
        <v>0</v>
      </c>
      <c r="BF168" s="127">
        <f>IF($N$168="snížená",$J$168,0)</f>
        <v>0</v>
      </c>
      <c r="BG168" s="127">
        <f>IF($N$168="zákl. přenesená",$J$168,0)</f>
        <v>0</v>
      </c>
      <c r="BH168" s="127">
        <f>IF($N$168="sníž. přenesená",$J$168,0)</f>
        <v>0</v>
      </c>
      <c r="BI168" s="127">
        <f>IF($N$168="nulová",$J$168,0)</f>
        <v>0</v>
      </c>
      <c r="BJ168" s="75" t="s">
        <v>21</v>
      </c>
      <c r="BK168" s="127">
        <f>ROUND($I$168*$H$168,2)</f>
        <v>0</v>
      </c>
      <c r="BL168" s="75" t="s">
        <v>142</v>
      </c>
      <c r="BM168" s="75" t="s">
        <v>1924</v>
      </c>
    </row>
    <row r="169" spans="2:51" s="6" customFormat="1" ht="15.75" customHeight="1">
      <c r="B169" s="132"/>
      <c r="D169" s="133" t="s">
        <v>226</v>
      </c>
      <c r="E169" s="134"/>
      <c r="F169" s="134" t="s">
        <v>1925</v>
      </c>
      <c r="H169" s="135">
        <v>4.66</v>
      </c>
      <c r="L169" s="132"/>
      <c r="M169" s="136"/>
      <c r="T169" s="137"/>
      <c r="AT169" s="138" t="s">
        <v>226</v>
      </c>
      <c r="AU169" s="138" t="s">
        <v>80</v>
      </c>
      <c r="AV169" s="138" t="s">
        <v>80</v>
      </c>
      <c r="AW169" s="138" t="s">
        <v>100</v>
      </c>
      <c r="AX169" s="138" t="s">
        <v>72</v>
      </c>
      <c r="AY169" s="138" t="s">
        <v>124</v>
      </c>
    </row>
    <row r="170" spans="2:51" s="6" customFormat="1" ht="15.75" customHeight="1">
      <c r="B170" s="132"/>
      <c r="D170" s="139" t="s">
        <v>226</v>
      </c>
      <c r="E170" s="138"/>
      <c r="F170" s="134" t="s">
        <v>1865</v>
      </c>
      <c r="H170" s="135">
        <v>1.44</v>
      </c>
      <c r="L170" s="132"/>
      <c r="M170" s="136"/>
      <c r="T170" s="137"/>
      <c r="AT170" s="138" t="s">
        <v>226</v>
      </c>
      <c r="AU170" s="138" t="s">
        <v>80</v>
      </c>
      <c r="AV170" s="138" t="s">
        <v>80</v>
      </c>
      <c r="AW170" s="138" t="s">
        <v>100</v>
      </c>
      <c r="AX170" s="138" t="s">
        <v>72</v>
      </c>
      <c r="AY170" s="138" t="s">
        <v>124</v>
      </c>
    </row>
    <row r="171" spans="2:65" s="6" customFormat="1" ht="15.75" customHeight="1">
      <c r="B171" s="22"/>
      <c r="C171" s="116" t="s">
        <v>347</v>
      </c>
      <c r="D171" s="116" t="s">
        <v>127</v>
      </c>
      <c r="E171" s="117" t="s">
        <v>1926</v>
      </c>
      <c r="F171" s="118" t="s">
        <v>1927</v>
      </c>
      <c r="G171" s="119" t="s">
        <v>219</v>
      </c>
      <c r="H171" s="120">
        <v>1.44</v>
      </c>
      <c r="I171" s="121"/>
      <c r="J171" s="122">
        <f>ROUND($I$171*$H$171,2)</f>
        <v>0</v>
      </c>
      <c r="K171" s="118" t="s">
        <v>131</v>
      </c>
      <c r="L171" s="22"/>
      <c r="M171" s="123"/>
      <c r="N171" s="124" t="s">
        <v>43</v>
      </c>
      <c r="P171" s="125">
        <f>$O$171*$H$171</f>
        <v>0</v>
      </c>
      <c r="Q171" s="125">
        <v>0.00601</v>
      </c>
      <c r="R171" s="125">
        <f>$Q$171*$H$171</f>
        <v>0.0086544</v>
      </c>
      <c r="S171" s="125">
        <v>0</v>
      </c>
      <c r="T171" s="126">
        <f>$S$171*$H$171</f>
        <v>0</v>
      </c>
      <c r="AR171" s="75" t="s">
        <v>142</v>
      </c>
      <c r="AT171" s="75" t="s">
        <v>127</v>
      </c>
      <c r="AU171" s="75" t="s">
        <v>80</v>
      </c>
      <c r="AY171" s="6" t="s">
        <v>124</v>
      </c>
      <c r="BE171" s="127">
        <f>IF($N$171="základní",$J$171,0)</f>
        <v>0</v>
      </c>
      <c r="BF171" s="127">
        <f>IF($N$171="snížená",$J$171,0)</f>
        <v>0</v>
      </c>
      <c r="BG171" s="127">
        <f>IF($N$171="zákl. přenesená",$J$171,0)</f>
        <v>0</v>
      </c>
      <c r="BH171" s="127">
        <f>IF($N$171="sníž. přenesená",$J$171,0)</f>
        <v>0</v>
      </c>
      <c r="BI171" s="127">
        <f>IF($N$171="nulová",$J$171,0)</f>
        <v>0</v>
      </c>
      <c r="BJ171" s="75" t="s">
        <v>21</v>
      </c>
      <c r="BK171" s="127">
        <f>ROUND($I$171*$H$171,2)</f>
        <v>0</v>
      </c>
      <c r="BL171" s="75" t="s">
        <v>142</v>
      </c>
      <c r="BM171" s="75" t="s">
        <v>1928</v>
      </c>
    </row>
    <row r="172" spans="2:51" s="6" customFormat="1" ht="15.75" customHeight="1">
      <c r="B172" s="132"/>
      <c r="D172" s="133" t="s">
        <v>226</v>
      </c>
      <c r="E172" s="134"/>
      <c r="F172" s="134" t="s">
        <v>1865</v>
      </c>
      <c r="H172" s="135">
        <v>1.44</v>
      </c>
      <c r="L172" s="132"/>
      <c r="M172" s="136"/>
      <c r="T172" s="137"/>
      <c r="AT172" s="138" t="s">
        <v>226</v>
      </c>
      <c r="AU172" s="138" t="s">
        <v>80</v>
      </c>
      <c r="AV172" s="138" t="s">
        <v>80</v>
      </c>
      <c r="AW172" s="138" t="s">
        <v>100</v>
      </c>
      <c r="AX172" s="138" t="s">
        <v>21</v>
      </c>
      <c r="AY172" s="138" t="s">
        <v>124</v>
      </c>
    </row>
    <row r="173" spans="2:65" s="6" customFormat="1" ht="15.75" customHeight="1">
      <c r="B173" s="22"/>
      <c r="C173" s="116" t="s">
        <v>86</v>
      </c>
      <c r="D173" s="116" t="s">
        <v>127</v>
      </c>
      <c r="E173" s="117" t="s">
        <v>1929</v>
      </c>
      <c r="F173" s="118" t="s">
        <v>1930</v>
      </c>
      <c r="G173" s="119" t="s">
        <v>219</v>
      </c>
      <c r="H173" s="120">
        <v>1.44</v>
      </c>
      <c r="I173" s="121"/>
      <c r="J173" s="122">
        <f>ROUND($I$173*$H$173,2)</f>
        <v>0</v>
      </c>
      <c r="K173" s="118" t="s">
        <v>131</v>
      </c>
      <c r="L173" s="22"/>
      <c r="M173" s="123"/>
      <c r="N173" s="124" t="s">
        <v>43</v>
      </c>
      <c r="P173" s="125">
        <f>$O$173*$H$173</f>
        <v>0</v>
      </c>
      <c r="Q173" s="125">
        <v>0.00061</v>
      </c>
      <c r="R173" s="125">
        <f>$Q$173*$H$173</f>
        <v>0.0008783999999999999</v>
      </c>
      <c r="S173" s="125">
        <v>0</v>
      </c>
      <c r="T173" s="126">
        <f>$S$173*$H$173</f>
        <v>0</v>
      </c>
      <c r="AR173" s="75" t="s">
        <v>142</v>
      </c>
      <c r="AT173" s="75" t="s">
        <v>127</v>
      </c>
      <c r="AU173" s="75" t="s">
        <v>80</v>
      </c>
      <c r="AY173" s="6" t="s">
        <v>124</v>
      </c>
      <c r="BE173" s="127">
        <f>IF($N$173="základní",$J$173,0)</f>
        <v>0</v>
      </c>
      <c r="BF173" s="127">
        <f>IF($N$173="snížená",$J$173,0)</f>
        <v>0</v>
      </c>
      <c r="BG173" s="127">
        <f>IF($N$173="zákl. přenesená",$J$173,0)</f>
        <v>0</v>
      </c>
      <c r="BH173" s="127">
        <f>IF($N$173="sníž. přenesená",$J$173,0)</f>
        <v>0</v>
      </c>
      <c r="BI173" s="127">
        <f>IF($N$173="nulová",$J$173,0)</f>
        <v>0</v>
      </c>
      <c r="BJ173" s="75" t="s">
        <v>21</v>
      </c>
      <c r="BK173" s="127">
        <f>ROUND($I$173*$H$173,2)</f>
        <v>0</v>
      </c>
      <c r="BL173" s="75" t="s">
        <v>142</v>
      </c>
      <c r="BM173" s="75" t="s">
        <v>1931</v>
      </c>
    </row>
    <row r="174" spans="2:65" s="6" customFormat="1" ht="15.75" customHeight="1">
      <c r="B174" s="22"/>
      <c r="C174" s="119" t="s">
        <v>357</v>
      </c>
      <c r="D174" s="119" t="s">
        <v>127</v>
      </c>
      <c r="E174" s="117" t="s">
        <v>1932</v>
      </c>
      <c r="F174" s="118" t="s">
        <v>1933</v>
      </c>
      <c r="G174" s="119" t="s">
        <v>219</v>
      </c>
      <c r="H174" s="120">
        <v>1.44</v>
      </c>
      <c r="I174" s="121"/>
      <c r="J174" s="122">
        <f>ROUND($I$174*$H$174,2)</f>
        <v>0</v>
      </c>
      <c r="K174" s="118" t="s">
        <v>131</v>
      </c>
      <c r="L174" s="22"/>
      <c r="M174" s="123"/>
      <c r="N174" s="124" t="s">
        <v>43</v>
      </c>
      <c r="P174" s="125">
        <f>$O$174*$H$174</f>
        <v>0</v>
      </c>
      <c r="Q174" s="125">
        <v>0</v>
      </c>
      <c r="R174" s="125">
        <f>$Q$174*$H$174</f>
        <v>0</v>
      </c>
      <c r="S174" s="125">
        <v>0</v>
      </c>
      <c r="T174" s="126">
        <f>$S$174*$H$174</f>
        <v>0</v>
      </c>
      <c r="AR174" s="75" t="s">
        <v>142</v>
      </c>
      <c r="AT174" s="75" t="s">
        <v>127</v>
      </c>
      <c r="AU174" s="75" t="s">
        <v>80</v>
      </c>
      <c r="AY174" s="75" t="s">
        <v>124</v>
      </c>
      <c r="BE174" s="127">
        <f>IF($N$174="základní",$J$174,0)</f>
        <v>0</v>
      </c>
      <c r="BF174" s="127">
        <f>IF($N$174="snížená",$J$174,0)</f>
        <v>0</v>
      </c>
      <c r="BG174" s="127">
        <f>IF($N$174="zákl. přenesená",$J$174,0)</f>
        <v>0</v>
      </c>
      <c r="BH174" s="127">
        <f>IF($N$174="sníž. přenesená",$J$174,0)</f>
        <v>0</v>
      </c>
      <c r="BI174" s="127">
        <f>IF($N$174="nulová",$J$174,0)</f>
        <v>0</v>
      </c>
      <c r="BJ174" s="75" t="s">
        <v>21</v>
      </c>
      <c r="BK174" s="127">
        <f>ROUND($I$174*$H$174,2)</f>
        <v>0</v>
      </c>
      <c r="BL174" s="75" t="s">
        <v>142</v>
      </c>
      <c r="BM174" s="75" t="s">
        <v>1934</v>
      </c>
    </row>
    <row r="175" spans="2:65" s="6" customFormat="1" ht="15.75" customHeight="1">
      <c r="B175" s="22"/>
      <c r="C175" s="119" t="s">
        <v>362</v>
      </c>
      <c r="D175" s="119" t="s">
        <v>127</v>
      </c>
      <c r="E175" s="117" t="s">
        <v>1935</v>
      </c>
      <c r="F175" s="118" t="s">
        <v>1936</v>
      </c>
      <c r="G175" s="119" t="s">
        <v>219</v>
      </c>
      <c r="H175" s="120">
        <v>1.44</v>
      </c>
      <c r="I175" s="121"/>
      <c r="J175" s="122">
        <f>ROUND($I$175*$H$175,2)</f>
        <v>0</v>
      </c>
      <c r="K175" s="118" t="s">
        <v>131</v>
      </c>
      <c r="L175" s="22"/>
      <c r="M175" s="123"/>
      <c r="N175" s="124" t="s">
        <v>43</v>
      </c>
      <c r="P175" s="125">
        <f>$O$175*$H$175</f>
        <v>0</v>
      </c>
      <c r="Q175" s="125">
        <v>0</v>
      </c>
      <c r="R175" s="125">
        <f>$Q$175*$H$175</f>
        <v>0</v>
      </c>
      <c r="S175" s="125">
        <v>0</v>
      </c>
      <c r="T175" s="126">
        <f>$S$175*$H$175</f>
        <v>0</v>
      </c>
      <c r="AR175" s="75" t="s">
        <v>142</v>
      </c>
      <c r="AT175" s="75" t="s">
        <v>127</v>
      </c>
      <c r="AU175" s="75" t="s">
        <v>80</v>
      </c>
      <c r="AY175" s="75" t="s">
        <v>124</v>
      </c>
      <c r="BE175" s="127">
        <f>IF($N$175="základní",$J$175,0)</f>
        <v>0</v>
      </c>
      <c r="BF175" s="127">
        <f>IF($N$175="snížená",$J$175,0)</f>
        <v>0</v>
      </c>
      <c r="BG175" s="127">
        <f>IF($N$175="zákl. přenesená",$J$175,0)</f>
        <v>0</v>
      </c>
      <c r="BH175" s="127">
        <f>IF($N$175="sníž. přenesená",$J$175,0)</f>
        <v>0</v>
      </c>
      <c r="BI175" s="127">
        <f>IF($N$175="nulová",$J$175,0)</f>
        <v>0</v>
      </c>
      <c r="BJ175" s="75" t="s">
        <v>21</v>
      </c>
      <c r="BK175" s="127">
        <f>ROUND($I$175*$H$175,2)</f>
        <v>0</v>
      </c>
      <c r="BL175" s="75" t="s">
        <v>142</v>
      </c>
      <c r="BM175" s="75" t="s">
        <v>1937</v>
      </c>
    </row>
    <row r="176" spans="2:65" s="6" customFormat="1" ht="15.75" customHeight="1">
      <c r="B176" s="22"/>
      <c r="C176" s="119" t="s">
        <v>369</v>
      </c>
      <c r="D176" s="119" t="s">
        <v>127</v>
      </c>
      <c r="E176" s="117" t="s">
        <v>1938</v>
      </c>
      <c r="F176" s="118" t="s">
        <v>1939</v>
      </c>
      <c r="G176" s="119" t="s">
        <v>219</v>
      </c>
      <c r="H176" s="120">
        <v>4.66</v>
      </c>
      <c r="I176" s="121"/>
      <c r="J176" s="122">
        <f>ROUND($I$176*$H$176,2)</f>
        <v>0</v>
      </c>
      <c r="K176" s="118" t="s">
        <v>131</v>
      </c>
      <c r="L176" s="22"/>
      <c r="M176" s="123"/>
      <c r="N176" s="124" t="s">
        <v>43</v>
      </c>
      <c r="P176" s="125">
        <f>$O$176*$H$176</f>
        <v>0</v>
      </c>
      <c r="Q176" s="125">
        <v>0.08425</v>
      </c>
      <c r="R176" s="125">
        <f>$Q$176*$H$176</f>
        <v>0.39260500000000004</v>
      </c>
      <c r="S176" s="125">
        <v>0</v>
      </c>
      <c r="T176" s="126">
        <f>$S$176*$H$176</f>
        <v>0</v>
      </c>
      <c r="AR176" s="75" t="s">
        <v>142</v>
      </c>
      <c r="AT176" s="75" t="s">
        <v>127</v>
      </c>
      <c r="AU176" s="75" t="s">
        <v>80</v>
      </c>
      <c r="AY176" s="75" t="s">
        <v>124</v>
      </c>
      <c r="BE176" s="127">
        <f>IF($N$176="základní",$J$176,0)</f>
        <v>0</v>
      </c>
      <c r="BF176" s="127">
        <f>IF($N$176="snížená",$J$176,0)</f>
        <v>0</v>
      </c>
      <c r="BG176" s="127">
        <f>IF($N$176="zákl. přenesená",$J$176,0)</f>
        <v>0</v>
      </c>
      <c r="BH176" s="127">
        <f>IF($N$176="sníž. přenesená",$J$176,0)</f>
        <v>0</v>
      </c>
      <c r="BI176" s="127">
        <f>IF($N$176="nulová",$J$176,0)</f>
        <v>0</v>
      </c>
      <c r="BJ176" s="75" t="s">
        <v>21</v>
      </c>
      <c r="BK176" s="127">
        <f>ROUND($I$176*$H$176,2)</f>
        <v>0</v>
      </c>
      <c r="BL176" s="75" t="s">
        <v>142</v>
      </c>
      <c r="BM176" s="75" t="s">
        <v>1940</v>
      </c>
    </row>
    <row r="177" spans="2:65" s="6" customFormat="1" ht="15.75" customHeight="1">
      <c r="B177" s="22"/>
      <c r="C177" s="143" t="s">
        <v>374</v>
      </c>
      <c r="D177" s="143" t="s">
        <v>261</v>
      </c>
      <c r="E177" s="141" t="s">
        <v>1941</v>
      </c>
      <c r="F177" s="142" t="s">
        <v>1942</v>
      </c>
      <c r="G177" s="143" t="s">
        <v>219</v>
      </c>
      <c r="H177" s="144">
        <v>4.8</v>
      </c>
      <c r="I177" s="145"/>
      <c r="J177" s="146">
        <f>ROUND($I$177*$H$177,2)</f>
        <v>0</v>
      </c>
      <c r="K177" s="142" t="s">
        <v>131</v>
      </c>
      <c r="L177" s="147"/>
      <c r="M177" s="148"/>
      <c r="N177" s="149" t="s">
        <v>43</v>
      </c>
      <c r="P177" s="125">
        <f>$O$177*$H$177</f>
        <v>0</v>
      </c>
      <c r="Q177" s="125">
        <v>0.131</v>
      </c>
      <c r="R177" s="125">
        <f>$Q$177*$H$177</f>
        <v>0.6288</v>
      </c>
      <c r="S177" s="125">
        <v>0</v>
      </c>
      <c r="T177" s="126">
        <f>$S$177*$H$177</f>
        <v>0</v>
      </c>
      <c r="AR177" s="75" t="s">
        <v>160</v>
      </c>
      <c r="AT177" s="75" t="s">
        <v>261</v>
      </c>
      <c r="AU177" s="75" t="s">
        <v>80</v>
      </c>
      <c r="AY177" s="75" t="s">
        <v>124</v>
      </c>
      <c r="BE177" s="127">
        <f>IF($N$177="základní",$J$177,0)</f>
        <v>0</v>
      </c>
      <c r="BF177" s="127">
        <f>IF($N$177="snížená",$J$177,0)</f>
        <v>0</v>
      </c>
      <c r="BG177" s="127">
        <f>IF($N$177="zákl. přenesená",$J$177,0)</f>
        <v>0</v>
      </c>
      <c r="BH177" s="127">
        <f>IF($N$177="sníž. přenesená",$J$177,0)</f>
        <v>0</v>
      </c>
      <c r="BI177" s="127">
        <f>IF($N$177="nulová",$J$177,0)</f>
        <v>0</v>
      </c>
      <c r="BJ177" s="75" t="s">
        <v>21</v>
      </c>
      <c r="BK177" s="127">
        <f>ROUND($I$177*$H$177,2)</f>
        <v>0</v>
      </c>
      <c r="BL177" s="75" t="s">
        <v>142</v>
      </c>
      <c r="BM177" s="75" t="s">
        <v>1943</v>
      </c>
    </row>
    <row r="178" spans="2:51" s="6" customFormat="1" ht="15.75" customHeight="1">
      <c r="B178" s="132"/>
      <c r="D178" s="139" t="s">
        <v>226</v>
      </c>
      <c r="F178" s="134" t="s">
        <v>1944</v>
      </c>
      <c r="H178" s="135">
        <v>4.8</v>
      </c>
      <c r="L178" s="132"/>
      <c r="M178" s="136"/>
      <c r="T178" s="137"/>
      <c r="AT178" s="138" t="s">
        <v>226</v>
      </c>
      <c r="AU178" s="138" t="s">
        <v>80</v>
      </c>
      <c r="AV178" s="138" t="s">
        <v>80</v>
      </c>
      <c r="AW178" s="138" t="s">
        <v>72</v>
      </c>
      <c r="AX178" s="138" t="s">
        <v>21</v>
      </c>
      <c r="AY178" s="138" t="s">
        <v>124</v>
      </c>
    </row>
    <row r="179" spans="2:65" s="6" customFormat="1" ht="15.75" customHeight="1">
      <c r="B179" s="22"/>
      <c r="C179" s="116" t="s">
        <v>380</v>
      </c>
      <c r="D179" s="116" t="s">
        <v>127</v>
      </c>
      <c r="E179" s="117" t="s">
        <v>1945</v>
      </c>
      <c r="F179" s="118" t="s">
        <v>1946</v>
      </c>
      <c r="G179" s="119" t="s">
        <v>219</v>
      </c>
      <c r="H179" s="120">
        <v>7.89</v>
      </c>
      <c r="I179" s="121"/>
      <c r="J179" s="122">
        <f>ROUND($I$179*$H$179,2)</f>
        <v>0</v>
      </c>
      <c r="K179" s="118" t="s">
        <v>131</v>
      </c>
      <c r="L179" s="22"/>
      <c r="M179" s="123"/>
      <c r="N179" s="124" t="s">
        <v>43</v>
      </c>
      <c r="P179" s="125">
        <f>$O$179*$H$179</f>
        <v>0</v>
      </c>
      <c r="Q179" s="125">
        <v>0.101</v>
      </c>
      <c r="R179" s="125">
        <f>$Q$179*$H$179</f>
        <v>0.79689</v>
      </c>
      <c r="S179" s="125">
        <v>0</v>
      </c>
      <c r="T179" s="126">
        <f>$S$179*$H$179</f>
        <v>0</v>
      </c>
      <c r="AR179" s="75" t="s">
        <v>142</v>
      </c>
      <c r="AT179" s="75" t="s">
        <v>127</v>
      </c>
      <c r="AU179" s="75" t="s">
        <v>80</v>
      </c>
      <c r="AY179" s="6" t="s">
        <v>124</v>
      </c>
      <c r="BE179" s="127">
        <f>IF($N$179="základní",$J$179,0)</f>
        <v>0</v>
      </c>
      <c r="BF179" s="127">
        <f>IF($N$179="snížená",$J$179,0)</f>
        <v>0</v>
      </c>
      <c r="BG179" s="127">
        <f>IF($N$179="zákl. přenesená",$J$179,0)</f>
        <v>0</v>
      </c>
      <c r="BH179" s="127">
        <f>IF($N$179="sníž. přenesená",$J$179,0)</f>
        <v>0</v>
      </c>
      <c r="BI179" s="127">
        <f>IF($N$179="nulová",$J$179,0)</f>
        <v>0</v>
      </c>
      <c r="BJ179" s="75" t="s">
        <v>21</v>
      </c>
      <c r="BK179" s="127">
        <f>ROUND($I$179*$H$179,2)</f>
        <v>0</v>
      </c>
      <c r="BL179" s="75" t="s">
        <v>142</v>
      </c>
      <c r="BM179" s="75" t="s">
        <v>1947</v>
      </c>
    </row>
    <row r="180" spans="2:51" s="6" customFormat="1" ht="15.75" customHeight="1">
      <c r="B180" s="132"/>
      <c r="D180" s="133" t="s">
        <v>226</v>
      </c>
      <c r="E180" s="134"/>
      <c r="F180" s="134" t="s">
        <v>1864</v>
      </c>
      <c r="H180" s="135">
        <v>7.89</v>
      </c>
      <c r="L180" s="132"/>
      <c r="M180" s="136"/>
      <c r="T180" s="137"/>
      <c r="AT180" s="138" t="s">
        <v>226</v>
      </c>
      <c r="AU180" s="138" t="s">
        <v>80</v>
      </c>
      <c r="AV180" s="138" t="s">
        <v>80</v>
      </c>
      <c r="AW180" s="138" t="s">
        <v>100</v>
      </c>
      <c r="AX180" s="138" t="s">
        <v>21</v>
      </c>
      <c r="AY180" s="138" t="s">
        <v>124</v>
      </c>
    </row>
    <row r="181" spans="2:65" s="6" customFormat="1" ht="15.75" customHeight="1">
      <c r="B181" s="22"/>
      <c r="C181" s="140" t="s">
        <v>385</v>
      </c>
      <c r="D181" s="140" t="s">
        <v>261</v>
      </c>
      <c r="E181" s="141" t="s">
        <v>1948</v>
      </c>
      <c r="F181" s="142" t="s">
        <v>1949</v>
      </c>
      <c r="G181" s="143" t="s">
        <v>219</v>
      </c>
      <c r="H181" s="144">
        <v>8.048</v>
      </c>
      <c r="I181" s="145"/>
      <c r="J181" s="146">
        <f>ROUND($I$181*$H$181,2)</f>
        <v>0</v>
      </c>
      <c r="K181" s="142" t="s">
        <v>131</v>
      </c>
      <c r="L181" s="147"/>
      <c r="M181" s="148"/>
      <c r="N181" s="149" t="s">
        <v>43</v>
      </c>
      <c r="P181" s="125">
        <f>$O$181*$H$181</f>
        <v>0</v>
      </c>
      <c r="Q181" s="125">
        <v>0.108</v>
      </c>
      <c r="R181" s="125">
        <f>$Q$181*$H$181</f>
        <v>0.869184</v>
      </c>
      <c r="S181" s="125">
        <v>0</v>
      </c>
      <c r="T181" s="126">
        <f>$S$181*$H$181</f>
        <v>0</v>
      </c>
      <c r="AR181" s="75" t="s">
        <v>160</v>
      </c>
      <c r="AT181" s="75" t="s">
        <v>261</v>
      </c>
      <c r="AU181" s="75" t="s">
        <v>80</v>
      </c>
      <c r="AY181" s="6" t="s">
        <v>124</v>
      </c>
      <c r="BE181" s="127">
        <f>IF($N$181="základní",$J$181,0)</f>
        <v>0</v>
      </c>
      <c r="BF181" s="127">
        <f>IF($N$181="snížená",$J$181,0)</f>
        <v>0</v>
      </c>
      <c r="BG181" s="127">
        <f>IF($N$181="zákl. přenesená",$J$181,0)</f>
        <v>0</v>
      </c>
      <c r="BH181" s="127">
        <f>IF($N$181="sníž. přenesená",$J$181,0)</f>
        <v>0</v>
      </c>
      <c r="BI181" s="127">
        <f>IF($N$181="nulová",$J$181,0)</f>
        <v>0</v>
      </c>
      <c r="BJ181" s="75" t="s">
        <v>21</v>
      </c>
      <c r="BK181" s="127">
        <f>ROUND($I$181*$H$181,2)</f>
        <v>0</v>
      </c>
      <c r="BL181" s="75" t="s">
        <v>142</v>
      </c>
      <c r="BM181" s="75" t="s">
        <v>1950</v>
      </c>
    </row>
    <row r="182" spans="2:51" s="6" customFormat="1" ht="15.75" customHeight="1">
      <c r="B182" s="132"/>
      <c r="D182" s="139" t="s">
        <v>226</v>
      </c>
      <c r="F182" s="134" t="s">
        <v>1951</v>
      </c>
      <c r="H182" s="135">
        <v>8.048</v>
      </c>
      <c r="L182" s="132"/>
      <c r="M182" s="136"/>
      <c r="T182" s="137"/>
      <c r="AT182" s="138" t="s">
        <v>226</v>
      </c>
      <c r="AU182" s="138" t="s">
        <v>80</v>
      </c>
      <c r="AV182" s="138" t="s">
        <v>80</v>
      </c>
      <c r="AW182" s="138" t="s">
        <v>72</v>
      </c>
      <c r="AX182" s="138" t="s">
        <v>21</v>
      </c>
      <c r="AY182" s="138" t="s">
        <v>124</v>
      </c>
    </row>
    <row r="183" spans="2:63" s="105" customFormat="1" ht="30.75" customHeight="1">
      <c r="B183" s="106"/>
      <c r="D183" s="107" t="s">
        <v>71</v>
      </c>
      <c r="E183" s="114" t="s">
        <v>149</v>
      </c>
      <c r="F183" s="114" t="s">
        <v>438</v>
      </c>
      <c r="J183" s="115">
        <f>$BK$183</f>
        <v>0</v>
      </c>
      <c r="L183" s="106"/>
      <c r="M183" s="110"/>
      <c r="P183" s="111">
        <f>SUM($P$184:$P$197)</f>
        <v>0</v>
      </c>
      <c r="R183" s="111">
        <f>SUM($R$184:$R$197)</f>
        <v>8.80987422</v>
      </c>
      <c r="T183" s="112">
        <f>SUM($T$184:$T$197)</f>
        <v>0</v>
      </c>
      <c r="AR183" s="107" t="s">
        <v>21</v>
      </c>
      <c r="AT183" s="107" t="s">
        <v>71</v>
      </c>
      <c r="AU183" s="107" t="s">
        <v>21</v>
      </c>
      <c r="AY183" s="107" t="s">
        <v>124</v>
      </c>
      <c r="BK183" s="113">
        <f>SUM($BK$184:$BK$197)</f>
        <v>0</v>
      </c>
    </row>
    <row r="184" spans="2:65" s="6" customFormat="1" ht="15.75" customHeight="1">
      <c r="B184" s="22"/>
      <c r="C184" s="116" t="s">
        <v>389</v>
      </c>
      <c r="D184" s="116" t="s">
        <v>127</v>
      </c>
      <c r="E184" s="117" t="s">
        <v>1952</v>
      </c>
      <c r="F184" s="118" t="s">
        <v>1953</v>
      </c>
      <c r="G184" s="119" t="s">
        <v>219</v>
      </c>
      <c r="H184" s="120">
        <v>4.72</v>
      </c>
      <c r="I184" s="121"/>
      <c r="J184" s="122">
        <f>ROUND($I$184*$H$184,2)</f>
        <v>0</v>
      </c>
      <c r="K184" s="118" t="s">
        <v>131</v>
      </c>
      <c r="L184" s="22"/>
      <c r="M184" s="123"/>
      <c r="N184" s="124" t="s">
        <v>43</v>
      </c>
      <c r="P184" s="125">
        <f>$O$184*$H$184</f>
        <v>0</v>
      </c>
      <c r="Q184" s="125">
        <v>0.00489</v>
      </c>
      <c r="R184" s="125">
        <f>$Q$184*$H$184</f>
        <v>0.0230808</v>
      </c>
      <c r="S184" s="125">
        <v>0</v>
      </c>
      <c r="T184" s="126">
        <f>$S$184*$H$184</f>
        <v>0</v>
      </c>
      <c r="AR184" s="75" t="s">
        <v>142</v>
      </c>
      <c r="AT184" s="75" t="s">
        <v>127</v>
      </c>
      <c r="AU184" s="75" t="s">
        <v>80</v>
      </c>
      <c r="AY184" s="6" t="s">
        <v>124</v>
      </c>
      <c r="BE184" s="127">
        <f>IF($N$184="základní",$J$184,0)</f>
        <v>0</v>
      </c>
      <c r="BF184" s="127">
        <f>IF($N$184="snížená",$J$184,0)</f>
        <v>0</v>
      </c>
      <c r="BG184" s="127">
        <f>IF($N$184="zákl. přenesená",$J$184,0)</f>
        <v>0</v>
      </c>
      <c r="BH184" s="127">
        <f>IF($N$184="sníž. přenesená",$J$184,0)</f>
        <v>0</v>
      </c>
      <c r="BI184" s="127">
        <f>IF($N$184="nulová",$J$184,0)</f>
        <v>0</v>
      </c>
      <c r="BJ184" s="75" t="s">
        <v>21</v>
      </c>
      <c r="BK184" s="127">
        <f>ROUND($I$184*$H$184,2)</f>
        <v>0</v>
      </c>
      <c r="BL184" s="75" t="s">
        <v>142</v>
      </c>
      <c r="BM184" s="75" t="s">
        <v>1954</v>
      </c>
    </row>
    <row r="185" spans="2:51" s="6" customFormat="1" ht="15.75" customHeight="1">
      <c r="B185" s="132"/>
      <c r="D185" s="133" t="s">
        <v>226</v>
      </c>
      <c r="E185" s="134"/>
      <c r="F185" s="134" t="s">
        <v>1955</v>
      </c>
      <c r="H185" s="135">
        <v>4.72</v>
      </c>
      <c r="L185" s="132"/>
      <c r="M185" s="136"/>
      <c r="T185" s="137"/>
      <c r="AT185" s="138" t="s">
        <v>226</v>
      </c>
      <c r="AU185" s="138" t="s">
        <v>80</v>
      </c>
      <c r="AV185" s="138" t="s">
        <v>80</v>
      </c>
      <c r="AW185" s="138" t="s">
        <v>100</v>
      </c>
      <c r="AX185" s="138" t="s">
        <v>21</v>
      </c>
      <c r="AY185" s="138" t="s">
        <v>124</v>
      </c>
    </row>
    <row r="186" spans="2:65" s="6" customFormat="1" ht="15.75" customHeight="1">
      <c r="B186" s="22"/>
      <c r="C186" s="116" t="s">
        <v>393</v>
      </c>
      <c r="D186" s="116" t="s">
        <v>127</v>
      </c>
      <c r="E186" s="117" t="s">
        <v>560</v>
      </c>
      <c r="F186" s="118" t="s">
        <v>561</v>
      </c>
      <c r="G186" s="119" t="s">
        <v>223</v>
      </c>
      <c r="H186" s="120">
        <v>1.092</v>
      </c>
      <c r="I186" s="121"/>
      <c r="J186" s="122">
        <f>ROUND($I$186*$H$186,2)</f>
        <v>0</v>
      </c>
      <c r="K186" s="118" t="s">
        <v>131</v>
      </c>
      <c r="L186" s="22"/>
      <c r="M186" s="123"/>
      <c r="N186" s="124" t="s">
        <v>43</v>
      </c>
      <c r="P186" s="125">
        <f>$O$186*$H$186</f>
        <v>0</v>
      </c>
      <c r="Q186" s="125">
        <v>2.45329</v>
      </c>
      <c r="R186" s="125">
        <f>$Q$186*$H$186</f>
        <v>2.6789926800000003</v>
      </c>
      <c r="S186" s="125">
        <v>0</v>
      </c>
      <c r="T186" s="126">
        <f>$S$186*$H$186</f>
        <v>0</v>
      </c>
      <c r="AR186" s="75" t="s">
        <v>142</v>
      </c>
      <c r="AT186" s="75" t="s">
        <v>127</v>
      </c>
      <c r="AU186" s="75" t="s">
        <v>80</v>
      </c>
      <c r="AY186" s="6" t="s">
        <v>124</v>
      </c>
      <c r="BE186" s="127">
        <f>IF($N$186="základní",$J$186,0)</f>
        <v>0</v>
      </c>
      <c r="BF186" s="127">
        <f>IF($N$186="snížená",$J$186,0)</f>
        <v>0</v>
      </c>
      <c r="BG186" s="127">
        <f>IF($N$186="zákl. přenesená",$J$186,0)</f>
        <v>0</v>
      </c>
      <c r="BH186" s="127">
        <f>IF($N$186="sníž. přenesená",$J$186,0)</f>
        <v>0</v>
      </c>
      <c r="BI186" s="127">
        <f>IF($N$186="nulová",$J$186,0)</f>
        <v>0</v>
      </c>
      <c r="BJ186" s="75" t="s">
        <v>21</v>
      </c>
      <c r="BK186" s="127">
        <f>ROUND($I$186*$H$186,2)</f>
        <v>0</v>
      </c>
      <c r="BL186" s="75" t="s">
        <v>142</v>
      </c>
      <c r="BM186" s="75" t="s">
        <v>1956</v>
      </c>
    </row>
    <row r="187" spans="2:51" s="6" customFormat="1" ht="15.75" customHeight="1">
      <c r="B187" s="132"/>
      <c r="D187" s="133" t="s">
        <v>226</v>
      </c>
      <c r="E187" s="134"/>
      <c r="F187" s="134" t="s">
        <v>1957</v>
      </c>
      <c r="H187" s="135">
        <v>0.762</v>
      </c>
      <c r="L187" s="132"/>
      <c r="M187" s="136"/>
      <c r="T187" s="137"/>
      <c r="AT187" s="138" t="s">
        <v>226</v>
      </c>
      <c r="AU187" s="138" t="s">
        <v>80</v>
      </c>
      <c r="AV187" s="138" t="s">
        <v>80</v>
      </c>
      <c r="AW187" s="138" t="s">
        <v>100</v>
      </c>
      <c r="AX187" s="138" t="s">
        <v>72</v>
      </c>
      <c r="AY187" s="138" t="s">
        <v>124</v>
      </c>
    </row>
    <row r="188" spans="2:51" s="6" customFormat="1" ht="15.75" customHeight="1">
      <c r="B188" s="132"/>
      <c r="D188" s="139" t="s">
        <v>226</v>
      </c>
      <c r="E188" s="138"/>
      <c r="F188" s="134" t="s">
        <v>1958</v>
      </c>
      <c r="H188" s="135">
        <v>0.33</v>
      </c>
      <c r="L188" s="132"/>
      <c r="M188" s="136"/>
      <c r="T188" s="137"/>
      <c r="AT188" s="138" t="s">
        <v>226</v>
      </c>
      <c r="AU188" s="138" t="s">
        <v>80</v>
      </c>
      <c r="AV188" s="138" t="s">
        <v>80</v>
      </c>
      <c r="AW188" s="138" t="s">
        <v>100</v>
      </c>
      <c r="AX188" s="138" t="s">
        <v>72</v>
      </c>
      <c r="AY188" s="138" t="s">
        <v>124</v>
      </c>
    </row>
    <row r="189" spans="2:65" s="6" customFormat="1" ht="15.75" customHeight="1">
      <c r="B189" s="22"/>
      <c r="C189" s="116" t="s">
        <v>398</v>
      </c>
      <c r="D189" s="116" t="s">
        <v>127</v>
      </c>
      <c r="E189" s="117" t="s">
        <v>567</v>
      </c>
      <c r="F189" s="118" t="s">
        <v>568</v>
      </c>
      <c r="G189" s="119" t="s">
        <v>223</v>
      </c>
      <c r="H189" s="120">
        <v>2.448</v>
      </c>
      <c r="I189" s="121"/>
      <c r="J189" s="122">
        <f>ROUND($I$189*$H$189,2)</f>
        <v>0</v>
      </c>
      <c r="K189" s="118" t="s">
        <v>131</v>
      </c>
      <c r="L189" s="22"/>
      <c r="M189" s="123"/>
      <c r="N189" s="124" t="s">
        <v>43</v>
      </c>
      <c r="P189" s="125">
        <f>$O$189*$H$189</f>
        <v>0</v>
      </c>
      <c r="Q189" s="125">
        <v>2.45329</v>
      </c>
      <c r="R189" s="125">
        <f>$Q$189*$H$189</f>
        <v>6.005653919999999</v>
      </c>
      <c r="S189" s="125">
        <v>0</v>
      </c>
      <c r="T189" s="126">
        <f>$S$189*$H$189</f>
        <v>0</v>
      </c>
      <c r="AR189" s="75" t="s">
        <v>142</v>
      </c>
      <c r="AT189" s="75" t="s">
        <v>127</v>
      </c>
      <c r="AU189" s="75" t="s">
        <v>80</v>
      </c>
      <c r="AY189" s="6" t="s">
        <v>124</v>
      </c>
      <c r="BE189" s="127">
        <f>IF($N$189="základní",$J$189,0)</f>
        <v>0</v>
      </c>
      <c r="BF189" s="127">
        <f>IF($N$189="snížená",$J$189,0)</f>
        <v>0</v>
      </c>
      <c r="BG189" s="127">
        <f>IF($N$189="zákl. přenesená",$J$189,0)</f>
        <v>0</v>
      </c>
      <c r="BH189" s="127">
        <f>IF($N$189="sníž. přenesená",$J$189,0)</f>
        <v>0</v>
      </c>
      <c r="BI189" s="127">
        <f>IF($N$189="nulová",$J$189,0)</f>
        <v>0</v>
      </c>
      <c r="BJ189" s="75" t="s">
        <v>21</v>
      </c>
      <c r="BK189" s="127">
        <f>ROUND($I$189*$H$189,2)</f>
        <v>0</v>
      </c>
      <c r="BL189" s="75" t="s">
        <v>142</v>
      </c>
      <c r="BM189" s="75" t="s">
        <v>1959</v>
      </c>
    </row>
    <row r="190" spans="2:51" s="6" customFormat="1" ht="15.75" customHeight="1">
      <c r="B190" s="132"/>
      <c r="D190" s="133" t="s">
        <v>226</v>
      </c>
      <c r="E190" s="134"/>
      <c r="F190" s="134" t="s">
        <v>1960</v>
      </c>
      <c r="H190" s="135">
        <v>1.524</v>
      </c>
      <c r="L190" s="132"/>
      <c r="M190" s="136"/>
      <c r="T190" s="137"/>
      <c r="AT190" s="138" t="s">
        <v>226</v>
      </c>
      <c r="AU190" s="138" t="s">
        <v>80</v>
      </c>
      <c r="AV190" s="138" t="s">
        <v>80</v>
      </c>
      <c r="AW190" s="138" t="s">
        <v>100</v>
      </c>
      <c r="AX190" s="138" t="s">
        <v>72</v>
      </c>
      <c r="AY190" s="138" t="s">
        <v>124</v>
      </c>
    </row>
    <row r="191" spans="2:51" s="6" customFormat="1" ht="15.75" customHeight="1">
      <c r="B191" s="132"/>
      <c r="D191" s="139" t="s">
        <v>226</v>
      </c>
      <c r="E191" s="138"/>
      <c r="F191" s="134" t="s">
        <v>1961</v>
      </c>
      <c r="H191" s="135">
        <v>0.66</v>
      </c>
      <c r="L191" s="132"/>
      <c r="M191" s="136"/>
      <c r="T191" s="137"/>
      <c r="AT191" s="138" t="s">
        <v>226</v>
      </c>
      <c r="AU191" s="138" t="s">
        <v>80</v>
      </c>
      <c r="AV191" s="138" t="s">
        <v>80</v>
      </c>
      <c r="AW191" s="138" t="s">
        <v>100</v>
      </c>
      <c r="AX191" s="138" t="s">
        <v>72</v>
      </c>
      <c r="AY191" s="138" t="s">
        <v>124</v>
      </c>
    </row>
    <row r="192" spans="2:51" s="6" customFormat="1" ht="15.75" customHeight="1">
      <c r="B192" s="132"/>
      <c r="D192" s="139" t="s">
        <v>226</v>
      </c>
      <c r="E192" s="138"/>
      <c r="F192" s="134" t="s">
        <v>1962</v>
      </c>
      <c r="H192" s="135">
        <v>0.264</v>
      </c>
      <c r="L192" s="132"/>
      <c r="M192" s="136"/>
      <c r="T192" s="137"/>
      <c r="AT192" s="138" t="s">
        <v>226</v>
      </c>
      <c r="AU192" s="138" t="s">
        <v>80</v>
      </c>
      <c r="AV192" s="138" t="s">
        <v>80</v>
      </c>
      <c r="AW192" s="138" t="s">
        <v>100</v>
      </c>
      <c r="AX192" s="138" t="s">
        <v>72</v>
      </c>
      <c r="AY192" s="138" t="s">
        <v>124</v>
      </c>
    </row>
    <row r="193" spans="2:65" s="6" customFormat="1" ht="15.75" customHeight="1">
      <c r="B193" s="22"/>
      <c r="C193" s="116" t="s">
        <v>89</v>
      </c>
      <c r="D193" s="116" t="s">
        <v>127</v>
      </c>
      <c r="E193" s="117" t="s">
        <v>572</v>
      </c>
      <c r="F193" s="118" t="s">
        <v>573</v>
      </c>
      <c r="G193" s="119" t="s">
        <v>223</v>
      </c>
      <c r="H193" s="120">
        <v>0.546</v>
      </c>
      <c r="I193" s="121"/>
      <c r="J193" s="122">
        <f>ROUND($I$193*$H$193,2)</f>
        <v>0</v>
      </c>
      <c r="K193" s="118" t="s">
        <v>131</v>
      </c>
      <c r="L193" s="22"/>
      <c r="M193" s="123"/>
      <c r="N193" s="124" t="s">
        <v>43</v>
      </c>
      <c r="P193" s="125">
        <f>$O$193*$H$193</f>
        <v>0</v>
      </c>
      <c r="Q193" s="125">
        <v>0</v>
      </c>
      <c r="R193" s="125">
        <f>$Q$193*$H$193</f>
        <v>0</v>
      </c>
      <c r="S193" s="125">
        <v>0</v>
      </c>
      <c r="T193" s="126">
        <f>$S$193*$H$193</f>
        <v>0</v>
      </c>
      <c r="AR193" s="75" t="s">
        <v>142</v>
      </c>
      <c r="AT193" s="75" t="s">
        <v>127</v>
      </c>
      <c r="AU193" s="75" t="s">
        <v>80</v>
      </c>
      <c r="AY193" s="6" t="s">
        <v>124</v>
      </c>
      <c r="BE193" s="127">
        <f>IF($N$193="základní",$J$193,0)</f>
        <v>0</v>
      </c>
      <c r="BF193" s="127">
        <f>IF($N$193="snížená",$J$193,0)</f>
        <v>0</v>
      </c>
      <c r="BG193" s="127">
        <f>IF($N$193="zákl. přenesená",$J$193,0)</f>
        <v>0</v>
      </c>
      <c r="BH193" s="127">
        <f>IF($N$193="sníž. přenesená",$J$193,0)</f>
        <v>0</v>
      </c>
      <c r="BI193" s="127">
        <f>IF($N$193="nulová",$J$193,0)</f>
        <v>0</v>
      </c>
      <c r="BJ193" s="75" t="s">
        <v>21</v>
      </c>
      <c r="BK193" s="127">
        <f>ROUND($I$193*$H$193,2)</f>
        <v>0</v>
      </c>
      <c r="BL193" s="75" t="s">
        <v>142</v>
      </c>
      <c r="BM193" s="75" t="s">
        <v>1963</v>
      </c>
    </row>
    <row r="194" spans="2:51" s="6" customFormat="1" ht="15.75" customHeight="1">
      <c r="B194" s="132"/>
      <c r="D194" s="139" t="s">
        <v>226</v>
      </c>
      <c r="F194" s="134" t="s">
        <v>1964</v>
      </c>
      <c r="H194" s="135">
        <v>0.546</v>
      </c>
      <c r="L194" s="132"/>
      <c r="M194" s="136"/>
      <c r="T194" s="137"/>
      <c r="AT194" s="138" t="s">
        <v>226</v>
      </c>
      <c r="AU194" s="138" t="s">
        <v>80</v>
      </c>
      <c r="AV194" s="138" t="s">
        <v>80</v>
      </c>
      <c r="AW194" s="138" t="s">
        <v>72</v>
      </c>
      <c r="AX194" s="138" t="s">
        <v>21</v>
      </c>
      <c r="AY194" s="138" t="s">
        <v>124</v>
      </c>
    </row>
    <row r="195" spans="2:65" s="6" customFormat="1" ht="15.75" customHeight="1">
      <c r="B195" s="22"/>
      <c r="C195" s="116" t="s">
        <v>407</v>
      </c>
      <c r="D195" s="116" t="s">
        <v>127</v>
      </c>
      <c r="E195" s="117" t="s">
        <v>586</v>
      </c>
      <c r="F195" s="118" t="s">
        <v>587</v>
      </c>
      <c r="G195" s="119" t="s">
        <v>252</v>
      </c>
      <c r="H195" s="120">
        <v>0.097</v>
      </c>
      <c r="I195" s="121"/>
      <c r="J195" s="122">
        <f>ROUND($I$195*$H$195,2)</f>
        <v>0</v>
      </c>
      <c r="K195" s="118" t="s">
        <v>131</v>
      </c>
      <c r="L195" s="22"/>
      <c r="M195" s="123"/>
      <c r="N195" s="124" t="s">
        <v>43</v>
      </c>
      <c r="P195" s="125">
        <f>$O$195*$H$195</f>
        <v>0</v>
      </c>
      <c r="Q195" s="125">
        <v>1.05306</v>
      </c>
      <c r="R195" s="125">
        <f>$Q$195*$H$195</f>
        <v>0.10214682000000001</v>
      </c>
      <c r="S195" s="125">
        <v>0</v>
      </c>
      <c r="T195" s="126">
        <f>$S$195*$H$195</f>
        <v>0</v>
      </c>
      <c r="AR195" s="75" t="s">
        <v>142</v>
      </c>
      <c r="AT195" s="75" t="s">
        <v>127</v>
      </c>
      <c r="AU195" s="75" t="s">
        <v>80</v>
      </c>
      <c r="AY195" s="6" t="s">
        <v>124</v>
      </c>
      <c r="BE195" s="127">
        <f>IF($N$195="základní",$J$195,0)</f>
        <v>0</v>
      </c>
      <c r="BF195" s="127">
        <f>IF($N$195="snížená",$J$195,0)</f>
        <v>0</v>
      </c>
      <c r="BG195" s="127">
        <f>IF($N$195="zákl. přenesená",$J$195,0)</f>
        <v>0</v>
      </c>
      <c r="BH195" s="127">
        <f>IF($N$195="sníž. přenesená",$J$195,0)</f>
        <v>0</v>
      </c>
      <c r="BI195" s="127">
        <f>IF($N$195="nulová",$J$195,0)</f>
        <v>0</v>
      </c>
      <c r="BJ195" s="75" t="s">
        <v>21</v>
      </c>
      <c r="BK195" s="127">
        <f>ROUND($I$195*$H$195,2)</f>
        <v>0</v>
      </c>
      <c r="BL195" s="75" t="s">
        <v>142</v>
      </c>
      <c r="BM195" s="75" t="s">
        <v>1965</v>
      </c>
    </row>
    <row r="196" spans="2:51" s="6" customFormat="1" ht="15.75" customHeight="1">
      <c r="B196" s="132"/>
      <c r="D196" s="133" t="s">
        <v>226</v>
      </c>
      <c r="E196" s="134"/>
      <c r="F196" s="134" t="s">
        <v>1966</v>
      </c>
      <c r="H196" s="135">
        <v>0.068</v>
      </c>
      <c r="L196" s="132"/>
      <c r="M196" s="136"/>
      <c r="T196" s="137"/>
      <c r="AT196" s="138" t="s">
        <v>226</v>
      </c>
      <c r="AU196" s="138" t="s">
        <v>80</v>
      </c>
      <c r="AV196" s="138" t="s">
        <v>80</v>
      </c>
      <c r="AW196" s="138" t="s">
        <v>100</v>
      </c>
      <c r="AX196" s="138" t="s">
        <v>72</v>
      </c>
      <c r="AY196" s="138" t="s">
        <v>124</v>
      </c>
    </row>
    <row r="197" spans="2:51" s="6" customFormat="1" ht="15.75" customHeight="1">
      <c r="B197" s="132"/>
      <c r="D197" s="139" t="s">
        <v>226</v>
      </c>
      <c r="E197" s="138"/>
      <c r="F197" s="134" t="s">
        <v>1967</v>
      </c>
      <c r="H197" s="135">
        <v>0.029</v>
      </c>
      <c r="L197" s="132"/>
      <c r="M197" s="136"/>
      <c r="T197" s="137"/>
      <c r="AT197" s="138" t="s">
        <v>226</v>
      </c>
      <c r="AU197" s="138" t="s">
        <v>80</v>
      </c>
      <c r="AV197" s="138" t="s">
        <v>80</v>
      </c>
      <c r="AW197" s="138" t="s">
        <v>100</v>
      </c>
      <c r="AX197" s="138" t="s">
        <v>72</v>
      </c>
      <c r="AY197" s="138" t="s">
        <v>124</v>
      </c>
    </row>
    <row r="198" spans="2:63" s="105" customFormat="1" ht="30.75" customHeight="1">
      <c r="B198" s="106"/>
      <c r="D198" s="107" t="s">
        <v>71</v>
      </c>
      <c r="E198" s="114" t="s">
        <v>164</v>
      </c>
      <c r="F198" s="114" t="s">
        <v>1968</v>
      </c>
      <c r="J198" s="115">
        <f>$BK$198</f>
        <v>0</v>
      </c>
      <c r="L198" s="106"/>
      <c r="M198" s="110"/>
      <c r="P198" s="111">
        <f>SUM($P$199:$P$205)</f>
        <v>0</v>
      </c>
      <c r="R198" s="111">
        <f>SUM($R$199:$R$205)</f>
        <v>0.634775</v>
      </c>
      <c r="T198" s="112">
        <f>SUM($T$199:$T$205)</f>
        <v>0</v>
      </c>
      <c r="AR198" s="107" t="s">
        <v>21</v>
      </c>
      <c r="AT198" s="107" t="s">
        <v>71</v>
      </c>
      <c r="AU198" s="107" t="s">
        <v>21</v>
      </c>
      <c r="AY198" s="107" t="s">
        <v>124</v>
      </c>
      <c r="BK198" s="113">
        <f>SUM($BK$199:$BK$205)</f>
        <v>0</v>
      </c>
    </row>
    <row r="199" spans="2:65" s="6" customFormat="1" ht="15.75" customHeight="1">
      <c r="B199" s="22"/>
      <c r="C199" s="116" t="s">
        <v>414</v>
      </c>
      <c r="D199" s="116" t="s">
        <v>127</v>
      </c>
      <c r="E199" s="117" t="s">
        <v>1969</v>
      </c>
      <c r="F199" s="118" t="s">
        <v>1970</v>
      </c>
      <c r="G199" s="119" t="s">
        <v>152</v>
      </c>
      <c r="H199" s="120">
        <v>4.9</v>
      </c>
      <c r="I199" s="121"/>
      <c r="J199" s="122">
        <f>ROUND($I$199*$H$199,2)</f>
        <v>0</v>
      </c>
      <c r="K199" s="118" t="s">
        <v>131</v>
      </c>
      <c r="L199" s="22"/>
      <c r="M199" s="123"/>
      <c r="N199" s="124" t="s">
        <v>43</v>
      </c>
      <c r="P199" s="125">
        <f>$O$199*$H$199</f>
        <v>0</v>
      </c>
      <c r="Q199" s="125">
        <v>0.10095</v>
      </c>
      <c r="R199" s="125">
        <f>$Q$199*$H$199</f>
        <v>0.494655</v>
      </c>
      <c r="S199" s="125">
        <v>0</v>
      </c>
      <c r="T199" s="126">
        <f>$S$199*$H$199</f>
        <v>0</v>
      </c>
      <c r="AR199" s="75" t="s">
        <v>142</v>
      </c>
      <c r="AT199" s="75" t="s">
        <v>127</v>
      </c>
      <c r="AU199" s="75" t="s">
        <v>80</v>
      </c>
      <c r="AY199" s="6" t="s">
        <v>124</v>
      </c>
      <c r="BE199" s="127">
        <f>IF($N$199="základní",$J$199,0)</f>
        <v>0</v>
      </c>
      <c r="BF199" s="127">
        <f>IF($N$199="snížená",$J$199,0)</f>
        <v>0</v>
      </c>
      <c r="BG199" s="127">
        <f>IF($N$199="zákl. přenesená",$J$199,0)</f>
        <v>0</v>
      </c>
      <c r="BH199" s="127">
        <f>IF($N$199="sníž. přenesená",$J$199,0)</f>
        <v>0</v>
      </c>
      <c r="BI199" s="127">
        <f>IF($N$199="nulová",$J$199,0)</f>
        <v>0</v>
      </c>
      <c r="BJ199" s="75" t="s">
        <v>21</v>
      </c>
      <c r="BK199" s="127">
        <f>ROUND($I$199*$H$199,2)</f>
        <v>0</v>
      </c>
      <c r="BL199" s="75" t="s">
        <v>142</v>
      </c>
      <c r="BM199" s="75" t="s">
        <v>1971</v>
      </c>
    </row>
    <row r="200" spans="2:51" s="6" customFormat="1" ht="15.75" customHeight="1">
      <c r="B200" s="132"/>
      <c r="D200" s="133" t="s">
        <v>226</v>
      </c>
      <c r="E200" s="134"/>
      <c r="F200" s="134" t="s">
        <v>1972</v>
      </c>
      <c r="H200" s="135">
        <v>4.9</v>
      </c>
      <c r="L200" s="132"/>
      <c r="M200" s="136"/>
      <c r="T200" s="137"/>
      <c r="AT200" s="138" t="s">
        <v>226</v>
      </c>
      <c r="AU200" s="138" t="s">
        <v>80</v>
      </c>
      <c r="AV200" s="138" t="s">
        <v>80</v>
      </c>
      <c r="AW200" s="138" t="s">
        <v>100</v>
      </c>
      <c r="AX200" s="138" t="s">
        <v>21</v>
      </c>
      <c r="AY200" s="138" t="s">
        <v>124</v>
      </c>
    </row>
    <row r="201" spans="2:65" s="6" customFormat="1" ht="15.75" customHeight="1">
      <c r="B201" s="22"/>
      <c r="C201" s="140" t="s">
        <v>418</v>
      </c>
      <c r="D201" s="140" t="s">
        <v>261</v>
      </c>
      <c r="E201" s="141" t="s">
        <v>1973</v>
      </c>
      <c r="F201" s="142" t="s">
        <v>1974</v>
      </c>
      <c r="G201" s="143" t="s">
        <v>327</v>
      </c>
      <c r="H201" s="144">
        <v>10</v>
      </c>
      <c r="I201" s="145"/>
      <c r="J201" s="146">
        <f>ROUND($I$201*$H$201,2)</f>
        <v>0</v>
      </c>
      <c r="K201" s="142" t="s">
        <v>131</v>
      </c>
      <c r="L201" s="147"/>
      <c r="M201" s="148"/>
      <c r="N201" s="149" t="s">
        <v>43</v>
      </c>
      <c r="P201" s="125">
        <f>$O$201*$H$201</f>
        <v>0</v>
      </c>
      <c r="Q201" s="125">
        <v>0.014</v>
      </c>
      <c r="R201" s="125">
        <f>$Q$201*$H$201</f>
        <v>0.14</v>
      </c>
      <c r="S201" s="125">
        <v>0</v>
      </c>
      <c r="T201" s="126">
        <f>$S$201*$H$201</f>
        <v>0</v>
      </c>
      <c r="AR201" s="75" t="s">
        <v>160</v>
      </c>
      <c r="AT201" s="75" t="s">
        <v>261</v>
      </c>
      <c r="AU201" s="75" t="s">
        <v>80</v>
      </c>
      <c r="AY201" s="6" t="s">
        <v>124</v>
      </c>
      <c r="BE201" s="127">
        <f>IF($N$201="základní",$J$201,0)</f>
        <v>0</v>
      </c>
      <c r="BF201" s="127">
        <f>IF($N$201="snížená",$J$201,0)</f>
        <v>0</v>
      </c>
      <c r="BG201" s="127">
        <f>IF($N$201="zákl. přenesená",$J$201,0)</f>
        <v>0</v>
      </c>
      <c r="BH201" s="127">
        <f>IF($N$201="sníž. přenesená",$J$201,0)</f>
        <v>0</v>
      </c>
      <c r="BI201" s="127">
        <f>IF($N$201="nulová",$J$201,0)</f>
        <v>0</v>
      </c>
      <c r="BJ201" s="75" t="s">
        <v>21</v>
      </c>
      <c r="BK201" s="127">
        <f>ROUND($I$201*$H$201,2)</f>
        <v>0</v>
      </c>
      <c r="BL201" s="75" t="s">
        <v>142</v>
      </c>
      <c r="BM201" s="75" t="s">
        <v>1975</v>
      </c>
    </row>
    <row r="202" spans="2:65" s="6" customFormat="1" ht="15.75" customHeight="1">
      <c r="B202" s="22"/>
      <c r="C202" s="119" t="s">
        <v>423</v>
      </c>
      <c r="D202" s="119" t="s">
        <v>127</v>
      </c>
      <c r="E202" s="117" t="s">
        <v>1976</v>
      </c>
      <c r="F202" s="118" t="s">
        <v>1977</v>
      </c>
      <c r="G202" s="119" t="s">
        <v>152</v>
      </c>
      <c r="H202" s="120">
        <v>2.4</v>
      </c>
      <c r="I202" s="121"/>
      <c r="J202" s="122">
        <f>ROUND($I$202*$H$202,2)</f>
        <v>0</v>
      </c>
      <c r="K202" s="118" t="s">
        <v>131</v>
      </c>
      <c r="L202" s="22"/>
      <c r="M202" s="123"/>
      <c r="N202" s="124" t="s">
        <v>43</v>
      </c>
      <c r="P202" s="125">
        <f>$O$202*$H$202</f>
        <v>0</v>
      </c>
      <c r="Q202" s="125">
        <v>5E-05</v>
      </c>
      <c r="R202" s="125">
        <f>$Q$202*$H$202</f>
        <v>0.00012</v>
      </c>
      <c r="S202" s="125">
        <v>0</v>
      </c>
      <c r="T202" s="126">
        <f>$S$202*$H$202</f>
        <v>0</v>
      </c>
      <c r="AR202" s="75" t="s">
        <v>142</v>
      </c>
      <c r="AT202" s="75" t="s">
        <v>127</v>
      </c>
      <c r="AU202" s="75" t="s">
        <v>80</v>
      </c>
      <c r="AY202" s="75" t="s">
        <v>124</v>
      </c>
      <c r="BE202" s="127">
        <f>IF($N$202="základní",$J$202,0)</f>
        <v>0</v>
      </c>
      <c r="BF202" s="127">
        <f>IF($N$202="snížená",$J$202,0)</f>
        <v>0</v>
      </c>
      <c r="BG202" s="127">
        <f>IF($N$202="zákl. přenesená",$J$202,0)</f>
        <v>0</v>
      </c>
      <c r="BH202" s="127">
        <f>IF($N$202="sníž. přenesená",$J$202,0)</f>
        <v>0</v>
      </c>
      <c r="BI202" s="127">
        <f>IF($N$202="nulová",$J$202,0)</f>
        <v>0</v>
      </c>
      <c r="BJ202" s="75" t="s">
        <v>21</v>
      </c>
      <c r="BK202" s="127">
        <f>ROUND($I$202*$H$202,2)</f>
        <v>0</v>
      </c>
      <c r="BL202" s="75" t="s">
        <v>142</v>
      </c>
      <c r="BM202" s="75" t="s">
        <v>1978</v>
      </c>
    </row>
    <row r="203" spans="2:51" s="6" customFormat="1" ht="15.75" customHeight="1">
      <c r="B203" s="132"/>
      <c r="D203" s="133" t="s">
        <v>226</v>
      </c>
      <c r="E203" s="134"/>
      <c r="F203" s="134" t="s">
        <v>1979</v>
      </c>
      <c r="H203" s="135">
        <v>2.4</v>
      </c>
      <c r="L203" s="132"/>
      <c r="M203" s="136"/>
      <c r="T203" s="137"/>
      <c r="AT203" s="138" t="s">
        <v>226</v>
      </c>
      <c r="AU203" s="138" t="s">
        <v>80</v>
      </c>
      <c r="AV203" s="138" t="s">
        <v>80</v>
      </c>
      <c r="AW203" s="138" t="s">
        <v>100</v>
      </c>
      <c r="AX203" s="138" t="s">
        <v>21</v>
      </c>
      <c r="AY203" s="138" t="s">
        <v>124</v>
      </c>
    </row>
    <row r="204" spans="2:65" s="6" customFormat="1" ht="15.75" customHeight="1">
      <c r="B204" s="22"/>
      <c r="C204" s="116" t="s">
        <v>428</v>
      </c>
      <c r="D204" s="116" t="s">
        <v>127</v>
      </c>
      <c r="E204" s="117" t="s">
        <v>1980</v>
      </c>
      <c r="F204" s="118" t="s">
        <v>1981</v>
      </c>
      <c r="G204" s="119" t="s">
        <v>152</v>
      </c>
      <c r="H204" s="120">
        <v>5.84</v>
      </c>
      <c r="I204" s="121"/>
      <c r="J204" s="122">
        <f>ROUND($I$204*$H$204,2)</f>
        <v>0</v>
      </c>
      <c r="K204" s="118" t="s">
        <v>131</v>
      </c>
      <c r="L204" s="22"/>
      <c r="M204" s="123"/>
      <c r="N204" s="124" t="s">
        <v>43</v>
      </c>
      <c r="P204" s="125">
        <f>$O$204*$H$204</f>
        <v>0</v>
      </c>
      <c r="Q204" s="125">
        <v>0</v>
      </c>
      <c r="R204" s="125">
        <f>$Q$204*$H$204</f>
        <v>0</v>
      </c>
      <c r="S204" s="125">
        <v>0</v>
      </c>
      <c r="T204" s="126">
        <f>$S$204*$H$204</f>
        <v>0</v>
      </c>
      <c r="AR204" s="75" t="s">
        <v>142</v>
      </c>
      <c r="AT204" s="75" t="s">
        <v>127</v>
      </c>
      <c r="AU204" s="75" t="s">
        <v>80</v>
      </c>
      <c r="AY204" s="6" t="s">
        <v>124</v>
      </c>
      <c r="BE204" s="127">
        <f>IF($N$204="základní",$J$204,0)</f>
        <v>0</v>
      </c>
      <c r="BF204" s="127">
        <f>IF($N$204="snížená",$J$204,0)</f>
        <v>0</v>
      </c>
      <c r="BG204" s="127">
        <f>IF($N$204="zákl. přenesená",$J$204,0)</f>
        <v>0</v>
      </c>
      <c r="BH204" s="127">
        <f>IF($N$204="sníž. přenesená",$J$204,0)</f>
        <v>0</v>
      </c>
      <c r="BI204" s="127">
        <f>IF($N$204="nulová",$J$204,0)</f>
        <v>0</v>
      </c>
      <c r="BJ204" s="75" t="s">
        <v>21</v>
      </c>
      <c r="BK204" s="127">
        <f>ROUND($I$204*$H$204,2)</f>
        <v>0</v>
      </c>
      <c r="BL204" s="75" t="s">
        <v>142</v>
      </c>
      <c r="BM204" s="75" t="s">
        <v>1982</v>
      </c>
    </row>
    <row r="205" spans="2:51" s="6" customFormat="1" ht="15.75" customHeight="1">
      <c r="B205" s="132"/>
      <c r="D205" s="133" t="s">
        <v>226</v>
      </c>
      <c r="E205" s="134"/>
      <c r="F205" s="134" t="s">
        <v>1983</v>
      </c>
      <c r="H205" s="135">
        <v>5.84</v>
      </c>
      <c r="L205" s="132"/>
      <c r="M205" s="136"/>
      <c r="T205" s="137"/>
      <c r="AT205" s="138" t="s">
        <v>226</v>
      </c>
      <c r="AU205" s="138" t="s">
        <v>80</v>
      </c>
      <c r="AV205" s="138" t="s">
        <v>80</v>
      </c>
      <c r="AW205" s="138" t="s">
        <v>100</v>
      </c>
      <c r="AX205" s="138" t="s">
        <v>21</v>
      </c>
      <c r="AY205" s="138" t="s">
        <v>124</v>
      </c>
    </row>
    <row r="206" spans="2:63" s="105" customFormat="1" ht="30.75" customHeight="1">
      <c r="B206" s="106"/>
      <c r="D206" s="107" t="s">
        <v>71</v>
      </c>
      <c r="E206" s="114" t="s">
        <v>703</v>
      </c>
      <c r="F206" s="114" t="s">
        <v>704</v>
      </c>
      <c r="J206" s="115">
        <f>$BK$206</f>
        <v>0</v>
      </c>
      <c r="L206" s="106"/>
      <c r="M206" s="110"/>
      <c r="P206" s="111">
        <f>SUM($P$207:$P$212)</f>
        <v>0</v>
      </c>
      <c r="R206" s="111">
        <f>SUM($R$207:$R$212)</f>
        <v>0</v>
      </c>
      <c r="T206" s="112">
        <f>SUM($T$207:$T$212)</f>
        <v>0</v>
      </c>
      <c r="AR206" s="107" t="s">
        <v>21</v>
      </c>
      <c r="AT206" s="107" t="s">
        <v>71</v>
      </c>
      <c r="AU206" s="107" t="s">
        <v>21</v>
      </c>
      <c r="AY206" s="107" t="s">
        <v>124</v>
      </c>
      <c r="BK206" s="113">
        <f>SUM($BK$207:$BK$212)</f>
        <v>0</v>
      </c>
    </row>
    <row r="207" spans="2:65" s="6" customFormat="1" ht="15.75" customHeight="1">
      <c r="B207" s="22"/>
      <c r="C207" s="116" t="s">
        <v>433</v>
      </c>
      <c r="D207" s="116" t="s">
        <v>127</v>
      </c>
      <c r="E207" s="117" t="s">
        <v>706</v>
      </c>
      <c r="F207" s="118" t="s">
        <v>707</v>
      </c>
      <c r="G207" s="119" t="s">
        <v>252</v>
      </c>
      <c r="H207" s="120">
        <v>7.123</v>
      </c>
      <c r="I207" s="121"/>
      <c r="J207" s="122">
        <f>ROUND($I$207*$H$207,2)</f>
        <v>0</v>
      </c>
      <c r="K207" s="118" t="s">
        <v>131</v>
      </c>
      <c r="L207" s="22"/>
      <c r="M207" s="123"/>
      <c r="N207" s="124" t="s">
        <v>43</v>
      </c>
      <c r="P207" s="125">
        <f>$O$207*$H$207</f>
        <v>0</v>
      </c>
      <c r="Q207" s="125">
        <v>0</v>
      </c>
      <c r="R207" s="125">
        <f>$Q$207*$H$207</f>
        <v>0</v>
      </c>
      <c r="S207" s="125">
        <v>0</v>
      </c>
      <c r="T207" s="126">
        <f>$S$207*$H$207</f>
        <v>0</v>
      </c>
      <c r="AR207" s="75" t="s">
        <v>142</v>
      </c>
      <c r="AT207" s="75" t="s">
        <v>127</v>
      </c>
      <c r="AU207" s="75" t="s">
        <v>80</v>
      </c>
      <c r="AY207" s="6" t="s">
        <v>124</v>
      </c>
      <c r="BE207" s="127">
        <f>IF($N$207="základní",$J$207,0)</f>
        <v>0</v>
      </c>
      <c r="BF207" s="127">
        <f>IF($N$207="snížená",$J$207,0)</f>
        <v>0</v>
      </c>
      <c r="BG207" s="127">
        <f>IF($N$207="zákl. přenesená",$J$207,0)</f>
        <v>0</v>
      </c>
      <c r="BH207" s="127">
        <f>IF($N$207="sníž. přenesená",$J$207,0)</f>
        <v>0</v>
      </c>
      <c r="BI207" s="127">
        <f>IF($N$207="nulová",$J$207,0)</f>
        <v>0</v>
      </c>
      <c r="BJ207" s="75" t="s">
        <v>21</v>
      </c>
      <c r="BK207" s="127">
        <f>ROUND($I$207*$H$207,2)</f>
        <v>0</v>
      </c>
      <c r="BL207" s="75" t="s">
        <v>142</v>
      </c>
      <c r="BM207" s="75" t="s">
        <v>1984</v>
      </c>
    </row>
    <row r="208" spans="2:65" s="6" customFormat="1" ht="15.75" customHeight="1">
      <c r="B208" s="22"/>
      <c r="C208" s="119" t="s">
        <v>439</v>
      </c>
      <c r="D208" s="119" t="s">
        <v>127</v>
      </c>
      <c r="E208" s="117" t="s">
        <v>710</v>
      </c>
      <c r="F208" s="118" t="s">
        <v>711</v>
      </c>
      <c r="G208" s="119" t="s">
        <v>252</v>
      </c>
      <c r="H208" s="120">
        <v>220.813</v>
      </c>
      <c r="I208" s="121"/>
      <c r="J208" s="122">
        <f>ROUND($I$208*$H$208,2)</f>
        <v>0</v>
      </c>
      <c r="K208" s="118" t="s">
        <v>131</v>
      </c>
      <c r="L208" s="22"/>
      <c r="M208" s="123"/>
      <c r="N208" s="124" t="s">
        <v>43</v>
      </c>
      <c r="P208" s="125">
        <f>$O$208*$H$208</f>
        <v>0</v>
      </c>
      <c r="Q208" s="125">
        <v>0</v>
      </c>
      <c r="R208" s="125">
        <f>$Q$208*$H$208</f>
        <v>0</v>
      </c>
      <c r="S208" s="125">
        <v>0</v>
      </c>
      <c r="T208" s="126">
        <f>$S$208*$H$208</f>
        <v>0</v>
      </c>
      <c r="AR208" s="75" t="s">
        <v>142</v>
      </c>
      <c r="AT208" s="75" t="s">
        <v>127</v>
      </c>
      <c r="AU208" s="75" t="s">
        <v>80</v>
      </c>
      <c r="AY208" s="75" t="s">
        <v>124</v>
      </c>
      <c r="BE208" s="127">
        <f>IF($N$208="základní",$J$208,0)</f>
        <v>0</v>
      </c>
      <c r="BF208" s="127">
        <f>IF($N$208="snížená",$J$208,0)</f>
        <v>0</v>
      </c>
      <c r="BG208" s="127">
        <f>IF($N$208="zákl. přenesená",$J$208,0)</f>
        <v>0</v>
      </c>
      <c r="BH208" s="127">
        <f>IF($N$208="sníž. přenesená",$J$208,0)</f>
        <v>0</v>
      </c>
      <c r="BI208" s="127">
        <f>IF($N$208="nulová",$J$208,0)</f>
        <v>0</v>
      </c>
      <c r="BJ208" s="75" t="s">
        <v>21</v>
      </c>
      <c r="BK208" s="127">
        <f>ROUND($I$208*$H$208,2)</f>
        <v>0</v>
      </c>
      <c r="BL208" s="75" t="s">
        <v>142</v>
      </c>
      <c r="BM208" s="75" t="s">
        <v>1985</v>
      </c>
    </row>
    <row r="209" spans="2:51" s="6" customFormat="1" ht="15.75" customHeight="1">
      <c r="B209" s="132"/>
      <c r="D209" s="139" t="s">
        <v>226</v>
      </c>
      <c r="F209" s="134" t="s">
        <v>1986</v>
      </c>
      <c r="H209" s="135">
        <v>220.813</v>
      </c>
      <c r="L209" s="132"/>
      <c r="M209" s="136"/>
      <c r="T209" s="137"/>
      <c r="AT209" s="138" t="s">
        <v>226</v>
      </c>
      <c r="AU209" s="138" t="s">
        <v>80</v>
      </c>
      <c r="AV209" s="138" t="s">
        <v>80</v>
      </c>
      <c r="AW209" s="138" t="s">
        <v>72</v>
      </c>
      <c r="AX209" s="138" t="s">
        <v>21</v>
      </c>
      <c r="AY209" s="138" t="s">
        <v>124</v>
      </c>
    </row>
    <row r="210" spans="2:65" s="6" customFormat="1" ht="15.75" customHeight="1">
      <c r="B210" s="22"/>
      <c r="C210" s="116" t="s">
        <v>445</v>
      </c>
      <c r="D210" s="116" t="s">
        <v>127</v>
      </c>
      <c r="E210" s="117" t="s">
        <v>715</v>
      </c>
      <c r="F210" s="118" t="s">
        <v>716</v>
      </c>
      <c r="G210" s="119" t="s">
        <v>252</v>
      </c>
      <c r="H210" s="120">
        <v>0.24</v>
      </c>
      <c r="I210" s="121"/>
      <c r="J210" s="122">
        <f>ROUND($I$210*$H$210,2)</f>
        <v>0</v>
      </c>
      <c r="K210" s="118" t="s">
        <v>131</v>
      </c>
      <c r="L210" s="22"/>
      <c r="M210" s="123"/>
      <c r="N210" s="124" t="s">
        <v>43</v>
      </c>
      <c r="P210" s="125">
        <f>$O$210*$H$210</f>
        <v>0</v>
      </c>
      <c r="Q210" s="125">
        <v>0</v>
      </c>
      <c r="R210" s="125">
        <f>$Q$210*$H$210</f>
        <v>0</v>
      </c>
      <c r="S210" s="125">
        <v>0</v>
      </c>
      <c r="T210" s="126">
        <f>$S$210*$H$210</f>
        <v>0</v>
      </c>
      <c r="AR210" s="75" t="s">
        <v>142</v>
      </c>
      <c r="AT210" s="75" t="s">
        <v>127</v>
      </c>
      <c r="AU210" s="75" t="s">
        <v>80</v>
      </c>
      <c r="AY210" s="6" t="s">
        <v>124</v>
      </c>
      <c r="BE210" s="127">
        <f>IF($N$210="základní",$J$210,0)</f>
        <v>0</v>
      </c>
      <c r="BF210" s="127">
        <f>IF($N$210="snížená",$J$210,0)</f>
        <v>0</v>
      </c>
      <c r="BG210" s="127">
        <f>IF($N$210="zákl. přenesená",$J$210,0)</f>
        <v>0</v>
      </c>
      <c r="BH210" s="127">
        <f>IF($N$210="sníž. přenesená",$J$210,0)</f>
        <v>0</v>
      </c>
      <c r="BI210" s="127">
        <f>IF($N$210="nulová",$J$210,0)</f>
        <v>0</v>
      </c>
      <c r="BJ210" s="75" t="s">
        <v>21</v>
      </c>
      <c r="BK210" s="127">
        <f>ROUND($I$210*$H$210,2)</f>
        <v>0</v>
      </c>
      <c r="BL210" s="75" t="s">
        <v>142</v>
      </c>
      <c r="BM210" s="75" t="s">
        <v>1987</v>
      </c>
    </row>
    <row r="211" spans="2:51" s="6" customFormat="1" ht="15.75" customHeight="1">
      <c r="B211" s="132"/>
      <c r="D211" s="133" t="s">
        <v>226</v>
      </c>
      <c r="E211" s="134"/>
      <c r="F211" s="134" t="s">
        <v>1988</v>
      </c>
      <c r="H211" s="135">
        <v>0.24</v>
      </c>
      <c r="L211" s="132"/>
      <c r="M211" s="136"/>
      <c r="T211" s="137"/>
      <c r="AT211" s="138" t="s">
        <v>226</v>
      </c>
      <c r="AU211" s="138" t="s">
        <v>80</v>
      </c>
      <c r="AV211" s="138" t="s">
        <v>80</v>
      </c>
      <c r="AW211" s="138" t="s">
        <v>100</v>
      </c>
      <c r="AX211" s="138" t="s">
        <v>21</v>
      </c>
      <c r="AY211" s="138" t="s">
        <v>124</v>
      </c>
    </row>
    <row r="212" spans="2:65" s="6" customFormat="1" ht="15.75" customHeight="1">
      <c r="B212" s="22"/>
      <c r="C212" s="116" t="s">
        <v>451</v>
      </c>
      <c r="D212" s="116" t="s">
        <v>127</v>
      </c>
      <c r="E212" s="117" t="s">
        <v>720</v>
      </c>
      <c r="F212" s="118" t="s">
        <v>721</v>
      </c>
      <c r="G212" s="119" t="s">
        <v>252</v>
      </c>
      <c r="H212" s="120">
        <v>6.883</v>
      </c>
      <c r="I212" s="121"/>
      <c r="J212" s="122">
        <f>ROUND($I$212*$H$212,2)</f>
        <v>0</v>
      </c>
      <c r="K212" s="118" t="s">
        <v>131</v>
      </c>
      <c r="L212" s="22"/>
      <c r="M212" s="123"/>
      <c r="N212" s="124" t="s">
        <v>43</v>
      </c>
      <c r="P212" s="125">
        <f>$O$212*$H$212</f>
        <v>0</v>
      </c>
      <c r="Q212" s="125">
        <v>0</v>
      </c>
      <c r="R212" s="125">
        <f>$Q$212*$H$212</f>
        <v>0</v>
      </c>
      <c r="S212" s="125">
        <v>0</v>
      </c>
      <c r="T212" s="126">
        <f>$S$212*$H$212</f>
        <v>0</v>
      </c>
      <c r="AR212" s="75" t="s">
        <v>142</v>
      </c>
      <c r="AT212" s="75" t="s">
        <v>127</v>
      </c>
      <c r="AU212" s="75" t="s">
        <v>80</v>
      </c>
      <c r="AY212" s="6" t="s">
        <v>124</v>
      </c>
      <c r="BE212" s="127">
        <f>IF($N$212="základní",$J$212,0)</f>
        <v>0</v>
      </c>
      <c r="BF212" s="127">
        <f>IF($N$212="snížená",$J$212,0)</f>
        <v>0</v>
      </c>
      <c r="BG212" s="127">
        <f>IF($N$212="zákl. přenesená",$J$212,0)</f>
        <v>0</v>
      </c>
      <c r="BH212" s="127">
        <f>IF($N$212="sníž. přenesená",$J$212,0)</f>
        <v>0</v>
      </c>
      <c r="BI212" s="127">
        <f>IF($N$212="nulová",$J$212,0)</f>
        <v>0</v>
      </c>
      <c r="BJ212" s="75" t="s">
        <v>21</v>
      </c>
      <c r="BK212" s="127">
        <f>ROUND($I$212*$H$212,2)</f>
        <v>0</v>
      </c>
      <c r="BL212" s="75" t="s">
        <v>142</v>
      </c>
      <c r="BM212" s="75" t="s">
        <v>1989</v>
      </c>
    </row>
    <row r="213" spans="2:63" s="105" customFormat="1" ht="30.75" customHeight="1">
      <c r="B213" s="106"/>
      <c r="D213" s="107" t="s">
        <v>71</v>
      </c>
      <c r="E213" s="114" t="s">
        <v>723</v>
      </c>
      <c r="F213" s="114" t="s">
        <v>724</v>
      </c>
      <c r="J213" s="115">
        <f>$BK$213</f>
        <v>0</v>
      </c>
      <c r="L213" s="106"/>
      <c r="M213" s="110"/>
      <c r="P213" s="111">
        <f>$P$214</f>
        <v>0</v>
      </c>
      <c r="R213" s="111">
        <f>$R$214</f>
        <v>0</v>
      </c>
      <c r="T213" s="112">
        <f>$T$214</f>
        <v>0</v>
      </c>
      <c r="AR213" s="107" t="s">
        <v>21</v>
      </c>
      <c r="AT213" s="107" t="s">
        <v>71</v>
      </c>
      <c r="AU213" s="107" t="s">
        <v>21</v>
      </c>
      <c r="AY213" s="107" t="s">
        <v>124</v>
      </c>
      <c r="BK213" s="113">
        <f>$BK$214</f>
        <v>0</v>
      </c>
    </row>
    <row r="214" spans="2:65" s="6" customFormat="1" ht="15.75" customHeight="1">
      <c r="B214" s="22"/>
      <c r="C214" s="119" t="s">
        <v>458</v>
      </c>
      <c r="D214" s="119" t="s">
        <v>127</v>
      </c>
      <c r="E214" s="117" t="s">
        <v>726</v>
      </c>
      <c r="F214" s="118" t="s">
        <v>727</v>
      </c>
      <c r="G214" s="119" t="s">
        <v>252</v>
      </c>
      <c r="H214" s="120">
        <v>46.734</v>
      </c>
      <c r="I214" s="121"/>
      <c r="J214" s="122">
        <f>ROUND($I$214*$H$214,2)</f>
        <v>0</v>
      </c>
      <c r="K214" s="118" t="s">
        <v>224</v>
      </c>
      <c r="L214" s="22"/>
      <c r="M214" s="123"/>
      <c r="N214" s="124" t="s">
        <v>43</v>
      </c>
      <c r="P214" s="125">
        <f>$O$214*$H$214</f>
        <v>0</v>
      </c>
      <c r="Q214" s="125">
        <v>0</v>
      </c>
      <c r="R214" s="125">
        <f>$Q$214*$H$214</f>
        <v>0</v>
      </c>
      <c r="S214" s="125">
        <v>0</v>
      </c>
      <c r="T214" s="126">
        <f>$S$214*$H$214</f>
        <v>0</v>
      </c>
      <c r="AR214" s="75" t="s">
        <v>142</v>
      </c>
      <c r="AT214" s="75" t="s">
        <v>127</v>
      </c>
      <c r="AU214" s="75" t="s">
        <v>80</v>
      </c>
      <c r="AY214" s="75" t="s">
        <v>124</v>
      </c>
      <c r="BE214" s="127">
        <f>IF($N$214="základní",$J$214,0)</f>
        <v>0</v>
      </c>
      <c r="BF214" s="127">
        <f>IF($N$214="snížená",$J$214,0)</f>
        <v>0</v>
      </c>
      <c r="BG214" s="127">
        <f>IF($N$214="zákl. přenesená",$J$214,0)</f>
        <v>0</v>
      </c>
      <c r="BH214" s="127">
        <f>IF($N$214="sníž. přenesená",$J$214,0)</f>
        <v>0</v>
      </c>
      <c r="BI214" s="127">
        <f>IF($N$214="nulová",$J$214,0)</f>
        <v>0</v>
      </c>
      <c r="BJ214" s="75" t="s">
        <v>21</v>
      </c>
      <c r="BK214" s="127">
        <f>ROUND($I$214*$H$214,2)</f>
        <v>0</v>
      </c>
      <c r="BL214" s="75" t="s">
        <v>142</v>
      </c>
      <c r="BM214" s="75" t="s">
        <v>1990</v>
      </c>
    </row>
    <row r="215" spans="2:63" s="105" customFormat="1" ht="37.5" customHeight="1">
      <c r="B215" s="106"/>
      <c r="D215" s="107" t="s">
        <v>71</v>
      </c>
      <c r="E215" s="108" t="s">
        <v>729</v>
      </c>
      <c r="F215" s="108" t="s">
        <v>730</v>
      </c>
      <c r="J215" s="109">
        <f>$BK$215</f>
        <v>0</v>
      </c>
      <c r="L215" s="106"/>
      <c r="M215" s="110"/>
      <c r="P215" s="111">
        <f>$P$216+$P$223+$P$228+$P$238</f>
        <v>0</v>
      </c>
      <c r="R215" s="111">
        <f>$R$216+$R$223+$R$228+$R$238</f>
        <v>0.7986554499999999</v>
      </c>
      <c r="T215" s="112">
        <f>$T$216+$T$223+$T$228+$T$238</f>
        <v>0</v>
      </c>
      <c r="AR215" s="107" t="s">
        <v>80</v>
      </c>
      <c r="AT215" s="107" t="s">
        <v>71</v>
      </c>
      <c r="AU215" s="107" t="s">
        <v>72</v>
      </c>
      <c r="AY215" s="107" t="s">
        <v>124</v>
      </c>
      <c r="BK215" s="113">
        <f>$BK$216+$BK$223+$BK$228+$BK$238</f>
        <v>0</v>
      </c>
    </row>
    <row r="216" spans="2:63" s="105" customFormat="1" ht="21" customHeight="1">
      <c r="B216" s="106"/>
      <c r="D216" s="107" t="s">
        <v>71</v>
      </c>
      <c r="E216" s="114" t="s">
        <v>731</v>
      </c>
      <c r="F216" s="114" t="s">
        <v>732</v>
      </c>
      <c r="J216" s="115">
        <f>$BK$216</f>
        <v>0</v>
      </c>
      <c r="L216" s="106"/>
      <c r="M216" s="110"/>
      <c r="P216" s="111">
        <f>SUM($P$217:$P$222)</f>
        <v>0</v>
      </c>
      <c r="R216" s="111">
        <f>SUM($R$217:$R$222)</f>
        <v>0.04314765</v>
      </c>
      <c r="T216" s="112">
        <f>SUM($T$217:$T$222)</f>
        <v>0</v>
      </c>
      <c r="AR216" s="107" t="s">
        <v>80</v>
      </c>
      <c r="AT216" s="107" t="s">
        <v>71</v>
      </c>
      <c r="AU216" s="107" t="s">
        <v>21</v>
      </c>
      <c r="AY216" s="107" t="s">
        <v>124</v>
      </c>
      <c r="BK216" s="113">
        <f>SUM($BK$217:$BK$222)</f>
        <v>0</v>
      </c>
    </row>
    <row r="217" spans="2:65" s="6" customFormat="1" ht="15.75" customHeight="1">
      <c r="B217" s="22"/>
      <c r="C217" s="119" t="s">
        <v>462</v>
      </c>
      <c r="D217" s="119" t="s">
        <v>127</v>
      </c>
      <c r="E217" s="117" t="s">
        <v>734</v>
      </c>
      <c r="F217" s="118" t="s">
        <v>735</v>
      </c>
      <c r="G217" s="119" t="s">
        <v>219</v>
      </c>
      <c r="H217" s="120">
        <v>18.2</v>
      </c>
      <c r="I217" s="121"/>
      <c r="J217" s="122">
        <f>ROUND($I$217*$H$217,2)</f>
        <v>0</v>
      </c>
      <c r="K217" s="118" t="s">
        <v>224</v>
      </c>
      <c r="L217" s="22"/>
      <c r="M217" s="123"/>
      <c r="N217" s="124" t="s">
        <v>43</v>
      </c>
      <c r="P217" s="125">
        <f>$O$217*$H$217</f>
        <v>0</v>
      </c>
      <c r="Q217" s="125">
        <v>0.00018</v>
      </c>
      <c r="R217" s="125">
        <f>$Q$217*$H$217</f>
        <v>0.0032760000000000003</v>
      </c>
      <c r="S217" s="125">
        <v>0</v>
      </c>
      <c r="T217" s="126">
        <f>$S$217*$H$217</f>
        <v>0</v>
      </c>
      <c r="AR217" s="75" t="s">
        <v>285</v>
      </c>
      <c r="AT217" s="75" t="s">
        <v>127</v>
      </c>
      <c r="AU217" s="75" t="s">
        <v>80</v>
      </c>
      <c r="AY217" s="75" t="s">
        <v>124</v>
      </c>
      <c r="BE217" s="127">
        <f>IF($N$217="základní",$J$217,0)</f>
        <v>0</v>
      </c>
      <c r="BF217" s="127">
        <f>IF($N$217="snížená",$J$217,0)</f>
        <v>0</v>
      </c>
      <c r="BG217" s="127">
        <f>IF($N$217="zákl. přenesená",$J$217,0)</f>
        <v>0</v>
      </c>
      <c r="BH217" s="127">
        <f>IF($N$217="sníž. přenesená",$J$217,0)</f>
        <v>0</v>
      </c>
      <c r="BI217" s="127">
        <f>IF($N$217="nulová",$J$217,0)</f>
        <v>0</v>
      </c>
      <c r="BJ217" s="75" t="s">
        <v>21</v>
      </c>
      <c r="BK217" s="127">
        <f>ROUND($I$217*$H$217,2)</f>
        <v>0</v>
      </c>
      <c r="BL217" s="75" t="s">
        <v>285</v>
      </c>
      <c r="BM217" s="75" t="s">
        <v>1991</v>
      </c>
    </row>
    <row r="218" spans="2:51" s="6" customFormat="1" ht="15.75" customHeight="1">
      <c r="B218" s="132"/>
      <c r="D218" s="133" t="s">
        <v>226</v>
      </c>
      <c r="E218" s="134"/>
      <c r="F218" s="134" t="s">
        <v>1992</v>
      </c>
      <c r="H218" s="135">
        <v>12.696</v>
      </c>
      <c r="L218" s="132"/>
      <c r="M218" s="136"/>
      <c r="T218" s="137"/>
      <c r="AT218" s="138" t="s">
        <v>226</v>
      </c>
      <c r="AU218" s="138" t="s">
        <v>80</v>
      </c>
      <c r="AV218" s="138" t="s">
        <v>80</v>
      </c>
      <c r="AW218" s="138" t="s">
        <v>100</v>
      </c>
      <c r="AX218" s="138" t="s">
        <v>72</v>
      </c>
      <c r="AY218" s="138" t="s">
        <v>124</v>
      </c>
    </row>
    <row r="219" spans="2:51" s="6" customFormat="1" ht="15.75" customHeight="1">
      <c r="B219" s="132"/>
      <c r="D219" s="139" t="s">
        <v>226</v>
      </c>
      <c r="E219" s="138"/>
      <c r="F219" s="134" t="s">
        <v>1993</v>
      </c>
      <c r="H219" s="135">
        <v>5.504</v>
      </c>
      <c r="L219" s="132"/>
      <c r="M219" s="136"/>
      <c r="T219" s="137"/>
      <c r="AT219" s="138" t="s">
        <v>226</v>
      </c>
      <c r="AU219" s="138" t="s">
        <v>80</v>
      </c>
      <c r="AV219" s="138" t="s">
        <v>80</v>
      </c>
      <c r="AW219" s="138" t="s">
        <v>100</v>
      </c>
      <c r="AX219" s="138" t="s">
        <v>72</v>
      </c>
      <c r="AY219" s="138" t="s">
        <v>124</v>
      </c>
    </row>
    <row r="220" spans="2:65" s="6" customFormat="1" ht="15.75" customHeight="1">
      <c r="B220" s="22"/>
      <c r="C220" s="140" t="s">
        <v>467</v>
      </c>
      <c r="D220" s="140" t="s">
        <v>261</v>
      </c>
      <c r="E220" s="141" t="s">
        <v>739</v>
      </c>
      <c r="F220" s="142" t="s">
        <v>740</v>
      </c>
      <c r="G220" s="143" t="s">
        <v>219</v>
      </c>
      <c r="H220" s="144">
        <v>20.93</v>
      </c>
      <c r="I220" s="145"/>
      <c r="J220" s="146">
        <f>ROUND($I$220*$H$220,2)</f>
        <v>0</v>
      </c>
      <c r="K220" s="142" t="s">
        <v>224</v>
      </c>
      <c r="L220" s="147"/>
      <c r="M220" s="148"/>
      <c r="N220" s="149" t="s">
        <v>43</v>
      </c>
      <c r="P220" s="125">
        <f>$O$220*$H$220</f>
        <v>0</v>
      </c>
      <c r="Q220" s="125">
        <v>0.001905</v>
      </c>
      <c r="R220" s="125">
        <f>$Q$220*$H$220</f>
        <v>0.03987165</v>
      </c>
      <c r="S220" s="125">
        <v>0</v>
      </c>
      <c r="T220" s="126">
        <f>$S$220*$H$220</f>
        <v>0</v>
      </c>
      <c r="AR220" s="75" t="s">
        <v>362</v>
      </c>
      <c r="AT220" s="75" t="s">
        <v>261</v>
      </c>
      <c r="AU220" s="75" t="s">
        <v>80</v>
      </c>
      <c r="AY220" s="6" t="s">
        <v>124</v>
      </c>
      <c r="BE220" s="127">
        <f>IF($N$220="základní",$J$220,0)</f>
        <v>0</v>
      </c>
      <c r="BF220" s="127">
        <f>IF($N$220="snížená",$J$220,0)</f>
        <v>0</v>
      </c>
      <c r="BG220" s="127">
        <f>IF($N$220="zákl. přenesená",$J$220,0)</f>
        <v>0</v>
      </c>
      <c r="BH220" s="127">
        <f>IF($N$220="sníž. přenesená",$J$220,0)</f>
        <v>0</v>
      </c>
      <c r="BI220" s="127">
        <f>IF($N$220="nulová",$J$220,0)</f>
        <v>0</v>
      </c>
      <c r="BJ220" s="75" t="s">
        <v>21</v>
      </c>
      <c r="BK220" s="127">
        <f>ROUND($I$220*$H$220,2)</f>
        <v>0</v>
      </c>
      <c r="BL220" s="75" t="s">
        <v>285</v>
      </c>
      <c r="BM220" s="75" t="s">
        <v>1994</v>
      </c>
    </row>
    <row r="221" spans="2:51" s="6" customFormat="1" ht="15.75" customHeight="1">
      <c r="B221" s="132"/>
      <c r="D221" s="139" t="s">
        <v>226</v>
      </c>
      <c r="F221" s="134" t="s">
        <v>1995</v>
      </c>
      <c r="H221" s="135">
        <v>20.93</v>
      </c>
      <c r="L221" s="132"/>
      <c r="M221" s="136"/>
      <c r="T221" s="137"/>
      <c r="AT221" s="138" t="s">
        <v>226</v>
      </c>
      <c r="AU221" s="138" t="s">
        <v>80</v>
      </c>
      <c r="AV221" s="138" t="s">
        <v>80</v>
      </c>
      <c r="AW221" s="138" t="s">
        <v>72</v>
      </c>
      <c r="AX221" s="138" t="s">
        <v>21</v>
      </c>
      <c r="AY221" s="138" t="s">
        <v>124</v>
      </c>
    </row>
    <row r="222" spans="2:65" s="6" customFormat="1" ht="15.75" customHeight="1">
      <c r="B222" s="22"/>
      <c r="C222" s="116" t="s">
        <v>471</v>
      </c>
      <c r="D222" s="116" t="s">
        <v>127</v>
      </c>
      <c r="E222" s="117" t="s">
        <v>751</v>
      </c>
      <c r="F222" s="118" t="s">
        <v>752</v>
      </c>
      <c r="G222" s="119" t="s">
        <v>753</v>
      </c>
      <c r="H222" s="156"/>
      <c r="I222" s="121"/>
      <c r="J222" s="122">
        <f>ROUND($I$222*$H$222,2)</f>
        <v>0</v>
      </c>
      <c r="K222" s="118" t="s">
        <v>224</v>
      </c>
      <c r="L222" s="22"/>
      <c r="M222" s="123"/>
      <c r="N222" s="124" t="s">
        <v>43</v>
      </c>
      <c r="P222" s="125">
        <f>$O$222*$H$222</f>
        <v>0</v>
      </c>
      <c r="Q222" s="125">
        <v>0</v>
      </c>
      <c r="R222" s="125">
        <f>$Q$222*$H$222</f>
        <v>0</v>
      </c>
      <c r="S222" s="125">
        <v>0</v>
      </c>
      <c r="T222" s="126">
        <f>$S$222*$H$222</f>
        <v>0</v>
      </c>
      <c r="AR222" s="75" t="s">
        <v>285</v>
      </c>
      <c r="AT222" s="75" t="s">
        <v>127</v>
      </c>
      <c r="AU222" s="75" t="s">
        <v>80</v>
      </c>
      <c r="AY222" s="6" t="s">
        <v>124</v>
      </c>
      <c r="BE222" s="127">
        <f>IF($N$222="základní",$J$222,0)</f>
        <v>0</v>
      </c>
      <c r="BF222" s="127">
        <f>IF($N$222="snížená",$J$222,0)</f>
        <v>0</v>
      </c>
      <c r="BG222" s="127">
        <f>IF($N$222="zákl. přenesená",$J$222,0)</f>
        <v>0</v>
      </c>
      <c r="BH222" s="127">
        <f>IF($N$222="sníž. přenesená",$J$222,0)</f>
        <v>0</v>
      </c>
      <c r="BI222" s="127">
        <f>IF($N$222="nulová",$J$222,0)</f>
        <v>0</v>
      </c>
      <c r="BJ222" s="75" t="s">
        <v>21</v>
      </c>
      <c r="BK222" s="127">
        <f>ROUND($I$222*$H$222,2)</f>
        <v>0</v>
      </c>
      <c r="BL222" s="75" t="s">
        <v>285</v>
      </c>
      <c r="BM222" s="75" t="s">
        <v>1996</v>
      </c>
    </row>
    <row r="223" spans="2:63" s="105" customFormat="1" ht="30.75" customHeight="1">
      <c r="B223" s="106"/>
      <c r="D223" s="107" t="s">
        <v>71</v>
      </c>
      <c r="E223" s="114" t="s">
        <v>863</v>
      </c>
      <c r="F223" s="114" t="s">
        <v>864</v>
      </c>
      <c r="J223" s="115">
        <f>$BK$223</f>
        <v>0</v>
      </c>
      <c r="L223" s="106"/>
      <c r="M223" s="110"/>
      <c r="P223" s="111">
        <f>SUM($P$224:$P$227)</f>
        <v>0</v>
      </c>
      <c r="R223" s="111">
        <f>SUM($R$224:$R$227)</f>
        <v>0.00964</v>
      </c>
      <c r="T223" s="112">
        <f>SUM($T$224:$T$227)</f>
        <v>0</v>
      </c>
      <c r="AR223" s="107" t="s">
        <v>80</v>
      </c>
      <c r="AT223" s="107" t="s">
        <v>71</v>
      </c>
      <c r="AU223" s="107" t="s">
        <v>21</v>
      </c>
      <c r="AY223" s="107" t="s">
        <v>124</v>
      </c>
      <c r="BK223" s="113">
        <f>SUM($BK$224:$BK$227)</f>
        <v>0</v>
      </c>
    </row>
    <row r="224" spans="2:65" s="6" customFormat="1" ht="15.75" customHeight="1">
      <c r="B224" s="22"/>
      <c r="C224" s="119" t="s">
        <v>477</v>
      </c>
      <c r="D224" s="119" t="s">
        <v>127</v>
      </c>
      <c r="E224" s="117" t="s">
        <v>1997</v>
      </c>
      <c r="F224" s="118" t="s">
        <v>1998</v>
      </c>
      <c r="G224" s="119" t="s">
        <v>327</v>
      </c>
      <c r="H224" s="120">
        <v>1</v>
      </c>
      <c r="I224" s="121"/>
      <c r="J224" s="122">
        <f>ROUND($I$224*$H$224,2)</f>
        <v>0</v>
      </c>
      <c r="K224" s="118" t="s">
        <v>131</v>
      </c>
      <c r="L224" s="22"/>
      <c r="M224" s="123"/>
      <c r="N224" s="124" t="s">
        <v>43</v>
      </c>
      <c r="P224" s="125">
        <f>$O$224*$H$224</f>
        <v>0</v>
      </c>
      <c r="Q224" s="125">
        <v>0.00101</v>
      </c>
      <c r="R224" s="125">
        <f>$Q$224*$H$224</f>
        <v>0.00101</v>
      </c>
      <c r="S224" s="125">
        <v>0</v>
      </c>
      <c r="T224" s="126">
        <f>$S$224*$H$224</f>
        <v>0</v>
      </c>
      <c r="AR224" s="75" t="s">
        <v>285</v>
      </c>
      <c r="AT224" s="75" t="s">
        <v>127</v>
      </c>
      <c r="AU224" s="75" t="s">
        <v>80</v>
      </c>
      <c r="AY224" s="75" t="s">
        <v>124</v>
      </c>
      <c r="BE224" s="127">
        <f>IF($N$224="základní",$J$224,0)</f>
        <v>0</v>
      </c>
      <c r="BF224" s="127">
        <f>IF($N$224="snížená",$J$224,0)</f>
        <v>0</v>
      </c>
      <c r="BG224" s="127">
        <f>IF($N$224="zákl. přenesená",$J$224,0)</f>
        <v>0</v>
      </c>
      <c r="BH224" s="127">
        <f>IF($N$224="sníž. přenesená",$J$224,0)</f>
        <v>0</v>
      </c>
      <c r="BI224" s="127">
        <f>IF($N$224="nulová",$J$224,0)</f>
        <v>0</v>
      </c>
      <c r="BJ224" s="75" t="s">
        <v>21</v>
      </c>
      <c r="BK224" s="127">
        <f>ROUND($I$224*$H$224,2)</f>
        <v>0</v>
      </c>
      <c r="BL224" s="75" t="s">
        <v>285</v>
      </c>
      <c r="BM224" s="75" t="s">
        <v>1999</v>
      </c>
    </row>
    <row r="225" spans="2:65" s="6" customFormat="1" ht="15.75" customHeight="1">
      <c r="B225" s="22"/>
      <c r="C225" s="119" t="s">
        <v>481</v>
      </c>
      <c r="D225" s="119" t="s">
        <v>127</v>
      </c>
      <c r="E225" s="117" t="s">
        <v>874</v>
      </c>
      <c r="F225" s="118" t="s">
        <v>875</v>
      </c>
      <c r="G225" s="119" t="s">
        <v>152</v>
      </c>
      <c r="H225" s="120">
        <v>3</v>
      </c>
      <c r="I225" s="121"/>
      <c r="J225" s="122">
        <f>ROUND($I$225*$H$225,2)</f>
        <v>0</v>
      </c>
      <c r="K225" s="118" t="s">
        <v>131</v>
      </c>
      <c r="L225" s="22"/>
      <c r="M225" s="123"/>
      <c r="N225" s="124" t="s">
        <v>43</v>
      </c>
      <c r="P225" s="125">
        <f>$O$225*$H$225</f>
        <v>0</v>
      </c>
      <c r="Q225" s="125">
        <v>0.00189</v>
      </c>
      <c r="R225" s="125">
        <f>$Q$225*$H$225</f>
        <v>0.00567</v>
      </c>
      <c r="S225" s="125">
        <v>0</v>
      </c>
      <c r="T225" s="126">
        <f>$S$225*$H$225</f>
        <v>0</v>
      </c>
      <c r="AR225" s="75" t="s">
        <v>285</v>
      </c>
      <c r="AT225" s="75" t="s">
        <v>127</v>
      </c>
      <c r="AU225" s="75" t="s">
        <v>80</v>
      </c>
      <c r="AY225" s="75" t="s">
        <v>124</v>
      </c>
      <c r="BE225" s="127">
        <f>IF($N$225="základní",$J$225,0)</f>
        <v>0</v>
      </c>
      <c r="BF225" s="127">
        <f>IF($N$225="snížená",$J$225,0)</f>
        <v>0</v>
      </c>
      <c r="BG225" s="127">
        <f>IF($N$225="zákl. přenesená",$J$225,0)</f>
        <v>0</v>
      </c>
      <c r="BH225" s="127">
        <f>IF($N$225="sníž. přenesená",$J$225,0)</f>
        <v>0</v>
      </c>
      <c r="BI225" s="127">
        <f>IF($N$225="nulová",$J$225,0)</f>
        <v>0</v>
      </c>
      <c r="BJ225" s="75" t="s">
        <v>21</v>
      </c>
      <c r="BK225" s="127">
        <f>ROUND($I$225*$H$225,2)</f>
        <v>0</v>
      </c>
      <c r="BL225" s="75" t="s">
        <v>285</v>
      </c>
      <c r="BM225" s="75" t="s">
        <v>2000</v>
      </c>
    </row>
    <row r="226" spans="2:65" s="6" customFormat="1" ht="15.75" customHeight="1">
      <c r="B226" s="22"/>
      <c r="C226" s="119" t="s">
        <v>486</v>
      </c>
      <c r="D226" s="119" t="s">
        <v>127</v>
      </c>
      <c r="E226" s="117" t="s">
        <v>2001</v>
      </c>
      <c r="F226" s="118" t="s">
        <v>2002</v>
      </c>
      <c r="G226" s="119" t="s">
        <v>327</v>
      </c>
      <c r="H226" s="120">
        <v>2</v>
      </c>
      <c r="I226" s="121"/>
      <c r="J226" s="122">
        <f>ROUND($I$226*$H$226,2)</f>
        <v>0</v>
      </c>
      <c r="K226" s="118" t="s">
        <v>131</v>
      </c>
      <c r="L226" s="22"/>
      <c r="M226" s="123"/>
      <c r="N226" s="124" t="s">
        <v>43</v>
      </c>
      <c r="P226" s="125">
        <f>$O$226*$H$226</f>
        <v>0</v>
      </c>
      <c r="Q226" s="125">
        <v>0.00148</v>
      </c>
      <c r="R226" s="125">
        <f>$Q$226*$H$226</f>
        <v>0.00296</v>
      </c>
      <c r="S226" s="125">
        <v>0</v>
      </c>
      <c r="T226" s="126">
        <f>$S$226*$H$226</f>
        <v>0</v>
      </c>
      <c r="AR226" s="75" t="s">
        <v>285</v>
      </c>
      <c r="AT226" s="75" t="s">
        <v>127</v>
      </c>
      <c r="AU226" s="75" t="s">
        <v>80</v>
      </c>
      <c r="AY226" s="75" t="s">
        <v>124</v>
      </c>
      <c r="BE226" s="127">
        <f>IF($N$226="základní",$J$226,0)</f>
        <v>0</v>
      </c>
      <c r="BF226" s="127">
        <f>IF($N$226="snížená",$J$226,0)</f>
        <v>0</v>
      </c>
      <c r="BG226" s="127">
        <f>IF($N$226="zákl. přenesená",$J$226,0)</f>
        <v>0</v>
      </c>
      <c r="BH226" s="127">
        <f>IF($N$226="sníž. přenesená",$J$226,0)</f>
        <v>0</v>
      </c>
      <c r="BI226" s="127">
        <f>IF($N$226="nulová",$J$226,0)</f>
        <v>0</v>
      </c>
      <c r="BJ226" s="75" t="s">
        <v>21</v>
      </c>
      <c r="BK226" s="127">
        <f>ROUND($I$226*$H$226,2)</f>
        <v>0</v>
      </c>
      <c r="BL226" s="75" t="s">
        <v>285</v>
      </c>
      <c r="BM226" s="75" t="s">
        <v>2003</v>
      </c>
    </row>
    <row r="227" spans="2:65" s="6" customFormat="1" ht="15.75" customHeight="1">
      <c r="B227" s="22"/>
      <c r="C227" s="119" t="s">
        <v>493</v>
      </c>
      <c r="D227" s="119" t="s">
        <v>127</v>
      </c>
      <c r="E227" s="117" t="s">
        <v>890</v>
      </c>
      <c r="F227" s="118" t="s">
        <v>891</v>
      </c>
      <c r="G227" s="119" t="s">
        <v>753</v>
      </c>
      <c r="H227" s="156"/>
      <c r="I227" s="121"/>
      <c r="J227" s="122">
        <f>ROUND($I$227*$H$227,2)</f>
        <v>0</v>
      </c>
      <c r="K227" s="118" t="s">
        <v>131</v>
      </c>
      <c r="L227" s="22"/>
      <c r="M227" s="123"/>
      <c r="N227" s="124" t="s">
        <v>43</v>
      </c>
      <c r="P227" s="125">
        <f>$O$227*$H$227</f>
        <v>0</v>
      </c>
      <c r="Q227" s="125">
        <v>0</v>
      </c>
      <c r="R227" s="125">
        <f>$Q$227*$H$227</f>
        <v>0</v>
      </c>
      <c r="S227" s="125">
        <v>0</v>
      </c>
      <c r="T227" s="126">
        <f>$S$227*$H$227</f>
        <v>0</v>
      </c>
      <c r="AR227" s="75" t="s">
        <v>285</v>
      </c>
      <c r="AT227" s="75" t="s">
        <v>127</v>
      </c>
      <c r="AU227" s="75" t="s">
        <v>80</v>
      </c>
      <c r="AY227" s="75" t="s">
        <v>124</v>
      </c>
      <c r="BE227" s="127">
        <f>IF($N$227="základní",$J$227,0)</f>
        <v>0</v>
      </c>
      <c r="BF227" s="127">
        <f>IF($N$227="snížená",$J$227,0)</f>
        <v>0</v>
      </c>
      <c r="BG227" s="127">
        <f>IF($N$227="zákl. přenesená",$J$227,0)</f>
        <v>0</v>
      </c>
      <c r="BH227" s="127">
        <f>IF($N$227="sníž. přenesená",$J$227,0)</f>
        <v>0</v>
      </c>
      <c r="BI227" s="127">
        <f>IF($N$227="nulová",$J$227,0)</f>
        <v>0</v>
      </c>
      <c r="BJ227" s="75" t="s">
        <v>21</v>
      </c>
      <c r="BK227" s="127">
        <f>ROUND($I$227*$H$227,2)</f>
        <v>0</v>
      </c>
      <c r="BL227" s="75" t="s">
        <v>285</v>
      </c>
      <c r="BM227" s="75" t="s">
        <v>2004</v>
      </c>
    </row>
    <row r="228" spans="2:63" s="105" customFormat="1" ht="30.75" customHeight="1">
      <c r="B228" s="106"/>
      <c r="D228" s="107" t="s">
        <v>71</v>
      </c>
      <c r="E228" s="114" t="s">
        <v>1251</v>
      </c>
      <c r="F228" s="114" t="s">
        <v>1252</v>
      </c>
      <c r="J228" s="115">
        <f>$BK$228</f>
        <v>0</v>
      </c>
      <c r="L228" s="106"/>
      <c r="M228" s="110"/>
      <c r="P228" s="111">
        <f>SUM($P$229:$P$237)</f>
        <v>0</v>
      </c>
      <c r="R228" s="111">
        <f>SUM($R$229:$R$237)</f>
        <v>0.0006996</v>
      </c>
      <c r="T228" s="112">
        <f>SUM($T$229:$T$237)</f>
        <v>0</v>
      </c>
      <c r="AR228" s="107" t="s">
        <v>80</v>
      </c>
      <c r="AT228" s="107" t="s">
        <v>71</v>
      </c>
      <c r="AU228" s="107" t="s">
        <v>21</v>
      </c>
      <c r="AY228" s="107" t="s">
        <v>124</v>
      </c>
      <c r="BK228" s="113">
        <f>SUM($BK$229:$BK$237)</f>
        <v>0</v>
      </c>
    </row>
    <row r="229" spans="2:65" s="6" customFormat="1" ht="15.75" customHeight="1">
      <c r="B229" s="22"/>
      <c r="C229" s="119" t="s">
        <v>497</v>
      </c>
      <c r="D229" s="119" t="s">
        <v>127</v>
      </c>
      <c r="E229" s="117" t="s">
        <v>2005</v>
      </c>
      <c r="F229" s="118" t="s">
        <v>2006</v>
      </c>
      <c r="G229" s="119" t="s">
        <v>152</v>
      </c>
      <c r="H229" s="120">
        <v>11.66</v>
      </c>
      <c r="I229" s="121"/>
      <c r="J229" s="122">
        <f>ROUND($I$229*$H$229,2)</f>
        <v>0</v>
      </c>
      <c r="K229" s="118" t="s">
        <v>131</v>
      </c>
      <c r="L229" s="22"/>
      <c r="M229" s="123"/>
      <c r="N229" s="124" t="s">
        <v>43</v>
      </c>
      <c r="P229" s="125">
        <f>$O$229*$H$229</f>
        <v>0</v>
      </c>
      <c r="Q229" s="125">
        <v>6E-05</v>
      </c>
      <c r="R229" s="125">
        <f>$Q$229*$H$229</f>
        <v>0.0006996</v>
      </c>
      <c r="S229" s="125">
        <v>0</v>
      </c>
      <c r="T229" s="126">
        <f>$S$229*$H$229</f>
        <v>0</v>
      </c>
      <c r="AR229" s="75" t="s">
        <v>285</v>
      </c>
      <c r="AT229" s="75" t="s">
        <v>127</v>
      </c>
      <c r="AU229" s="75" t="s">
        <v>80</v>
      </c>
      <c r="AY229" s="75" t="s">
        <v>124</v>
      </c>
      <c r="BE229" s="127">
        <f>IF($N$229="základní",$J$229,0)</f>
        <v>0</v>
      </c>
      <c r="BF229" s="127">
        <f>IF($N$229="snížená",$J$229,0)</f>
        <v>0</v>
      </c>
      <c r="BG229" s="127">
        <f>IF($N$229="zákl. přenesená",$J$229,0)</f>
        <v>0</v>
      </c>
      <c r="BH229" s="127">
        <f>IF($N$229="sníž. přenesená",$J$229,0)</f>
        <v>0</v>
      </c>
      <c r="BI229" s="127">
        <f>IF($N$229="nulová",$J$229,0)</f>
        <v>0</v>
      </c>
      <c r="BJ229" s="75" t="s">
        <v>21</v>
      </c>
      <c r="BK229" s="127">
        <f>ROUND($I$229*$H$229,2)</f>
        <v>0</v>
      </c>
      <c r="BL229" s="75" t="s">
        <v>285</v>
      </c>
      <c r="BM229" s="75" t="s">
        <v>2007</v>
      </c>
    </row>
    <row r="230" spans="2:51" s="6" customFormat="1" ht="15.75" customHeight="1">
      <c r="B230" s="132"/>
      <c r="D230" s="133" t="s">
        <v>226</v>
      </c>
      <c r="E230" s="134"/>
      <c r="F230" s="134" t="s">
        <v>2008</v>
      </c>
      <c r="H230" s="135">
        <v>11.66</v>
      </c>
      <c r="L230" s="132"/>
      <c r="M230" s="136"/>
      <c r="T230" s="137"/>
      <c r="AT230" s="138" t="s">
        <v>226</v>
      </c>
      <c r="AU230" s="138" t="s">
        <v>80</v>
      </c>
      <c r="AV230" s="138" t="s">
        <v>80</v>
      </c>
      <c r="AW230" s="138" t="s">
        <v>100</v>
      </c>
      <c r="AX230" s="138" t="s">
        <v>21</v>
      </c>
      <c r="AY230" s="138" t="s">
        <v>124</v>
      </c>
    </row>
    <row r="231" spans="2:65" s="6" customFormat="1" ht="15.75" customHeight="1">
      <c r="B231" s="22"/>
      <c r="C231" s="116" t="s">
        <v>501</v>
      </c>
      <c r="D231" s="116" t="s">
        <v>127</v>
      </c>
      <c r="E231" s="117" t="s">
        <v>2009</v>
      </c>
      <c r="F231" s="118" t="s">
        <v>2010</v>
      </c>
      <c r="G231" s="119" t="s">
        <v>152</v>
      </c>
      <c r="H231" s="120">
        <v>1.44</v>
      </c>
      <c r="I231" s="121"/>
      <c r="J231" s="122">
        <f>ROUND($I$231*$H$231,2)</f>
        <v>0</v>
      </c>
      <c r="K231" s="118" t="s">
        <v>131</v>
      </c>
      <c r="L231" s="22"/>
      <c r="M231" s="123"/>
      <c r="N231" s="124" t="s">
        <v>43</v>
      </c>
      <c r="P231" s="125">
        <f>$O$231*$H$231</f>
        <v>0</v>
      </c>
      <c r="Q231" s="125">
        <v>0</v>
      </c>
      <c r="R231" s="125">
        <f>$Q$231*$H$231</f>
        <v>0</v>
      </c>
      <c r="S231" s="125">
        <v>0</v>
      </c>
      <c r="T231" s="126">
        <f>$S$231*$H$231</f>
        <v>0</v>
      </c>
      <c r="AR231" s="75" t="s">
        <v>285</v>
      </c>
      <c r="AT231" s="75" t="s">
        <v>127</v>
      </c>
      <c r="AU231" s="75" t="s">
        <v>80</v>
      </c>
      <c r="AY231" s="6" t="s">
        <v>124</v>
      </c>
      <c r="BE231" s="127">
        <f>IF($N$231="základní",$J$231,0)</f>
        <v>0</v>
      </c>
      <c r="BF231" s="127">
        <f>IF($N$231="snížená",$J$231,0)</f>
        <v>0</v>
      </c>
      <c r="BG231" s="127">
        <f>IF($N$231="zákl. přenesená",$J$231,0)</f>
        <v>0</v>
      </c>
      <c r="BH231" s="127">
        <f>IF($N$231="sníž. přenesená",$J$231,0)</f>
        <v>0</v>
      </c>
      <c r="BI231" s="127">
        <f>IF($N$231="nulová",$J$231,0)</f>
        <v>0</v>
      </c>
      <c r="BJ231" s="75" t="s">
        <v>21</v>
      </c>
      <c r="BK231" s="127">
        <f>ROUND($I$231*$H$231,2)</f>
        <v>0</v>
      </c>
      <c r="BL231" s="75" t="s">
        <v>285</v>
      </c>
      <c r="BM231" s="75" t="s">
        <v>2011</v>
      </c>
    </row>
    <row r="232" spans="2:51" s="6" customFormat="1" ht="15.75" customHeight="1">
      <c r="B232" s="132"/>
      <c r="D232" s="133" t="s">
        <v>226</v>
      </c>
      <c r="E232" s="134"/>
      <c r="F232" s="134" t="s">
        <v>2012</v>
      </c>
      <c r="H232" s="135">
        <v>1.44</v>
      </c>
      <c r="L232" s="132"/>
      <c r="M232" s="136"/>
      <c r="T232" s="137"/>
      <c r="AT232" s="138" t="s">
        <v>226</v>
      </c>
      <c r="AU232" s="138" t="s">
        <v>80</v>
      </c>
      <c r="AV232" s="138" t="s">
        <v>80</v>
      </c>
      <c r="AW232" s="138" t="s">
        <v>100</v>
      </c>
      <c r="AX232" s="138" t="s">
        <v>21</v>
      </c>
      <c r="AY232" s="138" t="s">
        <v>124</v>
      </c>
    </row>
    <row r="233" spans="2:65" s="6" customFormat="1" ht="15.75" customHeight="1">
      <c r="B233" s="22"/>
      <c r="C233" s="140" t="s">
        <v>505</v>
      </c>
      <c r="D233" s="140" t="s">
        <v>261</v>
      </c>
      <c r="E233" s="141" t="s">
        <v>1011</v>
      </c>
      <c r="F233" s="142" t="s">
        <v>2013</v>
      </c>
      <c r="G233" s="143" t="s">
        <v>152</v>
      </c>
      <c r="H233" s="144">
        <v>13.1</v>
      </c>
      <c r="I233" s="145"/>
      <c r="J233" s="146">
        <f>ROUND($I$233*$H$233,2)</f>
        <v>0</v>
      </c>
      <c r="K233" s="142" t="s">
        <v>350</v>
      </c>
      <c r="L233" s="147"/>
      <c r="M233" s="148"/>
      <c r="N233" s="149" t="s">
        <v>43</v>
      </c>
      <c r="P233" s="125">
        <f>$O$233*$H$233</f>
        <v>0</v>
      </c>
      <c r="Q233" s="125">
        <v>0</v>
      </c>
      <c r="R233" s="125">
        <f>$Q$233*$H$233</f>
        <v>0</v>
      </c>
      <c r="S233" s="125">
        <v>0</v>
      </c>
      <c r="T233" s="126">
        <f>$S$233*$H$233</f>
        <v>0</v>
      </c>
      <c r="AR233" s="75" t="s">
        <v>362</v>
      </c>
      <c r="AT233" s="75" t="s">
        <v>261</v>
      </c>
      <c r="AU233" s="75" t="s">
        <v>80</v>
      </c>
      <c r="AY233" s="6" t="s">
        <v>124</v>
      </c>
      <c r="BE233" s="127">
        <f>IF($N$233="základní",$J$233,0)</f>
        <v>0</v>
      </c>
      <c r="BF233" s="127">
        <f>IF($N$233="snížená",$J$233,0)</f>
        <v>0</v>
      </c>
      <c r="BG233" s="127">
        <f>IF($N$233="zákl. přenesená",$J$233,0)</f>
        <v>0</v>
      </c>
      <c r="BH233" s="127">
        <f>IF($N$233="sníž. přenesená",$J$233,0)</f>
        <v>0</v>
      </c>
      <c r="BI233" s="127">
        <f>IF($N$233="nulová",$J$233,0)</f>
        <v>0</v>
      </c>
      <c r="BJ233" s="75" t="s">
        <v>21</v>
      </c>
      <c r="BK233" s="127">
        <f>ROUND($I$233*$H$233,2)</f>
        <v>0</v>
      </c>
      <c r="BL233" s="75" t="s">
        <v>285</v>
      </c>
      <c r="BM233" s="75" t="s">
        <v>2014</v>
      </c>
    </row>
    <row r="234" spans="2:65" s="6" customFormat="1" ht="15.75" customHeight="1">
      <c r="B234" s="22"/>
      <c r="C234" s="119" t="s">
        <v>510</v>
      </c>
      <c r="D234" s="119" t="s">
        <v>127</v>
      </c>
      <c r="E234" s="117" t="s">
        <v>2015</v>
      </c>
      <c r="F234" s="118" t="s">
        <v>2016</v>
      </c>
      <c r="G234" s="119" t="s">
        <v>327</v>
      </c>
      <c r="H234" s="120">
        <v>2</v>
      </c>
      <c r="I234" s="121"/>
      <c r="J234" s="122">
        <f>ROUND($I$234*$H$234,2)</f>
        <v>0</v>
      </c>
      <c r="K234" s="118" t="s">
        <v>350</v>
      </c>
      <c r="L234" s="22"/>
      <c r="M234" s="123"/>
      <c r="N234" s="124" t="s">
        <v>43</v>
      </c>
      <c r="P234" s="125">
        <f>$O$234*$H$234</f>
        <v>0</v>
      </c>
      <c r="Q234" s="125">
        <v>0</v>
      </c>
      <c r="R234" s="125">
        <f>$Q$234*$H$234</f>
        <v>0</v>
      </c>
      <c r="S234" s="125">
        <v>0</v>
      </c>
      <c r="T234" s="126">
        <f>$S$234*$H$234</f>
        <v>0</v>
      </c>
      <c r="AR234" s="75" t="s">
        <v>285</v>
      </c>
      <c r="AT234" s="75" t="s">
        <v>127</v>
      </c>
      <c r="AU234" s="75" t="s">
        <v>80</v>
      </c>
      <c r="AY234" s="75" t="s">
        <v>124</v>
      </c>
      <c r="BE234" s="127">
        <f>IF($N$234="základní",$J$234,0)</f>
        <v>0</v>
      </c>
      <c r="BF234" s="127">
        <f>IF($N$234="snížená",$J$234,0)</f>
        <v>0</v>
      </c>
      <c r="BG234" s="127">
        <f>IF($N$234="zákl. přenesená",$J$234,0)</f>
        <v>0</v>
      </c>
      <c r="BH234" s="127">
        <f>IF($N$234="sníž. přenesená",$J$234,0)</f>
        <v>0</v>
      </c>
      <c r="BI234" s="127">
        <f>IF($N$234="nulová",$J$234,0)</f>
        <v>0</v>
      </c>
      <c r="BJ234" s="75" t="s">
        <v>21</v>
      </c>
      <c r="BK234" s="127">
        <f>ROUND($I$234*$H$234,2)</f>
        <v>0</v>
      </c>
      <c r="BL234" s="75" t="s">
        <v>285</v>
      </c>
      <c r="BM234" s="75" t="s">
        <v>2017</v>
      </c>
    </row>
    <row r="235" spans="2:65" s="6" customFormat="1" ht="15.75" customHeight="1">
      <c r="B235" s="22"/>
      <c r="C235" s="119" t="s">
        <v>515</v>
      </c>
      <c r="D235" s="119" t="s">
        <v>127</v>
      </c>
      <c r="E235" s="117" t="s">
        <v>2018</v>
      </c>
      <c r="F235" s="118" t="s">
        <v>2019</v>
      </c>
      <c r="G235" s="119" t="s">
        <v>327</v>
      </c>
      <c r="H235" s="120">
        <v>3</v>
      </c>
      <c r="I235" s="121"/>
      <c r="J235" s="122">
        <f>ROUND($I$235*$H$235,2)</f>
        <v>0</v>
      </c>
      <c r="K235" s="118" t="s">
        <v>350</v>
      </c>
      <c r="L235" s="22"/>
      <c r="M235" s="123"/>
      <c r="N235" s="124" t="s">
        <v>43</v>
      </c>
      <c r="P235" s="125">
        <f>$O$235*$H$235</f>
        <v>0</v>
      </c>
      <c r="Q235" s="125">
        <v>0</v>
      </c>
      <c r="R235" s="125">
        <f>$Q$235*$H$235</f>
        <v>0</v>
      </c>
      <c r="S235" s="125">
        <v>0</v>
      </c>
      <c r="T235" s="126">
        <f>$S$235*$H$235</f>
        <v>0</v>
      </c>
      <c r="AR235" s="75" t="s">
        <v>285</v>
      </c>
      <c r="AT235" s="75" t="s">
        <v>127</v>
      </c>
      <c r="AU235" s="75" t="s">
        <v>80</v>
      </c>
      <c r="AY235" s="75" t="s">
        <v>124</v>
      </c>
      <c r="BE235" s="127">
        <f>IF($N$235="základní",$J$235,0)</f>
        <v>0</v>
      </c>
      <c r="BF235" s="127">
        <f>IF($N$235="snížená",$J$235,0)</f>
        <v>0</v>
      </c>
      <c r="BG235" s="127">
        <f>IF($N$235="zákl. přenesená",$J$235,0)</f>
        <v>0</v>
      </c>
      <c r="BH235" s="127">
        <f>IF($N$235="sníž. přenesená",$J$235,0)</f>
        <v>0</v>
      </c>
      <c r="BI235" s="127">
        <f>IF($N$235="nulová",$J$235,0)</f>
        <v>0</v>
      </c>
      <c r="BJ235" s="75" t="s">
        <v>21</v>
      </c>
      <c r="BK235" s="127">
        <f>ROUND($I$235*$H$235,2)</f>
        <v>0</v>
      </c>
      <c r="BL235" s="75" t="s">
        <v>285</v>
      </c>
      <c r="BM235" s="75" t="s">
        <v>2020</v>
      </c>
    </row>
    <row r="236" spans="2:65" s="6" customFormat="1" ht="15.75" customHeight="1">
      <c r="B236" s="22"/>
      <c r="C236" s="119" t="s">
        <v>519</v>
      </c>
      <c r="D236" s="119" t="s">
        <v>127</v>
      </c>
      <c r="E236" s="117" t="s">
        <v>2021</v>
      </c>
      <c r="F236" s="118" t="s">
        <v>2022</v>
      </c>
      <c r="G236" s="119" t="s">
        <v>327</v>
      </c>
      <c r="H236" s="120">
        <v>3</v>
      </c>
      <c r="I236" s="121"/>
      <c r="J236" s="122">
        <f>ROUND($I$236*$H$236,2)</f>
        <v>0</v>
      </c>
      <c r="K236" s="118" t="s">
        <v>350</v>
      </c>
      <c r="L236" s="22"/>
      <c r="M236" s="123"/>
      <c r="N236" s="124" t="s">
        <v>43</v>
      </c>
      <c r="P236" s="125">
        <f>$O$236*$H$236</f>
        <v>0</v>
      </c>
      <c r="Q236" s="125">
        <v>0</v>
      </c>
      <c r="R236" s="125">
        <f>$Q$236*$H$236</f>
        <v>0</v>
      </c>
      <c r="S236" s="125">
        <v>0</v>
      </c>
      <c r="T236" s="126">
        <f>$S$236*$H$236</f>
        <v>0</v>
      </c>
      <c r="AR236" s="75" t="s">
        <v>285</v>
      </c>
      <c r="AT236" s="75" t="s">
        <v>127</v>
      </c>
      <c r="AU236" s="75" t="s">
        <v>80</v>
      </c>
      <c r="AY236" s="75" t="s">
        <v>124</v>
      </c>
      <c r="BE236" s="127">
        <f>IF($N$236="základní",$J$236,0)</f>
        <v>0</v>
      </c>
      <c r="BF236" s="127">
        <f>IF($N$236="snížená",$J$236,0)</f>
        <v>0</v>
      </c>
      <c r="BG236" s="127">
        <f>IF($N$236="zákl. přenesená",$J$236,0)</f>
        <v>0</v>
      </c>
      <c r="BH236" s="127">
        <f>IF($N$236="sníž. přenesená",$J$236,0)</f>
        <v>0</v>
      </c>
      <c r="BI236" s="127">
        <f>IF($N$236="nulová",$J$236,0)</f>
        <v>0</v>
      </c>
      <c r="BJ236" s="75" t="s">
        <v>21</v>
      </c>
      <c r="BK236" s="127">
        <f>ROUND($I$236*$H$236,2)</f>
        <v>0</v>
      </c>
      <c r="BL236" s="75" t="s">
        <v>285</v>
      </c>
      <c r="BM236" s="75" t="s">
        <v>2023</v>
      </c>
    </row>
    <row r="237" spans="2:65" s="6" customFormat="1" ht="15.75" customHeight="1">
      <c r="B237" s="22"/>
      <c r="C237" s="119" t="s">
        <v>524</v>
      </c>
      <c r="D237" s="119" t="s">
        <v>127</v>
      </c>
      <c r="E237" s="117" t="s">
        <v>2024</v>
      </c>
      <c r="F237" s="118" t="s">
        <v>2025</v>
      </c>
      <c r="G237" s="119" t="s">
        <v>753</v>
      </c>
      <c r="H237" s="156"/>
      <c r="I237" s="121"/>
      <c r="J237" s="122">
        <f>ROUND($I$237*$H$237,2)</f>
        <v>0</v>
      </c>
      <c r="K237" s="118" t="s">
        <v>131</v>
      </c>
      <c r="L237" s="22"/>
      <c r="M237" s="123"/>
      <c r="N237" s="124" t="s">
        <v>43</v>
      </c>
      <c r="P237" s="125">
        <f>$O$237*$H$237</f>
        <v>0</v>
      </c>
      <c r="Q237" s="125">
        <v>0</v>
      </c>
      <c r="R237" s="125">
        <f>$Q$237*$H$237</f>
        <v>0</v>
      </c>
      <c r="S237" s="125">
        <v>0</v>
      </c>
      <c r="T237" s="126">
        <f>$S$237*$H$237</f>
        <v>0</v>
      </c>
      <c r="AR237" s="75" t="s">
        <v>285</v>
      </c>
      <c r="AT237" s="75" t="s">
        <v>127</v>
      </c>
      <c r="AU237" s="75" t="s">
        <v>80</v>
      </c>
      <c r="AY237" s="75" t="s">
        <v>124</v>
      </c>
      <c r="BE237" s="127">
        <f>IF($N$237="základní",$J$237,0)</f>
        <v>0</v>
      </c>
      <c r="BF237" s="127">
        <f>IF($N$237="snížená",$J$237,0)</f>
        <v>0</v>
      </c>
      <c r="BG237" s="127">
        <f>IF($N$237="zákl. přenesená",$J$237,0)</f>
        <v>0</v>
      </c>
      <c r="BH237" s="127">
        <f>IF($N$237="sníž. přenesená",$J$237,0)</f>
        <v>0</v>
      </c>
      <c r="BI237" s="127">
        <f>IF($N$237="nulová",$J$237,0)</f>
        <v>0</v>
      </c>
      <c r="BJ237" s="75" t="s">
        <v>21</v>
      </c>
      <c r="BK237" s="127">
        <f>ROUND($I$237*$H$237,2)</f>
        <v>0</v>
      </c>
      <c r="BL237" s="75" t="s">
        <v>285</v>
      </c>
      <c r="BM237" s="75" t="s">
        <v>2026</v>
      </c>
    </row>
    <row r="238" spans="2:63" s="105" customFormat="1" ht="30.75" customHeight="1">
      <c r="B238" s="106"/>
      <c r="D238" s="107" t="s">
        <v>71</v>
      </c>
      <c r="E238" s="114" t="s">
        <v>1286</v>
      </c>
      <c r="F238" s="114" t="s">
        <v>1287</v>
      </c>
      <c r="J238" s="115">
        <f>$BK$238</f>
        <v>0</v>
      </c>
      <c r="L238" s="106"/>
      <c r="M238" s="110"/>
      <c r="P238" s="111">
        <f>SUM($P$239:$P$259)</f>
        <v>0</v>
      </c>
      <c r="R238" s="111">
        <f>SUM($R$239:$R$259)</f>
        <v>0.7451682</v>
      </c>
      <c r="T238" s="112">
        <f>SUM($T$239:$T$259)</f>
        <v>0</v>
      </c>
      <c r="AR238" s="107" t="s">
        <v>80</v>
      </c>
      <c r="AT238" s="107" t="s">
        <v>71</v>
      </c>
      <c r="AU238" s="107" t="s">
        <v>21</v>
      </c>
      <c r="AY238" s="107" t="s">
        <v>124</v>
      </c>
      <c r="BK238" s="113">
        <f>SUM($BK$239:$BK$259)</f>
        <v>0</v>
      </c>
    </row>
    <row r="239" spans="2:65" s="6" customFormat="1" ht="15.75" customHeight="1">
      <c r="B239" s="22"/>
      <c r="C239" s="119" t="s">
        <v>531</v>
      </c>
      <c r="D239" s="119" t="s">
        <v>127</v>
      </c>
      <c r="E239" s="117" t="s">
        <v>2027</v>
      </c>
      <c r="F239" s="118" t="s">
        <v>2028</v>
      </c>
      <c r="G239" s="119" t="s">
        <v>152</v>
      </c>
      <c r="H239" s="120">
        <v>6</v>
      </c>
      <c r="I239" s="121"/>
      <c r="J239" s="122">
        <f>ROUND($I$239*$H$239,2)</f>
        <v>0</v>
      </c>
      <c r="K239" s="118" t="s">
        <v>224</v>
      </c>
      <c r="L239" s="22"/>
      <c r="M239" s="123"/>
      <c r="N239" s="124" t="s">
        <v>43</v>
      </c>
      <c r="P239" s="125">
        <f>$O$239*$H$239</f>
        <v>0</v>
      </c>
      <c r="Q239" s="125">
        <v>0.01212</v>
      </c>
      <c r="R239" s="125">
        <f>$Q$239*$H$239</f>
        <v>0.07272</v>
      </c>
      <c r="S239" s="125">
        <v>0</v>
      </c>
      <c r="T239" s="126">
        <f>$S$239*$H$239</f>
        <v>0</v>
      </c>
      <c r="AR239" s="75" t="s">
        <v>285</v>
      </c>
      <c r="AT239" s="75" t="s">
        <v>127</v>
      </c>
      <c r="AU239" s="75" t="s">
        <v>80</v>
      </c>
      <c r="AY239" s="75" t="s">
        <v>124</v>
      </c>
      <c r="BE239" s="127">
        <f>IF($N$239="základní",$J$239,0)</f>
        <v>0</v>
      </c>
      <c r="BF239" s="127">
        <f>IF($N$239="snížená",$J$239,0)</f>
        <v>0</v>
      </c>
      <c r="BG239" s="127">
        <f>IF($N$239="zákl. přenesená",$J$239,0)</f>
        <v>0</v>
      </c>
      <c r="BH239" s="127">
        <f>IF($N$239="sníž. přenesená",$J$239,0)</f>
        <v>0</v>
      </c>
      <c r="BI239" s="127">
        <f>IF($N$239="nulová",$J$239,0)</f>
        <v>0</v>
      </c>
      <c r="BJ239" s="75" t="s">
        <v>21</v>
      </c>
      <c r="BK239" s="127">
        <f>ROUND($I$239*$H$239,2)</f>
        <v>0</v>
      </c>
      <c r="BL239" s="75" t="s">
        <v>285</v>
      </c>
      <c r="BM239" s="75" t="s">
        <v>2029</v>
      </c>
    </row>
    <row r="240" spans="2:51" s="6" customFormat="1" ht="15.75" customHeight="1">
      <c r="B240" s="132"/>
      <c r="D240" s="133" t="s">
        <v>226</v>
      </c>
      <c r="E240" s="134"/>
      <c r="F240" s="134" t="s">
        <v>1912</v>
      </c>
      <c r="H240" s="135">
        <v>6</v>
      </c>
      <c r="L240" s="132"/>
      <c r="M240" s="136"/>
      <c r="T240" s="137"/>
      <c r="AT240" s="138" t="s">
        <v>226</v>
      </c>
      <c r="AU240" s="138" t="s">
        <v>80</v>
      </c>
      <c r="AV240" s="138" t="s">
        <v>80</v>
      </c>
      <c r="AW240" s="138" t="s">
        <v>100</v>
      </c>
      <c r="AX240" s="138" t="s">
        <v>21</v>
      </c>
      <c r="AY240" s="138" t="s">
        <v>124</v>
      </c>
    </row>
    <row r="241" spans="2:65" s="6" customFormat="1" ht="15.75" customHeight="1">
      <c r="B241" s="22"/>
      <c r="C241" s="116" t="s">
        <v>537</v>
      </c>
      <c r="D241" s="116" t="s">
        <v>127</v>
      </c>
      <c r="E241" s="117" t="s">
        <v>2030</v>
      </c>
      <c r="F241" s="118" t="s">
        <v>2031</v>
      </c>
      <c r="G241" s="119" t="s">
        <v>152</v>
      </c>
      <c r="H241" s="120">
        <v>6</v>
      </c>
      <c r="I241" s="121"/>
      <c r="J241" s="122">
        <f>ROUND($I$241*$H$241,2)</f>
        <v>0</v>
      </c>
      <c r="K241" s="118" t="s">
        <v>224</v>
      </c>
      <c r="L241" s="22"/>
      <c r="M241" s="123"/>
      <c r="N241" s="124" t="s">
        <v>43</v>
      </c>
      <c r="P241" s="125">
        <f>$O$241*$H$241</f>
        <v>0</v>
      </c>
      <c r="Q241" s="125">
        <v>0.00562</v>
      </c>
      <c r="R241" s="125">
        <f>$Q$241*$H$241</f>
        <v>0.03372</v>
      </c>
      <c r="S241" s="125">
        <v>0</v>
      </c>
      <c r="T241" s="126">
        <f>$S$241*$H$241</f>
        <v>0</v>
      </c>
      <c r="AR241" s="75" t="s">
        <v>285</v>
      </c>
      <c r="AT241" s="75" t="s">
        <v>127</v>
      </c>
      <c r="AU241" s="75" t="s">
        <v>80</v>
      </c>
      <c r="AY241" s="6" t="s">
        <v>124</v>
      </c>
      <c r="BE241" s="127">
        <f>IF($N$241="základní",$J$241,0)</f>
        <v>0</v>
      </c>
      <c r="BF241" s="127">
        <f>IF($N$241="snížená",$J$241,0)</f>
        <v>0</v>
      </c>
      <c r="BG241" s="127">
        <f>IF($N$241="zákl. přenesená",$J$241,0)</f>
        <v>0</v>
      </c>
      <c r="BH241" s="127">
        <f>IF($N$241="sníž. přenesená",$J$241,0)</f>
        <v>0</v>
      </c>
      <c r="BI241" s="127">
        <f>IF($N$241="nulová",$J$241,0)</f>
        <v>0</v>
      </c>
      <c r="BJ241" s="75" t="s">
        <v>21</v>
      </c>
      <c r="BK241" s="127">
        <f>ROUND($I$241*$H$241,2)</f>
        <v>0</v>
      </c>
      <c r="BL241" s="75" t="s">
        <v>285</v>
      </c>
      <c r="BM241" s="75" t="s">
        <v>2032</v>
      </c>
    </row>
    <row r="242" spans="2:51" s="6" customFormat="1" ht="15.75" customHeight="1">
      <c r="B242" s="132"/>
      <c r="D242" s="133" t="s">
        <v>226</v>
      </c>
      <c r="E242" s="134"/>
      <c r="F242" s="134" t="s">
        <v>1912</v>
      </c>
      <c r="H242" s="135">
        <v>6</v>
      </c>
      <c r="L242" s="132"/>
      <c r="M242" s="136"/>
      <c r="T242" s="137"/>
      <c r="AT242" s="138" t="s">
        <v>226</v>
      </c>
      <c r="AU242" s="138" t="s">
        <v>80</v>
      </c>
      <c r="AV242" s="138" t="s">
        <v>80</v>
      </c>
      <c r="AW242" s="138" t="s">
        <v>100</v>
      </c>
      <c r="AX242" s="138" t="s">
        <v>21</v>
      </c>
      <c r="AY242" s="138" t="s">
        <v>124</v>
      </c>
    </row>
    <row r="243" spans="2:65" s="6" customFormat="1" ht="15.75" customHeight="1">
      <c r="B243" s="22"/>
      <c r="C243" s="140" t="s">
        <v>543</v>
      </c>
      <c r="D243" s="140" t="s">
        <v>261</v>
      </c>
      <c r="E243" s="141" t="s">
        <v>2033</v>
      </c>
      <c r="F243" s="142" t="s">
        <v>2034</v>
      </c>
      <c r="G243" s="143" t="s">
        <v>219</v>
      </c>
      <c r="H243" s="144">
        <v>3.24</v>
      </c>
      <c r="I243" s="145"/>
      <c r="J243" s="146">
        <f>ROUND($I$243*$H$243,2)</f>
        <v>0</v>
      </c>
      <c r="K243" s="142" t="s">
        <v>224</v>
      </c>
      <c r="L243" s="147"/>
      <c r="M243" s="148"/>
      <c r="N243" s="149" t="s">
        <v>43</v>
      </c>
      <c r="P243" s="125">
        <f>$O$243*$H$243</f>
        <v>0</v>
      </c>
      <c r="Q243" s="125">
        <v>0.0192</v>
      </c>
      <c r="R243" s="125">
        <f>$Q$243*$H$243</f>
        <v>0.062208</v>
      </c>
      <c r="S243" s="125">
        <v>0</v>
      </c>
      <c r="T243" s="126">
        <f>$S$243*$H$243</f>
        <v>0</v>
      </c>
      <c r="AR243" s="75" t="s">
        <v>362</v>
      </c>
      <c r="AT243" s="75" t="s">
        <v>261</v>
      </c>
      <c r="AU243" s="75" t="s">
        <v>80</v>
      </c>
      <c r="AY243" s="6" t="s">
        <v>124</v>
      </c>
      <c r="BE243" s="127">
        <f>IF($N$243="základní",$J$243,0)</f>
        <v>0</v>
      </c>
      <c r="BF243" s="127">
        <f>IF($N$243="snížená",$J$243,0)</f>
        <v>0</v>
      </c>
      <c r="BG243" s="127">
        <f>IF($N$243="zákl. přenesená",$J$243,0)</f>
        <v>0</v>
      </c>
      <c r="BH243" s="127">
        <f>IF($N$243="sníž. přenesená",$J$243,0)</f>
        <v>0</v>
      </c>
      <c r="BI243" s="127">
        <f>IF($N$243="nulová",$J$243,0)</f>
        <v>0</v>
      </c>
      <c r="BJ243" s="75" t="s">
        <v>21</v>
      </c>
      <c r="BK243" s="127">
        <f>ROUND($I$243*$H$243,2)</f>
        <v>0</v>
      </c>
      <c r="BL243" s="75" t="s">
        <v>285</v>
      </c>
      <c r="BM243" s="75" t="s">
        <v>2035</v>
      </c>
    </row>
    <row r="244" spans="2:51" s="6" customFormat="1" ht="15.75" customHeight="1">
      <c r="B244" s="132"/>
      <c r="D244" s="133" t="s">
        <v>226</v>
      </c>
      <c r="E244" s="134"/>
      <c r="F244" s="134" t="s">
        <v>2036</v>
      </c>
      <c r="H244" s="135">
        <v>2.7</v>
      </c>
      <c r="L244" s="132"/>
      <c r="M244" s="136"/>
      <c r="T244" s="137"/>
      <c r="AT244" s="138" t="s">
        <v>226</v>
      </c>
      <c r="AU244" s="138" t="s">
        <v>80</v>
      </c>
      <c r="AV244" s="138" t="s">
        <v>80</v>
      </c>
      <c r="AW244" s="138" t="s">
        <v>100</v>
      </c>
      <c r="AX244" s="138" t="s">
        <v>21</v>
      </c>
      <c r="AY244" s="138" t="s">
        <v>124</v>
      </c>
    </row>
    <row r="245" spans="2:51" s="6" customFormat="1" ht="15.75" customHeight="1">
      <c r="B245" s="132"/>
      <c r="D245" s="139" t="s">
        <v>226</v>
      </c>
      <c r="F245" s="134" t="s">
        <v>2037</v>
      </c>
      <c r="H245" s="135">
        <v>3.24</v>
      </c>
      <c r="L245" s="132"/>
      <c r="M245" s="136"/>
      <c r="T245" s="137"/>
      <c r="AT245" s="138" t="s">
        <v>226</v>
      </c>
      <c r="AU245" s="138" t="s">
        <v>80</v>
      </c>
      <c r="AV245" s="138" t="s">
        <v>80</v>
      </c>
      <c r="AW245" s="138" t="s">
        <v>72</v>
      </c>
      <c r="AX245" s="138" t="s">
        <v>21</v>
      </c>
      <c r="AY245" s="138" t="s">
        <v>124</v>
      </c>
    </row>
    <row r="246" spans="2:65" s="6" customFormat="1" ht="15.75" customHeight="1">
      <c r="B246" s="22"/>
      <c r="C246" s="116" t="s">
        <v>549</v>
      </c>
      <c r="D246" s="116" t="s">
        <v>127</v>
      </c>
      <c r="E246" s="117" t="s">
        <v>1300</v>
      </c>
      <c r="F246" s="118" t="s">
        <v>1301</v>
      </c>
      <c r="G246" s="119" t="s">
        <v>219</v>
      </c>
      <c r="H246" s="120">
        <v>18.2</v>
      </c>
      <c r="I246" s="121"/>
      <c r="J246" s="122">
        <f>ROUND($I$246*$H$246,2)</f>
        <v>0</v>
      </c>
      <c r="K246" s="118" t="s">
        <v>224</v>
      </c>
      <c r="L246" s="22"/>
      <c r="M246" s="123"/>
      <c r="N246" s="124" t="s">
        <v>43</v>
      </c>
      <c r="P246" s="125">
        <f>$O$246*$H$246</f>
        <v>0</v>
      </c>
      <c r="Q246" s="125">
        <v>0.0035</v>
      </c>
      <c r="R246" s="125">
        <f>$Q$246*$H$246</f>
        <v>0.06369999999999999</v>
      </c>
      <c r="S246" s="125">
        <v>0</v>
      </c>
      <c r="T246" s="126">
        <f>$S$246*$H$246</f>
        <v>0</v>
      </c>
      <c r="AR246" s="75" t="s">
        <v>285</v>
      </c>
      <c r="AT246" s="75" t="s">
        <v>127</v>
      </c>
      <c r="AU246" s="75" t="s">
        <v>80</v>
      </c>
      <c r="AY246" s="6" t="s">
        <v>124</v>
      </c>
      <c r="BE246" s="127">
        <f>IF($N$246="základní",$J$246,0)</f>
        <v>0</v>
      </c>
      <c r="BF246" s="127">
        <f>IF($N$246="snížená",$J$246,0)</f>
        <v>0</v>
      </c>
      <c r="BG246" s="127">
        <f>IF($N$246="zákl. přenesená",$J$246,0)</f>
        <v>0</v>
      </c>
      <c r="BH246" s="127">
        <f>IF($N$246="sníž. přenesená",$J$246,0)</f>
        <v>0</v>
      </c>
      <c r="BI246" s="127">
        <f>IF($N$246="nulová",$J$246,0)</f>
        <v>0</v>
      </c>
      <c r="BJ246" s="75" t="s">
        <v>21</v>
      </c>
      <c r="BK246" s="127">
        <f>ROUND($I$246*$H$246,2)</f>
        <v>0</v>
      </c>
      <c r="BL246" s="75" t="s">
        <v>285</v>
      </c>
      <c r="BM246" s="75" t="s">
        <v>2038</v>
      </c>
    </row>
    <row r="247" spans="2:51" s="6" customFormat="1" ht="15.75" customHeight="1">
      <c r="B247" s="132"/>
      <c r="D247" s="133" t="s">
        <v>226</v>
      </c>
      <c r="E247" s="134"/>
      <c r="F247" s="134" t="s">
        <v>1992</v>
      </c>
      <c r="H247" s="135">
        <v>12.696</v>
      </c>
      <c r="L247" s="132"/>
      <c r="M247" s="136"/>
      <c r="T247" s="137"/>
      <c r="AT247" s="138" t="s">
        <v>226</v>
      </c>
      <c r="AU247" s="138" t="s">
        <v>80</v>
      </c>
      <c r="AV247" s="138" t="s">
        <v>80</v>
      </c>
      <c r="AW247" s="138" t="s">
        <v>100</v>
      </c>
      <c r="AX247" s="138" t="s">
        <v>72</v>
      </c>
      <c r="AY247" s="138" t="s">
        <v>124</v>
      </c>
    </row>
    <row r="248" spans="2:51" s="6" customFormat="1" ht="15.75" customHeight="1">
      <c r="B248" s="132"/>
      <c r="D248" s="139" t="s">
        <v>226</v>
      </c>
      <c r="E248" s="138"/>
      <c r="F248" s="134" t="s">
        <v>1993</v>
      </c>
      <c r="H248" s="135">
        <v>5.504</v>
      </c>
      <c r="L248" s="132"/>
      <c r="M248" s="136"/>
      <c r="T248" s="137"/>
      <c r="AT248" s="138" t="s">
        <v>226</v>
      </c>
      <c r="AU248" s="138" t="s">
        <v>80</v>
      </c>
      <c r="AV248" s="138" t="s">
        <v>80</v>
      </c>
      <c r="AW248" s="138" t="s">
        <v>100</v>
      </c>
      <c r="AX248" s="138" t="s">
        <v>72</v>
      </c>
      <c r="AY248" s="138" t="s">
        <v>124</v>
      </c>
    </row>
    <row r="249" spans="2:65" s="6" customFormat="1" ht="15.75" customHeight="1">
      <c r="B249" s="22"/>
      <c r="C249" s="140" t="s">
        <v>554</v>
      </c>
      <c r="D249" s="140" t="s">
        <v>261</v>
      </c>
      <c r="E249" s="141" t="s">
        <v>1305</v>
      </c>
      <c r="F249" s="142" t="s">
        <v>2039</v>
      </c>
      <c r="G249" s="143" t="s">
        <v>219</v>
      </c>
      <c r="H249" s="144">
        <v>20.02</v>
      </c>
      <c r="I249" s="145"/>
      <c r="J249" s="146">
        <f>ROUND($I$249*$H$249,2)</f>
        <v>0</v>
      </c>
      <c r="K249" s="142" t="s">
        <v>224</v>
      </c>
      <c r="L249" s="147"/>
      <c r="M249" s="148"/>
      <c r="N249" s="149" t="s">
        <v>43</v>
      </c>
      <c r="P249" s="125">
        <f>$O$249*$H$249</f>
        <v>0</v>
      </c>
      <c r="Q249" s="125">
        <v>0.0192</v>
      </c>
      <c r="R249" s="125">
        <f>$Q$249*$H$249</f>
        <v>0.38438399999999995</v>
      </c>
      <c r="S249" s="125">
        <v>0</v>
      </c>
      <c r="T249" s="126">
        <f>$S$249*$H$249</f>
        <v>0</v>
      </c>
      <c r="AR249" s="75" t="s">
        <v>362</v>
      </c>
      <c r="AT249" s="75" t="s">
        <v>261</v>
      </c>
      <c r="AU249" s="75" t="s">
        <v>80</v>
      </c>
      <c r="AY249" s="6" t="s">
        <v>124</v>
      </c>
      <c r="BE249" s="127">
        <f>IF($N$249="základní",$J$249,0)</f>
        <v>0</v>
      </c>
      <c r="BF249" s="127">
        <f>IF($N$249="snížená",$J$249,0)</f>
        <v>0</v>
      </c>
      <c r="BG249" s="127">
        <f>IF($N$249="zákl. přenesená",$J$249,0)</f>
        <v>0</v>
      </c>
      <c r="BH249" s="127">
        <f>IF($N$249="sníž. přenesená",$J$249,0)</f>
        <v>0</v>
      </c>
      <c r="BI249" s="127">
        <f>IF($N$249="nulová",$J$249,0)</f>
        <v>0</v>
      </c>
      <c r="BJ249" s="75" t="s">
        <v>21</v>
      </c>
      <c r="BK249" s="127">
        <f>ROUND($I$249*$H$249,2)</f>
        <v>0</v>
      </c>
      <c r="BL249" s="75" t="s">
        <v>285</v>
      </c>
      <c r="BM249" s="75" t="s">
        <v>2040</v>
      </c>
    </row>
    <row r="250" spans="2:51" s="6" customFormat="1" ht="15.75" customHeight="1">
      <c r="B250" s="132"/>
      <c r="D250" s="139" t="s">
        <v>226</v>
      </c>
      <c r="F250" s="134" t="s">
        <v>2041</v>
      </c>
      <c r="H250" s="135">
        <v>20.02</v>
      </c>
      <c r="L250" s="132"/>
      <c r="M250" s="136"/>
      <c r="T250" s="137"/>
      <c r="AT250" s="138" t="s">
        <v>226</v>
      </c>
      <c r="AU250" s="138" t="s">
        <v>80</v>
      </c>
      <c r="AV250" s="138" t="s">
        <v>80</v>
      </c>
      <c r="AW250" s="138" t="s">
        <v>72</v>
      </c>
      <c r="AX250" s="138" t="s">
        <v>21</v>
      </c>
      <c r="AY250" s="138" t="s">
        <v>124</v>
      </c>
    </row>
    <row r="251" spans="2:65" s="6" customFormat="1" ht="15.75" customHeight="1">
      <c r="B251" s="22"/>
      <c r="C251" s="116" t="s">
        <v>566</v>
      </c>
      <c r="D251" s="116" t="s">
        <v>127</v>
      </c>
      <c r="E251" s="117" t="s">
        <v>1289</v>
      </c>
      <c r="F251" s="118" t="s">
        <v>1290</v>
      </c>
      <c r="G251" s="119" t="s">
        <v>152</v>
      </c>
      <c r="H251" s="120">
        <v>13.25</v>
      </c>
      <c r="I251" s="121"/>
      <c r="J251" s="122">
        <f>ROUND($I$251*$H$251,2)</f>
        <v>0</v>
      </c>
      <c r="K251" s="118" t="s">
        <v>224</v>
      </c>
      <c r="L251" s="22"/>
      <c r="M251" s="123"/>
      <c r="N251" s="124" t="s">
        <v>43</v>
      </c>
      <c r="P251" s="125">
        <f>$O$251*$H$251</f>
        <v>0</v>
      </c>
      <c r="Q251" s="125">
        <v>0.00562</v>
      </c>
      <c r="R251" s="125">
        <f>$Q$251*$H$251</f>
        <v>0.074465</v>
      </c>
      <c r="S251" s="125">
        <v>0</v>
      </c>
      <c r="T251" s="126">
        <f>$S$251*$H$251</f>
        <v>0</v>
      </c>
      <c r="AR251" s="75" t="s">
        <v>285</v>
      </c>
      <c r="AT251" s="75" t="s">
        <v>127</v>
      </c>
      <c r="AU251" s="75" t="s">
        <v>80</v>
      </c>
      <c r="AY251" s="6" t="s">
        <v>124</v>
      </c>
      <c r="BE251" s="127">
        <f>IF($N$251="základní",$J$251,0)</f>
        <v>0</v>
      </c>
      <c r="BF251" s="127">
        <f>IF($N$251="snížená",$J$251,0)</f>
        <v>0</v>
      </c>
      <c r="BG251" s="127">
        <f>IF($N$251="zákl. přenesená",$J$251,0)</f>
        <v>0</v>
      </c>
      <c r="BH251" s="127">
        <f>IF($N$251="sníž. přenesená",$J$251,0)</f>
        <v>0</v>
      </c>
      <c r="BI251" s="127">
        <f>IF($N$251="nulová",$J$251,0)</f>
        <v>0</v>
      </c>
      <c r="BJ251" s="75" t="s">
        <v>21</v>
      </c>
      <c r="BK251" s="127">
        <f>ROUND($I$251*$H$251,2)</f>
        <v>0</v>
      </c>
      <c r="BL251" s="75" t="s">
        <v>285</v>
      </c>
      <c r="BM251" s="75" t="s">
        <v>2042</v>
      </c>
    </row>
    <row r="252" spans="2:51" s="6" customFormat="1" ht="15.75" customHeight="1">
      <c r="B252" s="132"/>
      <c r="D252" s="133" t="s">
        <v>226</v>
      </c>
      <c r="E252" s="134"/>
      <c r="F252" s="134" t="s">
        <v>2043</v>
      </c>
      <c r="H252" s="135">
        <v>13.25</v>
      </c>
      <c r="L252" s="132"/>
      <c r="M252" s="136"/>
      <c r="T252" s="137"/>
      <c r="AT252" s="138" t="s">
        <v>226</v>
      </c>
      <c r="AU252" s="138" t="s">
        <v>80</v>
      </c>
      <c r="AV252" s="138" t="s">
        <v>80</v>
      </c>
      <c r="AW252" s="138" t="s">
        <v>100</v>
      </c>
      <c r="AX252" s="138" t="s">
        <v>72</v>
      </c>
      <c r="AY252" s="138" t="s">
        <v>124</v>
      </c>
    </row>
    <row r="253" spans="2:51" s="6" customFormat="1" ht="15.75" customHeight="1">
      <c r="B253" s="150"/>
      <c r="D253" s="139" t="s">
        <v>226</v>
      </c>
      <c r="E253" s="151"/>
      <c r="F253" s="152" t="s">
        <v>444</v>
      </c>
      <c r="H253" s="153">
        <v>13.25</v>
      </c>
      <c r="L253" s="150"/>
      <c r="M253" s="154"/>
      <c r="T253" s="155"/>
      <c r="AT253" s="151" t="s">
        <v>226</v>
      </c>
      <c r="AU253" s="151" t="s">
        <v>80</v>
      </c>
      <c r="AV253" s="151" t="s">
        <v>142</v>
      </c>
      <c r="AW253" s="151" t="s">
        <v>100</v>
      </c>
      <c r="AX253" s="151" t="s">
        <v>21</v>
      </c>
      <c r="AY253" s="151" t="s">
        <v>124</v>
      </c>
    </row>
    <row r="254" spans="2:65" s="6" customFormat="1" ht="15.75" customHeight="1">
      <c r="B254" s="22"/>
      <c r="C254" s="140" t="s">
        <v>571</v>
      </c>
      <c r="D254" s="140" t="s">
        <v>261</v>
      </c>
      <c r="E254" s="141" t="s">
        <v>2033</v>
      </c>
      <c r="F254" s="142" t="s">
        <v>2034</v>
      </c>
      <c r="G254" s="143" t="s">
        <v>219</v>
      </c>
      <c r="H254" s="144">
        <v>2.386</v>
      </c>
      <c r="I254" s="145"/>
      <c r="J254" s="146">
        <f>ROUND($I$254*$H$254,2)</f>
        <v>0</v>
      </c>
      <c r="K254" s="142" t="s">
        <v>224</v>
      </c>
      <c r="L254" s="147"/>
      <c r="M254" s="148"/>
      <c r="N254" s="149" t="s">
        <v>43</v>
      </c>
      <c r="P254" s="125">
        <f>$O$254*$H$254</f>
        <v>0</v>
      </c>
      <c r="Q254" s="125">
        <v>0.0192</v>
      </c>
      <c r="R254" s="125">
        <f>$Q$254*$H$254</f>
        <v>0.045811199999999996</v>
      </c>
      <c r="S254" s="125">
        <v>0</v>
      </c>
      <c r="T254" s="126">
        <f>$S$254*$H$254</f>
        <v>0</v>
      </c>
      <c r="AR254" s="75" t="s">
        <v>362</v>
      </c>
      <c r="AT254" s="75" t="s">
        <v>261</v>
      </c>
      <c r="AU254" s="75" t="s">
        <v>80</v>
      </c>
      <c r="AY254" s="6" t="s">
        <v>124</v>
      </c>
      <c r="BE254" s="127">
        <f>IF($N$254="základní",$J$254,0)</f>
        <v>0</v>
      </c>
      <c r="BF254" s="127">
        <f>IF($N$254="snížená",$J$254,0)</f>
        <v>0</v>
      </c>
      <c r="BG254" s="127">
        <f>IF($N$254="zákl. přenesená",$J$254,0)</f>
        <v>0</v>
      </c>
      <c r="BH254" s="127">
        <f>IF($N$254="sníž. přenesená",$J$254,0)</f>
        <v>0</v>
      </c>
      <c r="BI254" s="127">
        <f>IF($N$254="nulová",$J$254,0)</f>
        <v>0</v>
      </c>
      <c r="BJ254" s="75" t="s">
        <v>21</v>
      </c>
      <c r="BK254" s="127">
        <f>ROUND($I$254*$H$254,2)</f>
        <v>0</v>
      </c>
      <c r="BL254" s="75" t="s">
        <v>285</v>
      </c>
      <c r="BM254" s="75" t="s">
        <v>2044</v>
      </c>
    </row>
    <row r="255" spans="2:65" s="6" customFormat="1" ht="15.75" customHeight="1">
      <c r="B255" s="22"/>
      <c r="C255" s="119" t="s">
        <v>576</v>
      </c>
      <c r="D255" s="119" t="s">
        <v>127</v>
      </c>
      <c r="E255" s="117" t="s">
        <v>2045</v>
      </c>
      <c r="F255" s="118" t="s">
        <v>2046</v>
      </c>
      <c r="G255" s="119" t="s">
        <v>152</v>
      </c>
      <c r="H255" s="120">
        <v>24</v>
      </c>
      <c r="I255" s="121"/>
      <c r="J255" s="122">
        <f>ROUND($I$255*$H$255,2)</f>
        <v>0</v>
      </c>
      <c r="K255" s="118" t="s">
        <v>224</v>
      </c>
      <c r="L255" s="22"/>
      <c r="M255" s="123"/>
      <c r="N255" s="124" t="s">
        <v>43</v>
      </c>
      <c r="P255" s="125">
        <f>$O$255*$H$255</f>
        <v>0</v>
      </c>
      <c r="Q255" s="125">
        <v>0.00034</v>
      </c>
      <c r="R255" s="125">
        <f>$Q$255*$H$255</f>
        <v>0.00816</v>
      </c>
      <c r="S255" s="125">
        <v>0</v>
      </c>
      <c r="T255" s="126">
        <f>$S$255*$H$255</f>
        <v>0</v>
      </c>
      <c r="AR255" s="75" t="s">
        <v>285</v>
      </c>
      <c r="AT255" s="75" t="s">
        <v>127</v>
      </c>
      <c r="AU255" s="75" t="s">
        <v>80</v>
      </c>
      <c r="AY255" s="75" t="s">
        <v>124</v>
      </c>
      <c r="BE255" s="127">
        <f>IF($N$255="základní",$J$255,0)</f>
        <v>0</v>
      </c>
      <c r="BF255" s="127">
        <f>IF($N$255="snížená",$J$255,0)</f>
        <v>0</v>
      </c>
      <c r="BG255" s="127">
        <f>IF($N$255="zákl. přenesená",$J$255,0)</f>
        <v>0</v>
      </c>
      <c r="BH255" s="127">
        <f>IF($N$255="sníž. přenesená",$J$255,0)</f>
        <v>0</v>
      </c>
      <c r="BI255" s="127">
        <f>IF($N$255="nulová",$J$255,0)</f>
        <v>0</v>
      </c>
      <c r="BJ255" s="75" t="s">
        <v>21</v>
      </c>
      <c r="BK255" s="127">
        <f>ROUND($I$255*$H$255,2)</f>
        <v>0</v>
      </c>
      <c r="BL255" s="75" t="s">
        <v>285</v>
      </c>
      <c r="BM255" s="75" t="s">
        <v>2047</v>
      </c>
    </row>
    <row r="256" spans="2:51" s="6" customFormat="1" ht="15.75" customHeight="1">
      <c r="B256" s="132"/>
      <c r="D256" s="133" t="s">
        <v>226</v>
      </c>
      <c r="E256" s="134"/>
      <c r="F256" s="134" t="s">
        <v>2048</v>
      </c>
      <c r="H256" s="135">
        <v>24</v>
      </c>
      <c r="L256" s="132"/>
      <c r="M256" s="136"/>
      <c r="T256" s="137"/>
      <c r="AT256" s="138" t="s">
        <v>226</v>
      </c>
      <c r="AU256" s="138" t="s">
        <v>80</v>
      </c>
      <c r="AV256" s="138" t="s">
        <v>80</v>
      </c>
      <c r="AW256" s="138" t="s">
        <v>100</v>
      </c>
      <c r="AX256" s="138" t="s">
        <v>72</v>
      </c>
      <c r="AY256" s="138" t="s">
        <v>124</v>
      </c>
    </row>
    <row r="257" spans="2:51" s="6" customFormat="1" ht="15.75" customHeight="1">
      <c r="B257" s="150"/>
      <c r="D257" s="139" t="s">
        <v>226</v>
      </c>
      <c r="E257" s="151"/>
      <c r="F257" s="152" t="s">
        <v>444</v>
      </c>
      <c r="H257" s="153">
        <v>24</v>
      </c>
      <c r="L257" s="150"/>
      <c r="M257" s="154"/>
      <c r="T257" s="155"/>
      <c r="AT257" s="151" t="s">
        <v>226</v>
      </c>
      <c r="AU257" s="151" t="s">
        <v>80</v>
      </c>
      <c r="AV257" s="151" t="s">
        <v>142</v>
      </c>
      <c r="AW257" s="151" t="s">
        <v>100</v>
      </c>
      <c r="AX257" s="151" t="s">
        <v>21</v>
      </c>
      <c r="AY257" s="151" t="s">
        <v>124</v>
      </c>
    </row>
    <row r="258" spans="2:65" s="6" customFormat="1" ht="15.75" customHeight="1">
      <c r="B258" s="22"/>
      <c r="C258" s="140" t="s">
        <v>581</v>
      </c>
      <c r="D258" s="140" t="s">
        <v>261</v>
      </c>
      <c r="E258" s="141" t="s">
        <v>2049</v>
      </c>
      <c r="F258" s="142" t="s">
        <v>2050</v>
      </c>
      <c r="G258" s="143" t="s">
        <v>152</v>
      </c>
      <c r="H258" s="144">
        <v>26.4</v>
      </c>
      <c r="I258" s="145"/>
      <c r="J258" s="146">
        <f>ROUND($I$258*$H$258,2)</f>
        <v>0</v>
      </c>
      <c r="K258" s="142" t="s">
        <v>350</v>
      </c>
      <c r="L258" s="147"/>
      <c r="M258" s="148"/>
      <c r="N258" s="149" t="s">
        <v>43</v>
      </c>
      <c r="P258" s="125">
        <f>$O$258*$H$258</f>
        <v>0</v>
      </c>
      <c r="Q258" s="125">
        <v>0</v>
      </c>
      <c r="R258" s="125">
        <f>$Q$258*$H$258</f>
        <v>0</v>
      </c>
      <c r="S258" s="125">
        <v>0</v>
      </c>
      <c r="T258" s="126">
        <f>$S$258*$H$258</f>
        <v>0</v>
      </c>
      <c r="AR258" s="75" t="s">
        <v>362</v>
      </c>
      <c r="AT258" s="75" t="s">
        <v>261</v>
      </c>
      <c r="AU258" s="75" t="s">
        <v>80</v>
      </c>
      <c r="AY258" s="6" t="s">
        <v>124</v>
      </c>
      <c r="BE258" s="127">
        <f>IF($N$258="základní",$J$258,0)</f>
        <v>0</v>
      </c>
      <c r="BF258" s="127">
        <f>IF($N$258="snížená",$J$258,0)</f>
        <v>0</v>
      </c>
      <c r="BG258" s="127">
        <f>IF($N$258="zákl. přenesená",$J$258,0)</f>
        <v>0</v>
      </c>
      <c r="BH258" s="127">
        <f>IF($N$258="sníž. přenesená",$J$258,0)</f>
        <v>0</v>
      </c>
      <c r="BI258" s="127">
        <f>IF($N$258="nulová",$J$258,0)</f>
        <v>0</v>
      </c>
      <c r="BJ258" s="75" t="s">
        <v>21</v>
      </c>
      <c r="BK258" s="127">
        <f>ROUND($I$258*$H$258,2)</f>
        <v>0</v>
      </c>
      <c r="BL258" s="75" t="s">
        <v>285</v>
      </c>
      <c r="BM258" s="75" t="s">
        <v>2051</v>
      </c>
    </row>
    <row r="259" spans="2:65" s="6" customFormat="1" ht="15.75" customHeight="1">
      <c r="B259" s="22"/>
      <c r="C259" s="119" t="s">
        <v>559</v>
      </c>
      <c r="D259" s="119" t="s">
        <v>127</v>
      </c>
      <c r="E259" s="117" t="s">
        <v>1310</v>
      </c>
      <c r="F259" s="118" t="s">
        <v>1311</v>
      </c>
      <c r="G259" s="119" t="s">
        <v>753</v>
      </c>
      <c r="H259" s="156"/>
      <c r="I259" s="121"/>
      <c r="J259" s="122">
        <f>ROUND($I$259*$H$259,2)</f>
        <v>0</v>
      </c>
      <c r="K259" s="118" t="s">
        <v>224</v>
      </c>
      <c r="L259" s="22"/>
      <c r="M259" s="123"/>
      <c r="N259" s="128" t="s">
        <v>43</v>
      </c>
      <c r="O259" s="129"/>
      <c r="P259" s="130">
        <f>$O$259*$H$259</f>
        <v>0</v>
      </c>
      <c r="Q259" s="130">
        <v>0</v>
      </c>
      <c r="R259" s="130">
        <f>$Q$259*$H$259</f>
        <v>0</v>
      </c>
      <c r="S259" s="130">
        <v>0</v>
      </c>
      <c r="T259" s="131">
        <f>$S$259*$H$259</f>
        <v>0</v>
      </c>
      <c r="AR259" s="75" t="s">
        <v>285</v>
      </c>
      <c r="AT259" s="75" t="s">
        <v>127</v>
      </c>
      <c r="AU259" s="75" t="s">
        <v>80</v>
      </c>
      <c r="AY259" s="75" t="s">
        <v>124</v>
      </c>
      <c r="BE259" s="127">
        <f>IF($N$259="základní",$J$259,0)</f>
        <v>0</v>
      </c>
      <c r="BF259" s="127">
        <f>IF($N$259="snížená",$J$259,0)</f>
        <v>0</v>
      </c>
      <c r="BG259" s="127">
        <f>IF($N$259="zákl. přenesená",$J$259,0)</f>
        <v>0</v>
      </c>
      <c r="BH259" s="127">
        <f>IF($N$259="sníž. přenesená",$J$259,0)</f>
        <v>0</v>
      </c>
      <c r="BI259" s="127">
        <f>IF($N$259="nulová",$J$259,0)</f>
        <v>0</v>
      </c>
      <c r="BJ259" s="75" t="s">
        <v>21</v>
      </c>
      <c r="BK259" s="127">
        <f>ROUND($I$259*$H$259,2)</f>
        <v>0</v>
      </c>
      <c r="BL259" s="75" t="s">
        <v>285</v>
      </c>
      <c r="BM259" s="75" t="s">
        <v>2052</v>
      </c>
    </row>
    <row r="260" spans="2:12" s="6" customFormat="1" ht="7.5" customHeight="1">
      <c r="B260" s="36"/>
      <c r="C260" s="37"/>
      <c r="D260" s="37"/>
      <c r="E260" s="37"/>
      <c r="F260" s="37"/>
      <c r="G260" s="37"/>
      <c r="H260" s="37"/>
      <c r="I260" s="37"/>
      <c r="J260" s="37"/>
      <c r="K260" s="37"/>
      <c r="L260" s="22"/>
    </row>
    <row r="691" s="2" customFormat="1" ht="14.25" customHeight="1"/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4"/>
      <c r="C1" s="194"/>
      <c r="D1" s="193" t="s">
        <v>1</v>
      </c>
      <c r="E1" s="194"/>
      <c r="F1" s="195" t="s">
        <v>2151</v>
      </c>
      <c r="G1" s="200" t="s">
        <v>2152</v>
      </c>
      <c r="H1" s="200"/>
      <c r="I1" s="194"/>
      <c r="J1" s="195" t="s">
        <v>2153</v>
      </c>
      <c r="K1" s="193" t="s">
        <v>92</v>
      </c>
      <c r="L1" s="195" t="s">
        <v>2154</v>
      </c>
      <c r="M1" s="195"/>
      <c r="N1" s="195"/>
      <c r="O1" s="195"/>
      <c r="P1" s="195"/>
      <c r="Q1" s="195"/>
      <c r="R1" s="195"/>
      <c r="S1" s="195"/>
      <c r="T1" s="195"/>
      <c r="U1" s="191"/>
      <c r="V1" s="19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8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93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89" t="str">
        <f>'Rekapitulace stavby'!$K$6</f>
        <v>Přístavba hlavního vstupu do MŠ Křižíkova 555, M.Lázně</v>
      </c>
      <c r="F7" s="158"/>
      <c r="G7" s="158"/>
      <c r="H7" s="158"/>
      <c r="K7" s="12"/>
    </row>
    <row r="8" spans="2:11" s="6" customFormat="1" ht="15.75" customHeight="1">
      <c r="B8" s="22"/>
      <c r="D8" s="18" t="s">
        <v>94</v>
      </c>
      <c r="K8" s="25"/>
    </row>
    <row r="9" spans="2:11" s="6" customFormat="1" ht="37.5" customHeight="1">
      <c r="B9" s="22"/>
      <c r="E9" s="174" t="s">
        <v>2053</v>
      </c>
      <c r="F9" s="159"/>
      <c r="G9" s="159"/>
      <c r="H9" s="15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31.03.2015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64"/>
      <c r="F24" s="190"/>
      <c r="G24" s="190"/>
      <c r="H24" s="19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ROUND($J$87,2)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ROUND(SUM($BE$87:$BE$150),2)</f>
        <v>0</v>
      </c>
      <c r="I30" s="81">
        <v>0.21</v>
      </c>
      <c r="J30" s="80">
        <f>ROUND(ROUND((SUM($BE$87:$BE$150)),2)*$I$30,2)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ROUND(SUM($BF$87:$BF$150),2)</f>
        <v>0</v>
      </c>
      <c r="I31" s="81">
        <v>0.15</v>
      </c>
      <c r="J31" s="80">
        <f>ROUND(ROUND((SUM($BF$87:$BF$150)),2)*$I$31,2)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ROUND(SUM($BG$87:$BG$150),2)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ROUND(SUM($BH$87:$BH$150),2)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ROUND(SUM($BI$87:$BI$150),2)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89" t="str">
        <f>$E$7</f>
        <v>Přístavba hlavního vstupu do MŠ Křižíkova 555, M.Lázně</v>
      </c>
      <c r="F45" s="159"/>
      <c r="G45" s="159"/>
      <c r="H45" s="159"/>
      <c r="K45" s="25"/>
    </row>
    <row r="46" spans="2:11" s="6" customFormat="1" ht="15" customHeight="1">
      <c r="B46" s="22"/>
      <c r="C46" s="18" t="s">
        <v>94</v>
      </c>
      <c r="K46" s="25"/>
    </row>
    <row r="47" spans="2:11" s="6" customFormat="1" ht="19.5" customHeight="1">
      <c r="B47" s="22"/>
      <c r="E47" s="174" t="str">
        <f>$E$9</f>
        <v>30 - Vstupní branka</v>
      </c>
      <c r="F47" s="159"/>
      <c r="G47" s="159"/>
      <c r="H47" s="15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Mariánské Lázně</v>
      </c>
      <c r="I49" s="18" t="s">
        <v>24</v>
      </c>
      <c r="J49" s="45" t="str">
        <f>IF($J$12="","",$J$12)</f>
        <v>31.03.2015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Mariánské Lázně</v>
      </c>
      <c r="I51" s="18" t="s">
        <v>34</v>
      </c>
      <c r="J51" s="16" t="str">
        <f>$E$21</f>
        <v>ing.Pavel Graca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97</v>
      </c>
      <c r="D54" s="30"/>
      <c r="E54" s="30"/>
      <c r="F54" s="30"/>
      <c r="G54" s="30"/>
      <c r="H54" s="30"/>
      <c r="I54" s="30"/>
      <c r="J54" s="86" t="s">
        <v>98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99</v>
      </c>
      <c r="J56" s="56">
        <f>$J$87</f>
        <v>0</v>
      </c>
      <c r="K56" s="25"/>
      <c r="AU56" s="6" t="s">
        <v>100</v>
      </c>
    </row>
    <row r="57" spans="2:11" s="62" customFormat="1" ht="25.5" customHeight="1">
      <c r="B57" s="87"/>
      <c r="D57" s="88" t="s">
        <v>174</v>
      </c>
      <c r="E57" s="88"/>
      <c r="F57" s="88"/>
      <c r="G57" s="88"/>
      <c r="H57" s="88"/>
      <c r="I57" s="88"/>
      <c r="J57" s="89">
        <f>$J$88</f>
        <v>0</v>
      </c>
      <c r="K57" s="90"/>
    </row>
    <row r="58" spans="2:11" s="91" customFormat="1" ht="21" customHeight="1">
      <c r="B58" s="92"/>
      <c r="D58" s="93" t="s">
        <v>175</v>
      </c>
      <c r="E58" s="93"/>
      <c r="F58" s="93"/>
      <c r="G58" s="93"/>
      <c r="H58" s="93"/>
      <c r="I58" s="93"/>
      <c r="J58" s="94">
        <f>$J$89</f>
        <v>0</v>
      </c>
      <c r="K58" s="95"/>
    </row>
    <row r="59" spans="2:11" s="91" customFormat="1" ht="21" customHeight="1">
      <c r="B59" s="92"/>
      <c r="D59" s="93" t="s">
        <v>176</v>
      </c>
      <c r="E59" s="93"/>
      <c r="F59" s="93"/>
      <c r="G59" s="93"/>
      <c r="H59" s="93"/>
      <c r="I59" s="93"/>
      <c r="J59" s="94">
        <f>$J$97</f>
        <v>0</v>
      </c>
      <c r="K59" s="95"/>
    </row>
    <row r="60" spans="2:11" s="91" customFormat="1" ht="21" customHeight="1">
      <c r="B60" s="92"/>
      <c r="D60" s="93" t="s">
        <v>177</v>
      </c>
      <c r="E60" s="93"/>
      <c r="F60" s="93"/>
      <c r="G60" s="93"/>
      <c r="H60" s="93"/>
      <c r="I60" s="93"/>
      <c r="J60" s="94">
        <f>$J$103</f>
        <v>0</v>
      </c>
      <c r="K60" s="95"/>
    </row>
    <row r="61" spans="2:11" s="91" customFormat="1" ht="21" customHeight="1">
      <c r="B61" s="92"/>
      <c r="D61" s="93" t="s">
        <v>2054</v>
      </c>
      <c r="E61" s="93"/>
      <c r="F61" s="93"/>
      <c r="G61" s="93"/>
      <c r="H61" s="93"/>
      <c r="I61" s="93"/>
      <c r="J61" s="94">
        <f>$J$118</f>
        <v>0</v>
      </c>
      <c r="K61" s="95"/>
    </row>
    <row r="62" spans="2:11" s="91" customFormat="1" ht="21" customHeight="1">
      <c r="B62" s="92"/>
      <c r="D62" s="93" t="s">
        <v>1827</v>
      </c>
      <c r="E62" s="93"/>
      <c r="F62" s="93"/>
      <c r="G62" s="93"/>
      <c r="H62" s="93"/>
      <c r="I62" s="93"/>
      <c r="J62" s="94">
        <f>$J$123</f>
        <v>0</v>
      </c>
      <c r="K62" s="95"/>
    </row>
    <row r="63" spans="2:11" s="91" customFormat="1" ht="21" customHeight="1">
      <c r="B63" s="92"/>
      <c r="D63" s="93" t="s">
        <v>183</v>
      </c>
      <c r="E63" s="93"/>
      <c r="F63" s="93"/>
      <c r="G63" s="93"/>
      <c r="H63" s="93"/>
      <c r="I63" s="93"/>
      <c r="J63" s="94">
        <f>$J$134</f>
        <v>0</v>
      </c>
      <c r="K63" s="95"/>
    </row>
    <row r="64" spans="2:11" s="91" customFormat="1" ht="21" customHeight="1">
      <c r="B64" s="92"/>
      <c r="D64" s="93" t="s">
        <v>184</v>
      </c>
      <c r="E64" s="93"/>
      <c r="F64" s="93"/>
      <c r="G64" s="93"/>
      <c r="H64" s="93"/>
      <c r="I64" s="93"/>
      <c r="J64" s="94">
        <f>$J$139</f>
        <v>0</v>
      </c>
      <c r="K64" s="95"/>
    </row>
    <row r="65" spans="2:11" s="62" customFormat="1" ht="25.5" customHeight="1">
      <c r="B65" s="87"/>
      <c r="D65" s="88" t="s">
        <v>185</v>
      </c>
      <c r="E65" s="88"/>
      <c r="F65" s="88"/>
      <c r="G65" s="88"/>
      <c r="H65" s="88"/>
      <c r="I65" s="88"/>
      <c r="J65" s="89">
        <f>$J$141</f>
        <v>0</v>
      </c>
      <c r="K65" s="90"/>
    </row>
    <row r="66" spans="2:11" s="91" customFormat="1" ht="21" customHeight="1">
      <c r="B66" s="92"/>
      <c r="D66" s="93" t="s">
        <v>199</v>
      </c>
      <c r="E66" s="93"/>
      <c r="F66" s="93"/>
      <c r="G66" s="93"/>
      <c r="H66" s="93"/>
      <c r="I66" s="93"/>
      <c r="J66" s="94">
        <f>$J$142</f>
        <v>0</v>
      </c>
      <c r="K66" s="95"/>
    </row>
    <row r="67" spans="2:11" s="91" customFormat="1" ht="21" customHeight="1">
      <c r="B67" s="92"/>
      <c r="D67" s="93" t="s">
        <v>202</v>
      </c>
      <c r="E67" s="93"/>
      <c r="F67" s="93"/>
      <c r="G67" s="93"/>
      <c r="H67" s="93"/>
      <c r="I67" s="93"/>
      <c r="J67" s="94">
        <f>$J$147</f>
        <v>0</v>
      </c>
      <c r="K67" s="95"/>
    </row>
    <row r="68" spans="2:11" s="6" customFormat="1" ht="22.5" customHeight="1">
      <c r="B68" s="22"/>
      <c r="K68" s="25"/>
    </row>
    <row r="69" spans="2:11" s="6" customFormat="1" ht="7.5" customHeight="1">
      <c r="B69" s="36"/>
      <c r="C69" s="37"/>
      <c r="D69" s="37"/>
      <c r="E69" s="37"/>
      <c r="F69" s="37"/>
      <c r="G69" s="37"/>
      <c r="H69" s="37"/>
      <c r="I69" s="37"/>
      <c r="J69" s="37"/>
      <c r="K69" s="38"/>
    </row>
    <row r="73" spans="2:12" s="6" customFormat="1" ht="7.5" customHeight="1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22"/>
    </row>
    <row r="74" spans="2:12" s="6" customFormat="1" ht="37.5" customHeight="1">
      <c r="B74" s="22"/>
      <c r="C74" s="11" t="s">
        <v>106</v>
      </c>
      <c r="L74" s="22"/>
    </row>
    <row r="75" spans="2:12" s="6" customFormat="1" ht="7.5" customHeight="1">
      <c r="B75" s="22"/>
      <c r="L75" s="22"/>
    </row>
    <row r="76" spans="2:12" s="6" customFormat="1" ht="15" customHeight="1">
      <c r="B76" s="22"/>
      <c r="C76" s="18" t="s">
        <v>16</v>
      </c>
      <c r="L76" s="22"/>
    </row>
    <row r="77" spans="2:12" s="6" customFormat="1" ht="16.5" customHeight="1">
      <c r="B77" s="22"/>
      <c r="E77" s="189" t="str">
        <f>$E$7</f>
        <v>Přístavba hlavního vstupu do MŠ Křižíkova 555, M.Lázně</v>
      </c>
      <c r="F77" s="159"/>
      <c r="G77" s="159"/>
      <c r="H77" s="159"/>
      <c r="L77" s="22"/>
    </row>
    <row r="78" spans="2:12" s="6" customFormat="1" ht="15" customHeight="1">
      <c r="B78" s="22"/>
      <c r="C78" s="18" t="s">
        <v>94</v>
      </c>
      <c r="L78" s="22"/>
    </row>
    <row r="79" spans="2:12" s="6" customFormat="1" ht="19.5" customHeight="1">
      <c r="B79" s="22"/>
      <c r="E79" s="174" t="str">
        <f>$E$9</f>
        <v>30 - Vstupní branka</v>
      </c>
      <c r="F79" s="159"/>
      <c r="G79" s="159"/>
      <c r="H79" s="159"/>
      <c r="L79" s="22"/>
    </row>
    <row r="80" spans="2:12" s="6" customFormat="1" ht="7.5" customHeight="1">
      <c r="B80" s="22"/>
      <c r="L80" s="22"/>
    </row>
    <row r="81" spans="2:12" s="6" customFormat="1" ht="18.75" customHeight="1">
      <c r="B81" s="22"/>
      <c r="C81" s="18" t="s">
        <v>22</v>
      </c>
      <c r="F81" s="16" t="str">
        <f>$F$12</f>
        <v>Mariánské Lázně</v>
      </c>
      <c r="I81" s="18" t="s">
        <v>24</v>
      </c>
      <c r="J81" s="45" t="str">
        <f>IF($J$12="","",$J$12)</f>
        <v>31.03.2015</v>
      </c>
      <c r="L81" s="22"/>
    </row>
    <row r="82" spans="2:12" s="6" customFormat="1" ht="7.5" customHeight="1">
      <c r="B82" s="22"/>
      <c r="L82" s="22"/>
    </row>
    <row r="83" spans="2:12" s="6" customFormat="1" ht="15.75" customHeight="1">
      <c r="B83" s="22"/>
      <c r="C83" s="18" t="s">
        <v>28</v>
      </c>
      <c r="F83" s="16" t="str">
        <f>$E$15</f>
        <v>Město Mariánské Lázně</v>
      </c>
      <c r="I83" s="18" t="s">
        <v>34</v>
      </c>
      <c r="J83" s="16" t="str">
        <f>$E$21</f>
        <v>ing.Pavel Graca</v>
      </c>
      <c r="L83" s="22"/>
    </row>
    <row r="84" spans="2:12" s="6" customFormat="1" ht="15" customHeight="1">
      <c r="B84" s="22"/>
      <c r="C84" s="18" t="s">
        <v>32</v>
      </c>
      <c r="F84" s="16">
        <f>IF($E$18="","",$E$18)</f>
      </c>
      <c r="L84" s="22"/>
    </row>
    <row r="85" spans="2:12" s="6" customFormat="1" ht="11.25" customHeight="1">
      <c r="B85" s="22"/>
      <c r="L85" s="22"/>
    </row>
    <row r="86" spans="2:20" s="96" customFormat="1" ht="30" customHeight="1">
      <c r="B86" s="97"/>
      <c r="C86" s="98" t="s">
        <v>107</v>
      </c>
      <c r="D86" s="99" t="s">
        <v>57</v>
      </c>
      <c r="E86" s="99" t="s">
        <v>53</v>
      </c>
      <c r="F86" s="99" t="s">
        <v>108</v>
      </c>
      <c r="G86" s="99" t="s">
        <v>109</v>
      </c>
      <c r="H86" s="99" t="s">
        <v>110</v>
      </c>
      <c r="I86" s="99" t="s">
        <v>111</v>
      </c>
      <c r="J86" s="99" t="s">
        <v>112</v>
      </c>
      <c r="K86" s="100" t="s">
        <v>113</v>
      </c>
      <c r="L86" s="97"/>
      <c r="M86" s="50" t="s">
        <v>114</v>
      </c>
      <c r="N86" s="51" t="s">
        <v>42</v>
      </c>
      <c r="O86" s="51" t="s">
        <v>115</v>
      </c>
      <c r="P86" s="51" t="s">
        <v>116</v>
      </c>
      <c r="Q86" s="51" t="s">
        <v>117</v>
      </c>
      <c r="R86" s="51" t="s">
        <v>118</v>
      </c>
      <c r="S86" s="51" t="s">
        <v>119</v>
      </c>
      <c r="T86" s="52" t="s">
        <v>120</v>
      </c>
    </row>
    <row r="87" spans="2:63" s="6" customFormat="1" ht="30" customHeight="1">
      <c r="B87" s="22"/>
      <c r="C87" s="55" t="s">
        <v>99</v>
      </c>
      <c r="J87" s="101">
        <f>$BK$87</f>
        <v>0</v>
      </c>
      <c r="L87" s="22"/>
      <c r="M87" s="54"/>
      <c r="N87" s="46"/>
      <c r="O87" s="46"/>
      <c r="P87" s="102">
        <f>$P$88+$P$141</f>
        <v>0</v>
      </c>
      <c r="Q87" s="46"/>
      <c r="R87" s="102">
        <f>$R$88+$R$141</f>
        <v>10.94886742</v>
      </c>
      <c r="S87" s="46"/>
      <c r="T87" s="103">
        <f>$T$88+$T$141</f>
        <v>5.970293</v>
      </c>
      <c r="AT87" s="6" t="s">
        <v>71</v>
      </c>
      <c r="AU87" s="6" t="s">
        <v>100</v>
      </c>
      <c r="BK87" s="104">
        <f>$BK$88+$BK$141</f>
        <v>0</v>
      </c>
    </row>
    <row r="88" spans="2:63" s="105" customFormat="1" ht="37.5" customHeight="1">
      <c r="B88" s="106"/>
      <c r="D88" s="107" t="s">
        <v>71</v>
      </c>
      <c r="E88" s="108" t="s">
        <v>214</v>
      </c>
      <c r="F88" s="108" t="s">
        <v>215</v>
      </c>
      <c r="J88" s="109">
        <f>$BK$88</f>
        <v>0</v>
      </c>
      <c r="L88" s="106"/>
      <c r="M88" s="110"/>
      <c r="P88" s="111">
        <f>$P$89+$P$97+$P$103+$P$118+$P$123+$P$134+$P$139</f>
        <v>0</v>
      </c>
      <c r="R88" s="111">
        <f>$R$89+$R$97+$R$103+$R$118+$R$123+$R$134+$R$139</f>
        <v>10.94306074</v>
      </c>
      <c r="T88" s="112">
        <f>$T$89+$T$97+$T$103+$T$118+$T$123+$T$134+$T$139</f>
        <v>5.970293</v>
      </c>
      <c r="AR88" s="107" t="s">
        <v>21</v>
      </c>
      <c r="AT88" s="107" t="s">
        <v>71</v>
      </c>
      <c r="AU88" s="107" t="s">
        <v>72</v>
      </c>
      <c r="AY88" s="107" t="s">
        <v>124</v>
      </c>
      <c r="BK88" s="113">
        <f>$BK$89+$BK$97+$BK$103+$BK$118+$BK$123+$BK$134+$BK$139</f>
        <v>0</v>
      </c>
    </row>
    <row r="89" spans="2:63" s="105" customFormat="1" ht="21" customHeight="1">
      <c r="B89" s="106"/>
      <c r="D89" s="107" t="s">
        <v>71</v>
      </c>
      <c r="E89" s="114" t="s">
        <v>21</v>
      </c>
      <c r="F89" s="114" t="s">
        <v>216</v>
      </c>
      <c r="J89" s="115">
        <f>$BK$89</f>
        <v>0</v>
      </c>
      <c r="L89" s="106"/>
      <c r="M89" s="110"/>
      <c r="P89" s="111">
        <f>SUM($P$90:$P$96)</f>
        <v>0</v>
      </c>
      <c r="R89" s="111">
        <f>SUM($R$90:$R$96)</f>
        <v>0</v>
      </c>
      <c r="T89" s="112">
        <f>SUM($T$90:$T$96)</f>
        <v>0.317293</v>
      </c>
      <c r="AR89" s="107" t="s">
        <v>21</v>
      </c>
      <c r="AT89" s="107" t="s">
        <v>71</v>
      </c>
      <c r="AU89" s="107" t="s">
        <v>21</v>
      </c>
      <c r="AY89" s="107" t="s">
        <v>124</v>
      </c>
      <c r="BK89" s="113">
        <f>SUM($BK$90:$BK$96)</f>
        <v>0</v>
      </c>
    </row>
    <row r="90" spans="2:65" s="6" customFormat="1" ht="15.75" customHeight="1">
      <c r="B90" s="22"/>
      <c r="C90" s="116" t="s">
        <v>21</v>
      </c>
      <c r="D90" s="116" t="s">
        <v>127</v>
      </c>
      <c r="E90" s="117" t="s">
        <v>2055</v>
      </c>
      <c r="F90" s="118" t="s">
        <v>2056</v>
      </c>
      <c r="G90" s="119" t="s">
        <v>219</v>
      </c>
      <c r="H90" s="120">
        <v>1.753</v>
      </c>
      <c r="I90" s="121"/>
      <c r="J90" s="122">
        <f>ROUND($I$90*$H$90,2)</f>
        <v>0</v>
      </c>
      <c r="K90" s="118" t="s">
        <v>131</v>
      </c>
      <c r="L90" s="22"/>
      <c r="M90" s="123"/>
      <c r="N90" s="124" t="s">
        <v>43</v>
      </c>
      <c r="P90" s="125">
        <f>$O$90*$H$90</f>
        <v>0</v>
      </c>
      <c r="Q90" s="125">
        <v>0</v>
      </c>
      <c r="R90" s="125">
        <f>$Q$90*$H$90</f>
        <v>0</v>
      </c>
      <c r="S90" s="125">
        <v>0.181</v>
      </c>
      <c r="T90" s="126">
        <f>$S$90*$H$90</f>
        <v>0.317293</v>
      </c>
      <c r="AR90" s="75" t="s">
        <v>142</v>
      </c>
      <c r="AT90" s="75" t="s">
        <v>127</v>
      </c>
      <c r="AU90" s="75" t="s">
        <v>80</v>
      </c>
      <c r="AY90" s="6" t="s">
        <v>124</v>
      </c>
      <c r="BE90" s="127">
        <f>IF($N$90="základní",$J$90,0)</f>
        <v>0</v>
      </c>
      <c r="BF90" s="127">
        <f>IF($N$90="snížená",$J$90,0)</f>
        <v>0</v>
      </c>
      <c r="BG90" s="127">
        <f>IF($N$90="zákl. přenesená",$J$90,0)</f>
        <v>0</v>
      </c>
      <c r="BH90" s="127">
        <f>IF($N$90="sníž. přenesená",$J$90,0)</f>
        <v>0</v>
      </c>
      <c r="BI90" s="127">
        <f>IF($N$90="nulová",$J$90,0)</f>
        <v>0</v>
      </c>
      <c r="BJ90" s="75" t="s">
        <v>21</v>
      </c>
      <c r="BK90" s="127">
        <f>ROUND($I$90*$H$90,2)</f>
        <v>0</v>
      </c>
      <c r="BL90" s="75" t="s">
        <v>142</v>
      </c>
      <c r="BM90" s="75" t="s">
        <v>2057</v>
      </c>
    </row>
    <row r="91" spans="2:51" s="6" customFormat="1" ht="15.75" customHeight="1">
      <c r="B91" s="132"/>
      <c r="D91" s="133" t="s">
        <v>226</v>
      </c>
      <c r="E91" s="134"/>
      <c r="F91" s="134" t="s">
        <v>2058</v>
      </c>
      <c r="H91" s="135">
        <v>1.115</v>
      </c>
      <c r="L91" s="132"/>
      <c r="M91" s="136"/>
      <c r="T91" s="137"/>
      <c r="AT91" s="138" t="s">
        <v>226</v>
      </c>
      <c r="AU91" s="138" t="s">
        <v>80</v>
      </c>
      <c r="AV91" s="138" t="s">
        <v>80</v>
      </c>
      <c r="AW91" s="138" t="s">
        <v>100</v>
      </c>
      <c r="AX91" s="138" t="s">
        <v>72</v>
      </c>
      <c r="AY91" s="138" t="s">
        <v>124</v>
      </c>
    </row>
    <row r="92" spans="2:51" s="6" customFormat="1" ht="15.75" customHeight="1">
      <c r="B92" s="132"/>
      <c r="D92" s="139" t="s">
        <v>226</v>
      </c>
      <c r="E92" s="138"/>
      <c r="F92" s="134" t="s">
        <v>2059</v>
      </c>
      <c r="H92" s="135">
        <v>0.638</v>
      </c>
      <c r="L92" s="132"/>
      <c r="M92" s="136"/>
      <c r="T92" s="137"/>
      <c r="AT92" s="138" t="s">
        <v>226</v>
      </c>
      <c r="AU92" s="138" t="s">
        <v>80</v>
      </c>
      <c r="AV92" s="138" t="s">
        <v>80</v>
      </c>
      <c r="AW92" s="138" t="s">
        <v>100</v>
      </c>
      <c r="AX92" s="138" t="s">
        <v>72</v>
      </c>
      <c r="AY92" s="138" t="s">
        <v>124</v>
      </c>
    </row>
    <row r="93" spans="2:65" s="6" customFormat="1" ht="15.75" customHeight="1">
      <c r="B93" s="22"/>
      <c r="C93" s="116" t="s">
        <v>80</v>
      </c>
      <c r="D93" s="116" t="s">
        <v>127</v>
      </c>
      <c r="E93" s="117" t="s">
        <v>228</v>
      </c>
      <c r="F93" s="118" t="s">
        <v>229</v>
      </c>
      <c r="G93" s="119" t="s">
        <v>223</v>
      </c>
      <c r="H93" s="120">
        <v>1.553</v>
      </c>
      <c r="I93" s="121"/>
      <c r="J93" s="122">
        <f>ROUND($I$93*$H$93,2)</f>
        <v>0</v>
      </c>
      <c r="K93" s="118" t="s">
        <v>131</v>
      </c>
      <c r="L93" s="22"/>
      <c r="M93" s="123"/>
      <c r="N93" s="124" t="s">
        <v>43</v>
      </c>
      <c r="P93" s="125">
        <f>$O$93*$H$93</f>
        <v>0</v>
      </c>
      <c r="Q93" s="125">
        <v>0</v>
      </c>
      <c r="R93" s="125">
        <f>$Q$93*$H$93</f>
        <v>0</v>
      </c>
      <c r="S93" s="125">
        <v>0</v>
      </c>
      <c r="T93" s="126">
        <f>$S$93*$H$93</f>
        <v>0</v>
      </c>
      <c r="AR93" s="75" t="s">
        <v>142</v>
      </c>
      <c r="AT93" s="75" t="s">
        <v>127</v>
      </c>
      <c r="AU93" s="75" t="s">
        <v>80</v>
      </c>
      <c r="AY93" s="6" t="s">
        <v>124</v>
      </c>
      <c r="BE93" s="127">
        <f>IF($N$93="základní",$J$93,0)</f>
        <v>0</v>
      </c>
      <c r="BF93" s="127">
        <f>IF($N$93="snížená",$J$93,0)</f>
        <v>0</v>
      </c>
      <c r="BG93" s="127">
        <f>IF($N$93="zákl. přenesená",$J$93,0)</f>
        <v>0</v>
      </c>
      <c r="BH93" s="127">
        <f>IF($N$93="sníž. přenesená",$J$93,0)</f>
        <v>0</v>
      </c>
      <c r="BI93" s="127">
        <f>IF($N$93="nulová",$J$93,0)</f>
        <v>0</v>
      </c>
      <c r="BJ93" s="75" t="s">
        <v>21</v>
      </c>
      <c r="BK93" s="127">
        <f>ROUND($I$93*$H$93,2)</f>
        <v>0</v>
      </c>
      <c r="BL93" s="75" t="s">
        <v>142</v>
      </c>
      <c r="BM93" s="75" t="s">
        <v>2060</v>
      </c>
    </row>
    <row r="94" spans="2:51" s="6" customFormat="1" ht="15.75" customHeight="1">
      <c r="B94" s="132"/>
      <c r="D94" s="133" t="s">
        <v>226</v>
      </c>
      <c r="E94" s="134"/>
      <c r="F94" s="134" t="s">
        <v>2061</v>
      </c>
      <c r="H94" s="135">
        <v>1.17</v>
      </c>
      <c r="L94" s="132"/>
      <c r="M94" s="136"/>
      <c r="T94" s="137"/>
      <c r="AT94" s="138" t="s">
        <v>226</v>
      </c>
      <c r="AU94" s="138" t="s">
        <v>80</v>
      </c>
      <c r="AV94" s="138" t="s">
        <v>80</v>
      </c>
      <c r="AW94" s="138" t="s">
        <v>100</v>
      </c>
      <c r="AX94" s="138" t="s">
        <v>72</v>
      </c>
      <c r="AY94" s="138" t="s">
        <v>124</v>
      </c>
    </row>
    <row r="95" spans="2:51" s="6" customFormat="1" ht="15.75" customHeight="1">
      <c r="B95" s="132"/>
      <c r="D95" s="139" t="s">
        <v>226</v>
      </c>
      <c r="E95" s="138"/>
      <c r="F95" s="134" t="s">
        <v>2062</v>
      </c>
      <c r="H95" s="135">
        <v>0.383</v>
      </c>
      <c r="L95" s="132"/>
      <c r="M95" s="136"/>
      <c r="T95" s="137"/>
      <c r="AT95" s="138" t="s">
        <v>226</v>
      </c>
      <c r="AU95" s="138" t="s">
        <v>80</v>
      </c>
      <c r="AV95" s="138" t="s">
        <v>80</v>
      </c>
      <c r="AW95" s="138" t="s">
        <v>100</v>
      </c>
      <c r="AX95" s="138" t="s">
        <v>72</v>
      </c>
      <c r="AY95" s="138" t="s">
        <v>124</v>
      </c>
    </row>
    <row r="96" spans="2:65" s="6" customFormat="1" ht="15.75" customHeight="1">
      <c r="B96" s="22"/>
      <c r="C96" s="116" t="s">
        <v>139</v>
      </c>
      <c r="D96" s="116" t="s">
        <v>127</v>
      </c>
      <c r="E96" s="117" t="s">
        <v>255</v>
      </c>
      <c r="F96" s="118" t="s">
        <v>256</v>
      </c>
      <c r="G96" s="119" t="s">
        <v>223</v>
      </c>
      <c r="H96" s="120">
        <v>1.553</v>
      </c>
      <c r="I96" s="121"/>
      <c r="J96" s="122">
        <f>ROUND($I$96*$H$96,2)</f>
        <v>0</v>
      </c>
      <c r="K96" s="118" t="s">
        <v>131</v>
      </c>
      <c r="L96" s="22"/>
      <c r="M96" s="123"/>
      <c r="N96" s="124" t="s">
        <v>43</v>
      </c>
      <c r="P96" s="125">
        <f>$O$96*$H$96</f>
        <v>0</v>
      </c>
      <c r="Q96" s="125">
        <v>0</v>
      </c>
      <c r="R96" s="125">
        <f>$Q$96*$H$96</f>
        <v>0</v>
      </c>
      <c r="S96" s="125">
        <v>0</v>
      </c>
      <c r="T96" s="126">
        <f>$S$96*$H$96</f>
        <v>0</v>
      </c>
      <c r="AR96" s="75" t="s">
        <v>142</v>
      </c>
      <c r="AT96" s="75" t="s">
        <v>127</v>
      </c>
      <c r="AU96" s="75" t="s">
        <v>80</v>
      </c>
      <c r="AY96" s="6" t="s">
        <v>124</v>
      </c>
      <c r="BE96" s="127">
        <f>IF($N$96="základní",$J$96,0)</f>
        <v>0</v>
      </c>
      <c r="BF96" s="127">
        <f>IF($N$96="snížená",$J$96,0)</f>
        <v>0</v>
      </c>
      <c r="BG96" s="127">
        <f>IF($N$96="zákl. přenesená",$J$96,0)</f>
        <v>0</v>
      </c>
      <c r="BH96" s="127">
        <f>IF($N$96="sníž. přenesená",$J$96,0)</f>
        <v>0</v>
      </c>
      <c r="BI96" s="127">
        <f>IF($N$96="nulová",$J$96,0)</f>
        <v>0</v>
      </c>
      <c r="BJ96" s="75" t="s">
        <v>21</v>
      </c>
      <c r="BK96" s="127">
        <f>ROUND($I$96*$H$96,2)</f>
        <v>0</v>
      </c>
      <c r="BL96" s="75" t="s">
        <v>142</v>
      </c>
      <c r="BM96" s="75" t="s">
        <v>2063</v>
      </c>
    </row>
    <row r="97" spans="2:63" s="105" customFormat="1" ht="30.75" customHeight="1">
      <c r="B97" s="106"/>
      <c r="D97" s="107" t="s">
        <v>71</v>
      </c>
      <c r="E97" s="114" t="s">
        <v>80</v>
      </c>
      <c r="F97" s="114" t="s">
        <v>270</v>
      </c>
      <c r="J97" s="115">
        <f>$BK$97</f>
        <v>0</v>
      </c>
      <c r="L97" s="106"/>
      <c r="M97" s="110"/>
      <c r="P97" s="111">
        <f>SUM($P$98:$P$102)</f>
        <v>0</v>
      </c>
      <c r="R97" s="111">
        <f>SUM($R$98:$R$102)</f>
        <v>4.7866347</v>
      </c>
      <c r="T97" s="112">
        <f>SUM($T$98:$T$102)</f>
        <v>0</v>
      </c>
      <c r="AR97" s="107" t="s">
        <v>21</v>
      </c>
      <c r="AT97" s="107" t="s">
        <v>71</v>
      </c>
      <c r="AU97" s="107" t="s">
        <v>21</v>
      </c>
      <c r="AY97" s="107" t="s">
        <v>124</v>
      </c>
      <c r="BK97" s="113">
        <f>SUM($BK$98:$BK$102)</f>
        <v>0</v>
      </c>
    </row>
    <row r="98" spans="2:65" s="6" customFormat="1" ht="15.75" customHeight="1">
      <c r="B98" s="22"/>
      <c r="C98" s="119" t="s">
        <v>142</v>
      </c>
      <c r="D98" s="119" t="s">
        <v>127</v>
      </c>
      <c r="E98" s="117" t="s">
        <v>1895</v>
      </c>
      <c r="F98" s="118" t="s">
        <v>1896</v>
      </c>
      <c r="G98" s="119" t="s">
        <v>223</v>
      </c>
      <c r="H98" s="120">
        <v>1.95</v>
      </c>
      <c r="I98" s="121"/>
      <c r="J98" s="122">
        <f>ROUND($I$98*$H$98,2)</f>
        <v>0</v>
      </c>
      <c r="K98" s="118" t="s">
        <v>131</v>
      </c>
      <c r="L98" s="22"/>
      <c r="M98" s="123"/>
      <c r="N98" s="124" t="s">
        <v>43</v>
      </c>
      <c r="P98" s="125">
        <f>$O$98*$H$98</f>
        <v>0</v>
      </c>
      <c r="Q98" s="125">
        <v>2.45329</v>
      </c>
      <c r="R98" s="125">
        <f>$Q$98*$H$98</f>
        <v>4.7839155</v>
      </c>
      <c r="S98" s="125">
        <v>0</v>
      </c>
      <c r="T98" s="126">
        <f>$S$98*$H$98</f>
        <v>0</v>
      </c>
      <c r="AR98" s="75" t="s">
        <v>142</v>
      </c>
      <c r="AT98" s="75" t="s">
        <v>127</v>
      </c>
      <c r="AU98" s="75" t="s">
        <v>80</v>
      </c>
      <c r="AY98" s="75" t="s">
        <v>124</v>
      </c>
      <c r="BE98" s="127">
        <f>IF($N$98="základní",$J$98,0)</f>
        <v>0</v>
      </c>
      <c r="BF98" s="127">
        <f>IF($N$98="snížená",$J$98,0)</f>
        <v>0</v>
      </c>
      <c r="BG98" s="127">
        <f>IF($N$98="zákl. přenesená",$J$98,0)</f>
        <v>0</v>
      </c>
      <c r="BH98" s="127">
        <f>IF($N$98="sníž. přenesená",$J$98,0)</f>
        <v>0</v>
      </c>
      <c r="BI98" s="127">
        <f>IF($N$98="nulová",$J$98,0)</f>
        <v>0</v>
      </c>
      <c r="BJ98" s="75" t="s">
        <v>21</v>
      </c>
      <c r="BK98" s="127">
        <f>ROUND($I$98*$H$98,2)</f>
        <v>0</v>
      </c>
      <c r="BL98" s="75" t="s">
        <v>142</v>
      </c>
      <c r="BM98" s="75" t="s">
        <v>2064</v>
      </c>
    </row>
    <row r="99" spans="2:51" s="6" customFormat="1" ht="15.75" customHeight="1">
      <c r="B99" s="132"/>
      <c r="D99" s="133" t="s">
        <v>226</v>
      </c>
      <c r="E99" s="134"/>
      <c r="F99" s="134" t="s">
        <v>2065</v>
      </c>
      <c r="H99" s="135">
        <v>1.95</v>
      </c>
      <c r="L99" s="132"/>
      <c r="M99" s="136"/>
      <c r="T99" s="137"/>
      <c r="AT99" s="138" t="s">
        <v>226</v>
      </c>
      <c r="AU99" s="138" t="s">
        <v>80</v>
      </c>
      <c r="AV99" s="138" t="s">
        <v>80</v>
      </c>
      <c r="AW99" s="138" t="s">
        <v>100</v>
      </c>
      <c r="AX99" s="138" t="s">
        <v>21</v>
      </c>
      <c r="AY99" s="138" t="s">
        <v>124</v>
      </c>
    </row>
    <row r="100" spans="2:65" s="6" customFormat="1" ht="15.75" customHeight="1">
      <c r="B100" s="22"/>
      <c r="C100" s="116" t="s">
        <v>123</v>
      </c>
      <c r="D100" s="116" t="s">
        <v>127</v>
      </c>
      <c r="E100" s="117" t="s">
        <v>1900</v>
      </c>
      <c r="F100" s="118" t="s">
        <v>1901</v>
      </c>
      <c r="G100" s="119" t="s">
        <v>219</v>
      </c>
      <c r="H100" s="120">
        <v>2.64</v>
      </c>
      <c r="I100" s="121"/>
      <c r="J100" s="122">
        <f>ROUND($I$100*$H$100,2)</f>
        <v>0</v>
      </c>
      <c r="K100" s="118" t="s">
        <v>131</v>
      </c>
      <c r="L100" s="22"/>
      <c r="M100" s="123"/>
      <c r="N100" s="124" t="s">
        <v>43</v>
      </c>
      <c r="P100" s="125">
        <f>$O$100*$H$100</f>
        <v>0</v>
      </c>
      <c r="Q100" s="125">
        <v>0.00103</v>
      </c>
      <c r="R100" s="125">
        <f>$Q$100*$H$100</f>
        <v>0.0027192</v>
      </c>
      <c r="S100" s="125">
        <v>0</v>
      </c>
      <c r="T100" s="126">
        <f>$S$100*$H$100</f>
        <v>0</v>
      </c>
      <c r="AR100" s="75" t="s">
        <v>142</v>
      </c>
      <c r="AT100" s="75" t="s">
        <v>127</v>
      </c>
      <c r="AU100" s="75" t="s">
        <v>80</v>
      </c>
      <c r="AY100" s="6" t="s">
        <v>124</v>
      </c>
      <c r="BE100" s="127">
        <f>IF($N$100="základní",$J$100,0)</f>
        <v>0</v>
      </c>
      <c r="BF100" s="127">
        <f>IF($N$100="snížená",$J$100,0)</f>
        <v>0</v>
      </c>
      <c r="BG100" s="127">
        <f>IF($N$100="zákl. přenesená",$J$100,0)</f>
        <v>0</v>
      </c>
      <c r="BH100" s="127">
        <f>IF($N$100="sníž. přenesená",$J$100,0)</f>
        <v>0</v>
      </c>
      <c r="BI100" s="127">
        <f>IF($N$100="nulová",$J$100,0)</f>
        <v>0</v>
      </c>
      <c r="BJ100" s="75" t="s">
        <v>21</v>
      </c>
      <c r="BK100" s="127">
        <f>ROUND($I$100*$H$100,2)</f>
        <v>0</v>
      </c>
      <c r="BL100" s="75" t="s">
        <v>142</v>
      </c>
      <c r="BM100" s="75" t="s">
        <v>2066</v>
      </c>
    </row>
    <row r="101" spans="2:51" s="6" customFormat="1" ht="15.75" customHeight="1">
      <c r="B101" s="132"/>
      <c r="D101" s="133" t="s">
        <v>226</v>
      </c>
      <c r="E101" s="134"/>
      <c r="F101" s="134" t="s">
        <v>2067</v>
      </c>
      <c r="H101" s="135">
        <v>2.64</v>
      </c>
      <c r="L101" s="132"/>
      <c r="M101" s="136"/>
      <c r="T101" s="137"/>
      <c r="AT101" s="138" t="s">
        <v>226</v>
      </c>
      <c r="AU101" s="138" t="s">
        <v>80</v>
      </c>
      <c r="AV101" s="138" t="s">
        <v>80</v>
      </c>
      <c r="AW101" s="138" t="s">
        <v>100</v>
      </c>
      <c r="AX101" s="138" t="s">
        <v>21</v>
      </c>
      <c r="AY101" s="138" t="s">
        <v>124</v>
      </c>
    </row>
    <row r="102" spans="2:65" s="6" customFormat="1" ht="15.75" customHeight="1">
      <c r="B102" s="22"/>
      <c r="C102" s="116" t="s">
        <v>149</v>
      </c>
      <c r="D102" s="116" t="s">
        <v>127</v>
      </c>
      <c r="E102" s="117" t="s">
        <v>1906</v>
      </c>
      <c r="F102" s="118" t="s">
        <v>1907</v>
      </c>
      <c r="G102" s="119" t="s">
        <v>219</v>
      </c>
      <c r="H102" s="120">
        <v>2.64</v>
      </c>
      <c r="I102" s="121"/>
      <c r="J102" s="122">
        <f>ROUND($I$102*$H$102,2)</f>
        <v>0</v>
      </c>
      <c r="K102" s="118" t="s">
        <v>131</v>
      </c>
      <c r="L102" s="22"/>
      <c r="M102" s="123"/>
      <c r="N102" s="124" t="s">
        <v>43</v>
      </c>
      <c r="P102" s="125">
        <f>$O$102*$H$102</f>
        <v>0</v>
      </c>
      <c r="Q102" s="125">
        <v>0</v>
      </c>
      <c r="R102" s="125">
        <f>$Q$102*$H$102</f>
        <v>0</v>
      </c>
      <c r="S102" s="125">
        <v>0</v>
      </c>
      <c r="T102" s="126">
        <f>$S$102*$H$102</f>
        <v>0</v>
      </c>
      <c r="AR102" s="75" t="s">
        <v>142</v>
      </c>
      <c r="AT102" s="75" t="s">
        <v>127</v>
      </c>
      <c r="AU102" s="75" t="s">
        <v>80</v>
      </c>
      <c r="AY102" s="6" t="s">
        <v>124</v>
      </c>
      <c r="BE102" s="127">
        <f>IF($N$102="základní",$J$102,0)</f>
        <v>0</v>
      </c>
      <c r="BF102" s="127">
        <f>IF($N$102="snížená",$J$102,0)</f>
        <v>0</v>
      </c>
      <c r="BG102" s="127">
        <f>IF($N$102="zákl. přenesená",$J$102,0)</f>
        <v>0</v>
      </c>
      <c r="BH102" s="127">
        <f>IF($N$102="sníž. přenesená",$J$102,0)</f>
        <v>0</v>
      </c>
      <c r="BI102" s="127">
        <f>IF($N$102="nulová",$J$102,0)</f>
        <v>0</v>
      </c>
      <c r="BJ102" s="75" t="s">
        <v>21</v>
      </c>
      <c r="BK102" s="127">
        <f>ROUND($I$102*$H$102,2)</f>
        <v>0</v>
      </c>
      <c r="BL102" s="75" t="s">
        <v>142</v>
      </c>
      <c r="BM102" s="75" t="s">
        <v>2068</v>
      </c>
    </row>
    <row r="103" spans="2:63" s="105" customFormat="1" ht="30.75" customHeight="1">
      <c r="B103" s="106"/>
      <c r="D103" s="107" t="s">
        <v>71</v>
      </c>
      <c r="E103" s="114" t="s">
        <v>139</v>
      </c>
      <c r="F103" s="114" t="s">
        <v>317</v>
      </c>
      <c r="J103" s="115">
        <f>$BK$103</f>
        <v>0</v>
      </c>
      <c r="L103" s="106"/>
      <c r="M103" s="110"/>
      <c r="P103" s="111">
        <f>SUM($P$104:$P$117)</f>
        <v>0</v>
      </c>
      <c r="R103" s="111">
        <f>SUM($R$104:$R$117)</f>
        <v>5.68634156</v>
      </c>
      <c r="T103" s="112">
        <f>SUM($T$104:$T$117)</f>
        <v>0</v>
      </c>
      <c r="AR103" s="107" t="s">
        <v>21</v>
      </c>
      <c r="AT103" s="107" t="s">
        <v>71</v>
      </c>
      <c r="AU103" s="107" t="s">
        <v>21</v>
      </c>
      <c r="AY103" s="107" t="s">
        <v>124</v>
      </c>
      <c r="BK103" s="113">
        <f>SUM($BK$104:$BK$117)</f>
        <v>0</v>
      </c>
    </row>
    <row r="104" spans="2:65" s="6" customFormat="1" ht="15.75" customHeight="1">
      <c r="B104" s="22"/>
      <c r="C104" s="119" t="s">
        <v>154</v>
      </c>
      <c r="D104" s="119" t="s">
        <v>127</v>
      </c>
      <c r="E104" s="117" t="s">
        <v>2069</v>
      </c>
      <c r="F104" s="118" t="s">
        <v>2070</v>
      </c>
      <c r="G104" s="119" t="s">
        <v>223</v>
      </c>
      <c r="H104" s="120">
        <v>0.8</v>
      </c>
      <c r="I104" s="121"/>
      <c r="J104" s="122">
        <f>ROUND($I$104*$H$104,2)</f>
        <v>0</v>
      </c>
      <c r="K104" s="118" t="s">
        <v>131</v>
      </c>
      <c r="L104" s="22"/>
      <c r="M104" s="123"/>
      <c r="N104" s="124" t="s">
        <v>43</v>
      </c>
      <c r="P104" s="125">
        <f>$O$104*$H$104</f>
        <v>0</v>
      </c>
      <c r="Q104" s="125">
        <v>2.45329</v>
      </c>
      <c r="R104" s="125">
        <f>$Q$104*$H$104</f>
        <v>1.9626320000000002</v>
      </c>
      <c r="S104" s="125">
        <v>0</v>
      </c>
      <c r="T104" s="126">
        <f>$S$104*$H$104</f>
        <v>0</v>
      </c>
      <c r="AR104" s="75" t="s">
        <v>142</v>
      </c>
      <c r="AT104" s="75" t="s">
        <v>127</v>
      </c>
      <c r="AU104" s="75" t="s">
        <v>80</v>
      </c>
      <c r="AY104" s="75" t="s">
        <v>124</v>
      </c>
      <c r="BE104" s="127">
        <f>IF($N$104="základní",$J$104,0)</f>
        <v>0</v>
      </c>
      <c r="BF104" s="127">
        <f>IF($N$104="snížená",$J$104,0)</f>
        <v>0</v>
      </c>
      <c r="BG104" s="127">
        <f>IF($N$104="zákl. přenesená",$J$104,0)</f>
        <v>0</v>
      </c>
      <c r="BH104" s="127">
        <f>IF($N$104="sníž. přenesená",$J$104,0)</f>
        <v>0</v>
      </c>
      <c r="BI104" s="127">
        <f>IF($N$104="nulová",$J$104,0)</f>
        <v>0</v>
      </c>
      <c r="BJ104" s="75" t="s">
        <v>21</v>
      </c>
      <c r="BK104" s="127">
        <f>ROUND($I$104*$H$104,2)</f>
        <v>0</v>
      </c>
      <c r="BL104" s="75" t="s">
        <v>142</v>
      </c>
      <c r="BM104" s="75" t="s">
        <v>2071</v>
      </c>
    </row>
    <row r="105" spans="2:51" s="6" customFormat="1" ht="15.75" customHeight="1">
      <c r="B105" s="132"/>
      <c r="D105" s="133" t="s">
        <v>226</v>
      </c>
      <c r="E105" s="134"/>
      <c r="F105" s="134" t="s">
        <v>2072</v>
      </c>
      <c r="H105" s="135">
        <v>0.8</v>
      </c>
      <c r="L105" s="132"/>
      <c r="M105" s="136"/>
      <c r="T105" s="137"/>
      <c r="AT105" s="138" t="s">
        <v>226</v>
      </c>
      <c r="AU105" s="138" t="s">
        <v>80</v>
      </c>
      <c r="AV105" s="138" t="s">
        <v>80</v>
      </c>
      <c r="AW105" s="138" t="s">
        <v>100</v>
      </c>
      <c r="AX105" s="138" t="s">
        <v>21</v>
      </c>
      <c r="AY105" s="138" t="s">
        <v>124</v>
      </c>
    </row>
    <row r="106" spans="2:65" s="6" customFormat="1" ht="15.75" customHeight="1">
      <c r="B106" s="22"/>
      <c r="C106" s="116" t="s">
        <v>160</v>
      </c>
      <c r="D106" s="116" t="s">
        <v>127</v>
      </c>
      <c r="E106" s="117" t="s">
        <v>2073</v>
      </c>
      <c r="F106" s="118" t="s">
        <v>2074</v>
      </c>
      <c r="G106" s="119" t="s">
        <v>219</v>
      </c>
      <c r="H106" s="120">
        <v>2.055</v>
      </c>
      <c r="I106" s="121"/>
      <c r="J106" s="122">
        <f>ROUND($I$106*$H$106,2)</f>
        <v>0</v>
      </c>
      <c r="K106" s="118" t="s">
        <v>131</v>
      </c>
      <c r="L106" s="22"/>
      <c r="M106" s="123"/>
      <c r="N106" s="124" t="s">
        <v>43</v>
      </c>
      <c r="P106" s="125">
        <f>$O$106*$H$106</f>
        <v>0</v>
      </c>
      <c r="Q106" s="125">
        <v>0.00187</v>
      </c>
      <c r="R106" s="125">
        <f>$Q$106*$H$106</f>
        <v>0.00384285</v>
      </c>
      <c r="S106" s="125">
        <v>0</v>
      </c>
      <c r="T106" s="126">
        <f>$S$106*$H$106</f>
        <v>0</v>
      </c>
      <c r="AR106" s="75" t="s">
        <v>142</v>
      </c>
      <c r="AT106" s="75" t="s">
        <v>127</v>
      </c>
      <c r="AU106" s="75" t="s">
        <v>80</v>
      </c>
      <c r="AY106" s="6" t="s">
        <v>124</v>
      </c>
      <c r="BE106" s="127">
        <f>IF($N$106="základní",$J$106,0)</f>
        <v>0</v>
      </c>
      <c r="BF106" s="127">
        <f>IF($N$106="snížená",$J$106,0)</f>
        <v>0</v>
      </c>
      <c r="BG106" s="127">
        <f>IF($N$106="zákl. přenesená",$J$106,0)</f>
        <v>0</v>
      </c>
      <c r="BH106" s="127">
        <f>IF($N$106="sníž. přenesená",$J$106,0)</f>
        <v>0</v>
      </c>
      <c r="BI106" s="127">
        <f>IF($N$106="nulová",$J$106,0)</f>
        <v>0</v>
      </c>
      <c r="BJ106" s="75" t="s">
        <v>21</v>
      </c>
      <c r="BK106" s="127">
        <f>ROUND($I$106*$H$106,2)</f>
        <v>0</v>
      </c>
      <c r="BL106" s="75" t="s">
        <v>142</v>
      </c>
      <c r="BM106" s="75" t="s">
        <v>2075</v>
      </c>
    </row>
    <row r="107" spans="2:51" s="6" customFormat="1" ht="15.75" customHeight="1">
      <c r="B107" s="132"/>
      <c r="D107" s="133" t="s">
        <v>226</v>
      </c>
      <c r="E107" s="134"/>
      <c r="F107" s="134" t="s">
        <v>2076</v>
      </c>
      <c r="H107" s="135">
        <v>2.055</v>
      </c>
      <c r="L107" s="132"/>
      <c r="M107" s="136"/>
      <c r="T107" s="137"/>
      <c r="AT107" s="138" t="s">
        <v>226</v>
      </c>
      <c r="AU107" s="138" t="s">
        <v>80</v>
      </c>
      <c r="AV107" s="138" t="s">
        <v>80</v>
      </c>
      <c r="AW107" s="138" t="s">
        <v>100</v>
      </c>
      <c r="AX107" s="138" t="s">
        <v>21</v>
      </c>
      <c r="AY107" s="138" t="s">
        <v>124</v>
      </c>
    </row>
    <row r="108" spans="2:65" s="6" customFormat="1" ht="15.75" customHeight="1">
      <c r="B108" s="22"/>
      <c r="C108" s="116" t="s">
        <v>164</v>
      </c>
      <c r="D108" s="116" t="s">
        <v>127</v>
      </c>
      <c r="E108" s="117" t="s">
        <v>2077</v>
      </c>
      <c r="F108" s="118" t="s">
        <v>2078</v>
      </c>
      <c r="G108" s="119" t="s">
        <v>219</v>
      </c>
      <c r="H108" s="120">
        <v>2.055</v>
      </c>
      <c r="I108" s="121"/>
      <c r="J108" s="122">
        <f>ROUND($I$108*$H$108,2)</f>
        <v>0</v>
      </c>
      <c r="K108" s="118" t="s">
        <v>131</v>
      </c>
      <c r="L108" s="22"/>
      <c r="M108" s="123"/>
      <c r="N108" s="124" t="s">
        <v>43</v>
      </c>
      <c r="P108" s="125">
        <f>$O$108*$H$108</f>
        <v>0</v>
      </c>
      <c r="Q108" s="125">
        <v>0</v>
      </c>
      <c r="R108" s="125">
        <f>$Q$108*$H$108</f>
        <v>0</v>
      </c>
      <c r="S108" s="125">
        <v>0</v>
      </c>
      <c r="T108" s="126">
        <f>$S$108*$H$108</f>
        <v>0</v>
      </c>
      <c r="AR108" s="75" t="s">
        <v>142</v>
      </c>
      <c r="AT108" s="75" t="s">
        <v>127</v>
      </c>
      <c r="AU108" s="75" t="s">
        <v>80</v>
      </c>
      <c r="AY108" s="6" t="s">
        <v>124</v>
      </c>
      <c r="BE108" s="127">
        <f>IF($N$108="základní",$J$108,0)</f>
        <v>0</v>
      </c>
      <c r="BF108" s="127">
        <f>IF($N$108="snížená",$J$108,0)</f>
        <v>0</v>
      </c>
      <c r="BG108" s="127">
        <f>IF($N$108="zákl. přenesená",$J$108,0)</f>
        <v>0</v>
      </c>
      <c r="BH108" s="127">
        <f>IF($N$108="sníž. přenesená",$J$108,0)</f>
        <v>0</v>
      </c>
      <c r="BI108" s="127">
        <f>IF($N$108="nulová",$J$108,0)</f>
        <v>0</v>
      </c>
      <c r="BJ108" s="75" t="s">
        <v>21</v>
      </c>
      <c r="BK108" s="127">
        <f>ROUND($I$108*$H$108,2)</f>
        <v>0</v>
      </c>
      <c r="BL108" s="75" t="s">
        <v>142</v>
      </c>
      <c r="BM108" s="75" t="s">
        <v>2079</v>
      </c>
    </row>
    <row r="109" spans="2:65" s="6" customFormat="1" ht="15.75" customHeight="1">
      <c r="B109" s="22"/>
      <c r="C109" s="119" t="s">
        <v>26</v>
      </c>
      <c r="D109" s="119" t="s">
        <v>127</v>
      </c>
      <c r="E109" s="117" t="s">
        <v>2080</v>
      </c>
      <c r="F109" s="118" t="s">
        <v>2081</v>
      </c>
      <c r="G109" s="119" t="s">
        <v>252</v>
      </c>
      <c r="H109" s="120">
        <v>0.065</v>
      </c>
      <c r="I109" s="121"/>
      <c r="J109" s="122">
        <f>ROUND($I$109*$H$109,2)</f>
        <v>0</v>
      </c>
      <c r="K109" s="118" t="s">
        <v>131</v>
      </c>
      <c r="L109" s="22"/>
      <c r="M109" s="123"/>
      <c r="N109" s="124" t="s">
        <v>43</v>
      </c>
      <c r="P109" s="125">
        <f>$O$109*$H$109</f>
        <v>0</v>
      </c>
      <c r="Q109" s="125">
        <v>1.04881</v>
      </c>
      <c r="R109" s="125">
        <f>$Q$109*$H$109</f>
        <v>0.06817265</v>
      </c>
      <c r="S109" s="125">
        <v>0</v>
      </c>
      <c r="T109" s="126">
        <f>$S$109*$H$109</f>
        <v>0</v>
      </c>
      <c r="AR109" s="75" t="s">
        <v>142</v>
      </c>
      <c r="AT109" s="75" t="s">
        <v>127</v>
      </c>
      <c r="AU109" s="75" t="s">
        <v>80</v>
      </c>
      <c r="AY109" s="75" t="s">
        <v>124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75" t="s">
        <v>21</v>
      </c>
      <c r="BK109" s="127">
        <f>ROUND($I$109*$H$109,2)</f>
        <v>0</v>
      </c>
      <c r="BL109" s="75" t="s">
        <v>142</v>
      </c>
      <c r="BM109" s="75" t="s">
        <v>2082</v>
      </c>
    </row>
    <row r="110" spans="2:51" s="6" customFormat="1" ht="15.75" customHeight="1">
      <c r="B110" s="132"/>
      <c r="D110" s="133" t="s">
        <v>226</v>
      </c>
      <c r="E110" s="134"/>
      <c r="F110" s="134" t="s">
        <v>2083</v>
      </c>
      <c r="H110" s="135">
        <v>0.065</v>
      </c>
      <c r="L110" s="132"/>
      <c r="M110" s="136"/>
      <c r="T110" s="137"/>
      <c r="AT110" s="138" t="s">
        <v>226</v>
      </c>
      <c r="AU110" s="138" t="s">
        <v>80</v>
      </c>
      <c r="AV110" s="138" t="s">
        <v>80</v>
      </c>
      <c r="AW110" s="138" t="s">
        <v>100</v>
      </c>
      <c r="AX110" s="138" t="s">
        <v>21</v>
      </c>
      <c r="AY110" s="138" t="s">
        <v>124</v>
      </c>
    </row>
    <row r="111" spans="2:65" s="6" customFormat="1" ht="15.75" customHeight="1">
      <c r="B111" s="22"/>
      <c r="C111" s="116" t="s">
        <v>260</v>
      </c>
      <c r="D111" s="116" t="s">
        <v>127</v>
      </c>
      <c r="E111" s="117" t="s">
        <v>2084</v>
      </c>
      <c r="F111" s="118" t="s">
        <v>2085</v>
      </c>
      <c r="G111" s="119" t="s">
        <v>219</v>
      </c>
      <c r="H111" s="120">
        <v>13.594</v>
      </c>
      <c r="I111" s="121"/>
      <c r="J111" s="122">
        <f>ROUND($I$111*$H$111,2)</f>
        <v>0</v>
      </c>
      <c r="K111" s="118" t="s">
        <v>131</v>
      </c>
      <c r="L111" s="22"/>
      <c r="M111" s="123"/>
      <c r="N111" s="124" t="s">
        <v>43</v>
      </c>
      <c r="P111" s="125">
        <f>$O$111*$H$111</f>
        <v>0</v>
      </c>
      <c r="Q111" s="125">
        <v>0.25499</v>
      </c>
      <c r="R111" s="125">
        <f>$Q$111*$H$111</f>
        <v>3.46633406</v>
      </c>
      <c r="S111" s="125">
        <v>0</v>
      </c>
      <c r="T111" s="126">
        <f>$S$111*$H$111</f>
        <v>0</v>
      </c>
      <c r="AR111" s="75" t="s">
        <v>142</v>
      </c>
      <c r="AT111" s="75" t="s">
        <v>127</v>
      </c>
      <c r="AU111" s="75" t="s">
        <v>80</v>
      </c>
      <c r="AY111" s="6" t="s">
        <v>124</v>
      </c>
      <c r="BE111" s="127">
        <f>IF($N$111="základní",$J$111,0)</f>
        <v>0</v>
      </c>
      <c r="BF111" s="127">
        <f>IF($N$111="snížená",$J$111,0)</f>
        <v>0</v>
      </c>
      <c r="BG111" s="127">
        <f>IF($N$111="zákl. přenesená",$J$111,0)</f>
        <v>0</v>
      </c>
      <c r="BH111" s="127">
        <f>IF($N$111="sníž. přenesená",$J$111,0)</f>
        <v>0</v>
      </c>
      <c r="BI111" s="127">
        <f>IF($N$111="nulová",$J$111,0)</f>
        <v>0</v>
      </c>
      <c r="BJ111" s="75" t="s">
        <v>21</v>
      </c>
      <c r="BK111" s="127">
        <f>ROUND($I$111*$H$111,2)</f>
        <v>0</v>
      </c>
      <c r="BL111" s="75" t="s">
        <v>142</v>
      </c>
      <c r="BM111" s="75" t="s">
        <v>2086</v>
      </c>
    </row>
    <row r="112" spans="2:51" s="6" customFormat="1" ht="15.75" customHeight="1">
      <c r="B112" s="132"/>
      <c r="D112" s="133" t="s">
        <v>226</v>
      </c>
      <c r="E112" s="134"/>
      <c r="F112" s="134" t="s">
        <v>2087</v>
      </c>
      <c r="H112" s="135">
        <v>15.6</v>
      </c>
      <c r="L112" s="132"/>
      <c r="M112" s="136"/>
      <c r="T112" s="137"/>
      <c r="AT112" s="138" t="s">
        <v>226</v>
      </c>
      <c r="AU112" s="138" t="s">
        <v>80</v>
      </c>
      <c r="AV112" s="138" t="s">
        <v>80</v>
      </c>
      <c r="AW112" s="138" t="s">
        <v>100</v>
      </c>
      <c r="AX112" s="138" t="s">
        <v>72</v>
      </c>
      <c r="AY112" s="138" t="s">
        <v>124</v>
      </c>
    </row>
    <row r="113" spans="2:51" s="6" customFormat="1" ht="15.75" customHeight="1">
      <c r="B113" s="132"/>
      <c r="D113" s="139" t="s">
        <v>226</v>
      </c>
      <c r="E113" s="138"/>
      <c r="F113" s="134" t="s">
        <v>2088</v>
      </c>
      <c r="H113" s="135">
        <v>-1.166</v>
      </c>
      <c r="L113" s="132"/>
      <c r="M113" s="136"/>
      <c r="T113" s="137"/>
      <c r="AT113" s="138" t="s">
        <v>226</v>
      </c>
      <c r="AU113" s="138" t="s">
        <v>80</v>
      </c>
      <c r="AV113" s="138" t="s">
        <v>80</v>
      </c>
      <c r="AW113" s="138" t="s">
        <v>100</v>
      </c>
      <c r="AX113" s="138" t="s">
        <v>72</v>
      </c>
      <c r="AY113" s="138" t="s">
        <v>124</v>
      </c>
    </row>
    <row r="114" spans="2:51" s="6" customFormat="1" ht="15.75" customHeight="1">
      <c r="B114" s="132"/>
      <c r="D114" s="139" t="s">
        <v>226</v>
      </c>
      <c r="E114" s="138"/>
      <c r="F114" s="134" t="s">
        <v>2089</v>
      </c>
      <c r="H114" s="135">
        <v>-0.44</v>
      </c>
      <c r="L114" s="132"/>
      <c r="M114" s="136"/>
      <c r="T114" s="137"/>
      <c r="AT114" s="138" t="s">
        <v>226</v>
      </c>
      <c r="AU114" s="138" t="s">
        <v>80</v>
      </c>
      <c r="AV114" s="138" t="s">
        <v>80</v>
      </c>
      <c r="AW114" s="138" t="s">
        <v>100</v>
      </c>
      <c r="AX114" s="138" t="s">
        <v>72</v>
      </c>
      <c r="AY114" s="138" t="s">
        <v>124</v>
      </c>
    </row>
    <row r="115" spans="2:51" s="6" customFormat="1" ht="15.75" customHeight="1">
      <c r="B115" s="132"/>
      <c r="D115" s="139" t="s">
        <v>226</v>
      </c>
      <c r="E115" s="138"/>
      <c r="F115" s="134" t="s">
        <v>2090</v>
      </c>
      <c r="H115" s="135">
        <v>-0.4</v>
      </c>
      <c r="L115" s="132"/>
      <c r="M115" s="136"/>
      <c r="T115" s="137"/>
      <c r="AT115" s="138" t="s">
        <v>226</v>
      </c>
      <c r="AU115" s="138" t="s">
        <v>80</v>
      </c>
      <c r="AV115" s="138" t="s">
        <v>80</v>
      </c>
      <c r="AW115" s="138" t="s">
        <v>100</v>
      </c>
      <c r="AX115" s="138" t="s">
        <v>72</v>
      </c>
      <c r="AY115" s="138" t="s">
        <v>124</v>
      </c>
    </row>
    <row r="116" spans="2:65" s="6" customFormat="1" ht="15.75" customHeight="1">
      <c r="B116" s="22"/>
      <c r="C116" s="116" t="s">
        <v>266</v>
      </c>
      <c r="D116" s="116" t="s">
        <v>127</v>
      </c>
      <c r="E116" s="117" t="s">
        <v>2091</v>
      </c>
      <c r="F116" s="118" t="s">
        <v>2092</v>
      </c>
      <c r="G116" s="119" t="s">
        <v>152</v>
      </c>
      <c r="H116" s="120">
        <v>4</v>
      </c>
      <c r="I116" s="121"/>
      <c r="J116" s="122">
        <f>ROUND($I$116*$H$116,2)</f>
        <v>0</v>
      </c>
      <c r="K116" s="118" t="s">
        <v>350</v>
      </c>
      <c r="L116" s="22"/>
      <c r="M116" s="123"/>
      <c r="N116" s="124" t="s">
        <v>43</v>
      </c>
      <c r="P116" s="125">
        <f>$O$116*$H$116</f>
        <v>0</v>
      </c>
      <c r="Q116" s="125">
        <v>0.04634</v>
      </c>
      <c r="R116" s="125">
        <f>$Q$116*$H$116</f>
        <v>0.18536</v>
      </c>
      <c r="S116" s="125">
        <v>0</v>
      </c>
      <c r="T116" s="126">
        <f>$S$116*$H$116</f>
        <v>0</v>
      </c>
      <c r="AR116" s="75" t="s">
        <v>142</v>
      </c>
      <c r="AT116" s="75" t="s">
        <v>127</v>
      </c>
      <c r="AU116" s="75" t="s">
        <v>80</v>
      </c>
      <c r="AY116" s="6" t="s">
        <v>124</v>
      </c>
      <c r="BE116" s="127">
        <f>IF($N$116="základní",$J$116,0)</f>
        <v>0</v>
      </c>
      <c r="BF116" s="127">
        <f>IF($N$116="snížená",$J$116,0)</f>
        <v>0</v>
      </c>
      <c r="BG116" s="127">
        <f>IF($N$116="zákl. přenesená",$J$116,0)</f>
        <v>0</v>
      </c>
      <c r="BH116" s="127">
        <f>IF($N$116="sníž. přenesená",$J$116,0)</f>
        <v>0</v>
      </c>
      <c r="BI116" s="127">
        <f>IF($N$116="nulová",$J$116,0)</f>
        <v>0</v>
      </c>
      <c r="BJ116" s="75" t="s">
        <v>21</v>
      </c>
      <c r="BK116" s="127">
        <f>ROUND($I$116*$H$116,2)</f>
        <v>0</v>
      </c>
      <c r="BL116" s="75" t="s">
        <v>142</v>
      </c>
      <c r="BM116" s="75" t="s">
        <v>2093</v>
      </c>
    </row>
    <row r="117" spans="2:51" s="6" customFormat="1" ht="15.75" customHeight="1">
      <c r="B117" s="132"/>
      <c r="D117" s="133" t="s">
        <v>226</v>
      </c>
      <c r="E117" s="134"/>
      <c r="F117" s="134" t="s">
        <v>2094</v>
      </c>
      <c r="H117" s="135">
        <v>4</v>
      </c>
      <c r="L117" s="132"/>
      <c r="M117" s="136"/>
      <c r="T117" s="137"/>
      <c r="AT117" s="138" t="s">
        <v>226</v>
      </c>
      <c r="AU117" s="138" t="s">
        <v>80</v>
      </c>
      <c r="AV117" s="138" t="s">
        <v>80</v>
      </c>
      <c r="AW117" s="138" t="s">
        <v>100</v>
      </c>
      <c r="AX117" s="138" t="s">
        <v>21</v>
      </c>
      <c r="AY117" s="138" t="s">
        <v>124</v>
      </c>
    </row>
    <row r="118" spans="2:63" s="105" customFormat="1" ht="30.75" customHeight="1">
      <c r="B118" s="106"/>
      <c r="D118" s="107" t="s">
        <v>71</v>
      </c>
      <c r="E118" s="114" t="s">
        <v>123</v>
      </c>
      <c r="F118" s="114" t="s">
        <v>2095</v>
      </c>
      <c r="J118" s="115">
        <f>$BK$118</f>
        <v>0</v>
      </c>
      <c r="L118" s="106"/>
      <c r="M118" s="110"/>
      <c r="P118" s="111">
        <f>SUM($P$119:$P$122)</f>
        <v>0</v>
      </c>
      <c r="R118" s="111">
        <f>SUM($R$119:$R$122)</f>
        <v>0.47008447999999997</v>
      </c>
      <c r="T118" s="112">
        <f>SUM($T$119:$T$122)</f>
        <v>0</v>
      </c>
      <c r="AR118" s="107" t="s">
        <v>21</v>
      </c>
      <c r="AT118" s="107" t="s">
        <v>71</v>
      </c>
      <c r="AU118" s="107" t="s">
        <v>21</v>
      </c>
      <c r="AY118" s="107" t="s">
        <v>124</v>
      </c>
      <c r="BK118" s="113">
        <f>SUM($BK$119:$BK$122)</f>
        <v>0</v>
      </c>
    </row>
    <row r="119" spans="2:65" s="6" customFormat="1" ht="15.75" customHeight="1">
      <c r="B119" s="22"/>
      <c r="C119" s="116" t="s">
        <v>271</v>
      </c>
      <c r="D119" s="116" t="s">
        <v>127</v>
      </c>
      <c r="E119" s="117" t="s">
        <v>2096</v>
      </c>
      <c r="F119" s="118" t="s">
        <v>2097</v>
      </c>
      <c r="G119" s="119" t="s">
        <v>219</v>
      </c>
      <c r="H119" s="120">
        <v>1.753</v>
      </c>
      <c r="I119" s="121"/>
      <c r="J119" s="122">
        <f>ROUND($I$119*$H$119,2)</f>
        <v>0</v>
      </c>
      <c r="K119" s="118" t="s">
        <v>131</v>
      </c>
      <c r="L119" s="22"/>
      <c r="M119" s="123"/>
      <c r="N119" s="124" t="s">
        <v>43</v>
      </c>
      <c r="P119" s="125">
        <f>$O$119*$H$119</f>
        <v>0</v>
      </c>
      <c r="Q119" s="125">
        <v>0.13188</v>
      </c>
      <c r="R119" s="125">
        <f>$Q$119*$H$119</f>
        <v>0.23118563999999997</v>
      </c>
      <c r="S119" s="125">
        <v>0</v>
      </c>
      <c r="T119" s="126">
        <f>$S$119*$H$119</f>
        <v>0</v>
      </c>
      <c r="AR119" s="75" t="s">
        <v>142</v>
      </c>
      <c r="AT119" s="75" t="s">
        <v>127</v>
      </c>
      <c r="AU119" s="75" t="s">
        <v>80</v>
      </c>
      <c r="AY119" s="6" t="s">
        <v>124</v>
      </c>
      <c r="BE119" s="127">
        <f>IF($N$119="základní",$J$119,0)</f>
        <v>0</v>
      </c>
      <c r="BF119" s="127">
        <f>IF($N$119="snížená",$J$119,0)</f>
        <v>0</v>
      </c>
      <c r="BG119" s="127">
        <f>IF($N$119="zákl. přenesená",$J$119,0)</f>
        <v>0</v>
      </c>
      <c r="BH119" s="127">
        <f>IF($N$119="sníž. přenesená",$J$119,0)</f>
        <v>0</v>
      </c>
      <c r="BI119" s="127">
        <f>IF($N$119="nulová",$J$119,0)</f>
        <v>0</v>
      </c>
      <c r="BJ119" s="75" t="s">
        <v>21</v>
      </c>
      <c r="BK119" s="127">
        <f>ROUND($I$119*$H$119,2)</f>
        <v>0</v>
      </c>
      <c r="BL119" s="75" t="s">
        <v>142</v>
      </c>
      <c r="BM119" s="75" t="s">
        <v>2098</v>
      </c>
    </row>
    <row r="120" spans="2:65" s="6" customFormat="1" ht="15.75" customHeight="1">
      <c r="B120" s="22"/>
      <c r="C120" s="119" t="s">
        <v>276</v>
      </c>
      <c r="D120" s="119" t="s">
        <v>127</v>
      </c>
      <c r="E120" s="117" t="s">
        <v>2099</v>
      </c>
      <c r="F120" s="118" t="s">
        <v>2100</v>
      </c>
      <c r="G120" s="119" t="s">
        <v>219</v>
      </c>
      <c r="H120" s="120">
        <v>1.753</v>
      </c>
      <c r="I120" s="121"/>
      <c r="J120" s="122">
        <f>ROUND($I$120*$H$120,2)</f>
        <v>0</v>
      </c>
      <c r="K120" s="118" t="s">
        <v>131</v>
      </c>
      <c r="L120" s="22"/>
      <c r="M120" s="123"/>
      <c r="N120" s="124" t="s">
        <v>43</v>
      </c>
      <c r="P120" s="125">
        <f>$O$120*$H$120</f>
        <v>0</v>
      </c>
      <c r="Q120" s="125">
        <v>0.12966</v>
      </c>
      <c r="R120" s="125">
        <f>$Q$120*$H$120</f>
        <v>0.22729397999999998</v>
      </c>
      <c r="S120" s="125">
        <v>0</v>
      </c>
      <c r="T120" s="126">
        <f>$S$120*$H$120</f>
        <v>0</v>
      </c>
      <c r="AR120" s="75" t="s">
        <v>142</v>
      </c>
      <c r="AT120" s="75" t="s">
        <v>127</v>
      </c>
      <c r="AU120" s="75" t="s">
        <v>80</v>
      </c>
      <c r="AY120" s="75" t="s">
        <v>124</v>
      </c>
      <c r="BE120" s="127">
        <f>IF($N$120="základní",$J$120,0)</f>
        <v>0</v>
      </c>
      <c r="BF120" s="127">
        <f>IF($N$120="snížená",$J$120,0)</f>
        <v>0</v>
      </c>
      <c r="BG120" s="127">
        <f>IF($N$120="zákl. přenesená",$J$120,0)</f>
        <v>0</v>
      </c>
      <c r="BH120" s="127">
        <f>IF($N$120="sníž. přenesená",$J$120,0)</f>
        <v>0</v>
      </c>
      <c r="BI120" s="127">
        <f>IF($N$120="nulová",$J$120,0)</f>
        <v>0</v>
      </c>
      <c r="BJ120" s="75" t="s">
        <v>21</v>
      </c>
      <c r="BK120" s="127">
        <f>ROUND($I$120*$H$120,2)</f>
        <v>0</v>
      </c>
      <c r="BL120" s="75" t="s">
        <v>142</v>
      </c>
      <c r="BM120" s="75" t="s">
        <v>2101</v>
      </c>
    </row>
    <row r="121" spans="2:65" s="6" customFormat="1" ht="15.75" customHeight="1">
      <c r="B121" s="22"/>
      <c r="C121" s="119" t="s">
        <v>8</v>
      </c>
      <c r="D121" s="119" t="s">
        <v>127</v>
      </c>
      <c r="E121" s="117" t="s">
        <v>1926</v>
      </c>
      <c r="F121" s="118" t="s">
        <v>1927</v>
      </c>
      <c r="G121" s="119" t="s">
        <v>219</v>
      </c>
      <c r="H121" s="120">
        <v>1.753</v>
      </c>
      <c r="I121" s="121"/>
      <c r="J121" s="122">
        <f>ROUND($I$121*$H$121,2)</f>
        <v>0</v>
      </c>
      <c r="K121" s="118" t="s">
        <v>131</v>
      </c>
      <c r="L121" s="22"/>
      <c r="M121" s="123"/>
      <c r="N121" s="124" t="s">
        <v>43</v>
      </c>
      <c r="P121" s="125">
        <f>$O$121*$H$121</f>
        <v>0</v>
      </c>
      <c r="Q121" s="125">
        <v>0.00601</v>
      </c>
      <c r="R121" s="125">
        <f>$Q$121*$H$121</f>
        <v>0.01053553</v>
      </c>
      <c r="S121" s="125">
        <v>0</v>
      </c>
      <c r="T121" s="126">
        <f>$S$121*$H$121</f>
        <v>0</v>
      </c>
      <c r="AR121" s="75" t="s">
        <v>142</v>
      </c>
      <c r="AT121" s="75" t="s">
        <v>127</v>
      </c>
      <c r="AU121" s="75" t="s">
        <v>80</v>
      </c>
      <c r="AY121" s="75" t="s">
        <v>124</v>
      </c>
      <c r="BE121" s="127">
        <f>IF($N$121="základní",$J$121,0)</f>
        <v>0</v>
      </c>
      <c r="BF121" s="127">
        <f>IF($N$121="snížená",$J$121,0)</f>
        <v>0</v>
      </c>
      <c r="BG121" s="127">
        <f>IF($N$121="zákl. přenesená",$J$121,0)</f>
        <v>0</v>
      </c>
      <c r="BH121" s="127">
        <f>IF($N$121="sníž. přenesená",$J$121,0)</f>
        <v>0</v>
      </c>
      <c r="BI121" s="127">
        <f>IF($N$121="nulová",$J$121,0)</f>
        <v>0</v>
      </c>
      <c r="BJ121" s="75" t="s">
        <v>21</v>
      </c>
      <c r="BK121" s="127">
        <f>ROUND($I$121*$H$121,2)</f>
        <v>0</v>
      </c>
      <c r="BL121" s="75" t="s">
        <v>142</v>
      </c>
      <c r="BM121" s="75" t="s">
        <v>2102</v>
      </c>
    </row>
    <row r="122" spans="2:65" s="6" customFormat="1" ht="15.75" customHeight="1">
      <c r="B122" s="22"/>
      <c r="C122" s="119" t="s">
        <v>285</v>
      </c>
      <c r="D122" s="119" t="s">
        <v>127</v>
      </c>
      <c r="E122" s="117" t="s">
        <v>1929</v>
      </c>
      <c r="F122" s="118" t="s">
        <v>1930</v>
      </c>
      <c r="G122" s="119" t="s">
        <v>219</v>
      </c>
      <c r="H122" s="120">
        <v>1.753</v>
      </c>
      <c r="I122" s="121"/>
      <c r="J122" s="122">
        <f>ROUND($I$122*$H$122,2)</f>
        <v>0</v>
      </c>
      <c r="K122" s="118" t="s">
        <v>131</v>
      </c>
      <c r="L122" s="22"/>
      <c r="M122" s="123"/>
      <c r="N122" s="124" t="s">
        <v>43</v>
      </c>
      <c r="P122" s="125">
        <f>$O$122*$H$122</f>
        <v>0</v>
      </c>
      <c r="Q122" s="125">
        <v>0.00061</v>
      </c>
      <c r="R122" s="125">
        <f>$Q$122*$H$122</f>
        <v>0.0010693299999999998</v>
      </c>
      <c r="S122" s="125">
        <v>0</v>
      </c>
      <c r="T122" s="126">
        <f>$S$122*$H$122</f>
        <v>0</v>
      </c>
      <c r="AR122" s="75" t="s">
        <v>142</v>
      </c>
      <c r="AT122" s="75" t="s">
        <v>127</v>
      </c>
      <c r="AU122" s="75" t="s">
        <v>80</v>
      </c>
      <c r="AY122" s="75" t="s">
        <v>124</v>
      </c>
      <c r="BE122" s="127">
        <f>IF($N$122="základní",$J$122,0)</f>
        <v>0</v>
      </c>
      <c r="BF122" s="127">
        <f>IF($N$122="snížená",$J$122,0)</f>
        <v>0</v>
      </c>
      <c r="BG122" s="127">
        <f>IF($N$122="zákl. přenesená",$J$122,0)</f>
        <v>0</v>
      </c>
      <c r="BH122" s="127">
        <f>IF($N$122="sníž. přenesená",$J$122,0)</f>
        <v>0</v>
      </c>
      <c r="BI122" s="127">
        <f>IF($N$122="nulová",$J$122,0)</f>
        <v>0</v>
      </c>
      <c r="BJ122" s="75" t="s">
        <v>21</v>
      </c>
      <c r="BK122" s="127">
        <f>ROUND($I$122*$H$122,2)</f>
        <v>0</v>
      </c>
      <c r="BL122" s="75" t="s">
        <v>142</v>
      </c>
      <c r="BM122" s="75" t="s">
        <v>2103</v>
      </c>
    </row>
    <row r="123" spans="2:63" s="105" customFormat="1" ht="30.75" customHeight="1">
      <c r="B123" s="106"/>
      <c r="D123" s="107" t="s">
        <v>71</v>
      </c>
      <c r="E123" s="114" t="s">
        <v>164</v>
      </c>
      <c r="F123" s="114" t="s">
        <v>1968</v>
      </c>
      <c r="J123" s="115">
        <f>$BK$123</f>
        <v>0</v>
      </c>
      <c r="L123" s="106"/>
      <c r="M123" s="110"/>
      <c r="P123" s="111">
        <f>SUM($P$124:$P$133)</f>
        <v>0</v>
      </c>
      <c r="R123" s="111">
        <f>SUM($R$124:$R$133)</f>
        <v>0</v>
      </c>
      <c r="T123" s="112">
        <f>SUM($T$124:$T$133)</f>
        <v>5.653</v>
      </c>
      <c r="AR123" s="107" t="s">
        <v>21</v>
      </c>
      <c r="AT123" s="107" t="s">
        <v>71</v>
      </c>
      <c r="AU123" s="107" t="s">
        <v>21</v>
      </c>
      <c r="AY123" s="107" t="s">
        <v>124</v>
      </c>
      <c r="BK123" s="113">
        <f>SUM($BK$124:$BK$133)</f>
        <v>0</v>
      </c>
    </row>
    <row r="124" spans="2:65" s="6" customFormat="1" ht="15.75" customHeight="1">
      <c r="B124" s="22"/>
      <c r="C124" s="119" t="s">
        <v>289</v>
      </c>
      <c r="D124" s="119" t="s">
        <v>127</v>
      </c>
      <c r="E124" s="117" t="s">
        <v>1980</v>
      </c>
      <c r="F124" s="118" t="s">
        <v>1981</v>
      </c>
      <c r="G124" s="119" t="s">
        <v>152</v>
      </c>
      <c r="H124" s="120">
        <v>5.975</v>
      </c>
      <c r="I124" s="121"/>
      <c r="J124" s="122">
        <f>ROUND($I$124*$H$124,2)</f>
        <v>0</v>
      </c>
      <c r="K124" s="118" t="s">
        <v>131</v>
      </c>
      <c r="L124" s="22"/>
      <c r="M124" s="123"/>
      <c r="N124" s="124" t="s">
        <v>43</v>
      </c>
      <c r="P124" s="125">
        <f>$O$124*$H$124</f>
        <v>0</v>
      </c>
      <c r="Q124" s="125">
        <v>0</v>
      </c>
      <c r="R124" s="125">
        <f>$Q$124*$H$124</f>
        <v>0</v>
      </c>
      <c r="S124" s="125">
        <v>0</v>
      </c>
      <c r="T124" s="126">
        <f>$S$124*$H$124</f>
        <v>0</v>
      </c>
      <c r="AR124" s="75" t="s">
        <v>142</v>
      </c>
      <c r="AT124" s="75" t="s">
        <v>127</v>
      </c>
      <c r="AU124" s="75" t="s">
        <v>80</v>
      </c>
      <c r="AY124" s="75" t="s">
        <v>124</v>
      </c>
      <c r="BE124" s="127">
        <f>IF($N$124="základní",$J$124,0)</f>
        <v>0</v>
      </c>
      <c r="BF124" s="127">
        <f>IF($N$124="snížená",$J$124,0)</f>
        <v>0</v>
      </c>
      <c r="BG124" s="127">
        <f>IF($N$124="zákl. přenesená",$J$124,0)</f>
        <v>0</v>
      </c>
      <c r="BH124" s="127">
        <f>IF($N$124="sníž. přenesená",$J$124,0)</f>
        <v>0</v>
      </c>
      <c r="BI124" s="127">
        <f>IF($N$124="nulová",$J$124,0)</f>
        <v>0</v>
      </c>
      <c r="BJ124" s="75" t="s">
        <v>21</v>
      </c>
      <c r="BK124" s="127">
        <f>ROUND($I$124*$H$124,2)</f>
        <v>0</v>
      </c>
      <c r="BL124" s="75" t="s">
        <v>142</v>
      </c>
      <c r="BM124" s="75" t="s">
        <v>2104</v>
      </c>
    </row>
    <row r="125" spans="2:51" s="6" customFormat="1" ht="15.75" customHeight="1">
      <c r="B125" s="132"/>
      <c r="D125" s="133" t="s">
        <v>226</v>
      </c>
      <c r="E125" s="134"/>
      <c r="F125" s="134" t="s">
        <v>2105</v>
      </c>
      <c r="H125" s="135">
        <v>5.975</v>
      </c>
      <c r="L125" s="132"/>
      <c r="M125" s="136"/>
      <c r="T125" s="137"/>
      <c r="AT125" s="138" t="s">
        <v>226</v>
      </c>
      <c r="AU125" s="138" t="s">
        <v>80</v>
      </c>
      <c r="AV125" s="138" t="s">
        <v>80</v>
      </c>
      <c r="AW125" s="138" t="s">
        <v>100</v>
      </c>
      <c r="AX125" s="138" t="s">
        <v>21</v>
      </c>
      <c r="AY125" s="138" t="s">
        <v>124</v>
      </c>
    </row>
    <row r="126" spans="2:65" s="6" customFormat="1" ht="15.75" customHeight="1">
      <c r="B126" s="22"/>
      <c r="C126" s="116" t="s">
        <v>294</v>
      </c>
      <c r="D126" s="116" t="s">
        <v>127</v>
      </c>
      <c r="E126" s="117" t="s">
        <v>2106</v>
      </c>
      <c r="F126" s="118" t="s">
        <v>2107</v>
      </c>
      <c r="G126" s="119" t="s">
        <v>223</v>
      </c>
      <c r="H126" s="120">
        <v>1.95</v>
      </c>
      <c r="I126" s="121"/>
      <c r="J126" s="122">
        <f>ROUND($I$126*$H$126,2)</f>
        <v>0</v>
      </c>
      <c r="K126" s="118" t="s">
        <v>131</v>
      </c>
      <c r="L126" s="22"/>
      <c r="M126" s="123"/>
      <c r="N126" s="124" t="s">
        <v>43</v>
      </c>
      <c r="P126" s="125">
        <f>$O$126*$H$126</f>
        <v>0</v>
      </c>
      <c r="Q126" s="125">
        <v>0</v>
      </c>
      <c r="R126" s="125">
        <f>$Q$126*$H$126</f>
        <v>0</v>
      </c>
      <c r="S126" s="125">
        <v>2</v>
      </c>
      <c r="T126" s="126">
        <f>$S$126*$H$126</f>
        <v>3.9</v>
      </c>
      <c r="AR126" s="75" t="s">
        <v>142</v>
      </c>
      <c r="AT126" s="75" t="s">
        <v>127</v>
      </c>
      <c r="AU126" s="75" t="s">
        <v>80</v>
      </c>
      <c r="AY126" s="6" t="s">
        <v>124</v>
      </c>
      <c r="BE126" s="127">
        <f>IF($N$126="základní",$J$126,0)</f>
        <v>0</v>
      </c>
      <c r="BF126" s="127">
        <f>IF($N$126="snížená",$J$126,0)</f>
        <v>0</v>
      </c>
      <c r="BG126" s="127">
        <f>IF($N$126="zákl. přenesená",$J$126,0)</f>
        <v>0</v>
      </c>
      <c r="BH126" s="127">
        <f>IF($N$126="sníž. přenesená",$J$126,0)</f>
        <v>0</v>
      </c>
      <c r="BI126" s="127">
        <f>IF($N$126="nulová",$J$126,0)</f>
        <v>0</v>
      </c>
      <c r="BJ126" s="75" t="s">
        <v>21</v>
      </c>
      <c r="BK126" s="127">
        <f>ROUND($I$126*$H$126,2)</f>
        <v>0</v>
      </c>
      <c r="BL126" s="75" t="s">
        <v>142</v>
      </c>
      <c r="BM126" s="75" t="s">
        <v>2108</v>
      </c>
    </row>
    <row r="127" spans="2:51" s="6" customFormat="1" ht="15.75" customHeight="1">
      <c r="B127" s="132"/>
      <c r="D127" s="133" t="s">
        <v>226</v>
      </c>
      <c r="E127" s="134"/>
      <c r="F127" s="134" t="s">
        <v>2109</v>
      </c>
      <c r="H127" s="135">
        <v>1.95</v>
      </c>
      <c r="L127" s="132"/>
      <c r="M127" s="136"/>
      <c r="T127" s="137"/>
      <c r="AT127" s="138" t="s">
        <v>226</v>
      </c>
      <c r="AU127" s="138" t="s">
        <v>80</v>
      </c>
      <c r="AV127" s="138" t="s">
        <v>80</v>
      </c>
      <c r="AW127" s="138" t="s">
        <v>100</v>
      </c>
      <c r="AX127" s="138" t="s">
        <v>21</v>
      </c>
      <c r="AY127" s="138" t="s">
        <v>124</v>
      </c>
    </row>
    <row r="128" spans="2:65" s="6" customFormat="1" ht="15.75" customHeight="1">
      <c r="B128" s="22"/>
      <c r="C128" s="116" t="s">
        <v>299</v>
      </c>
      <c r="D128" s="116" t="s">
        <v>127</v>
      </c>
      <c r="E128" s="117" t="s">
        <v>2110</v>
      </c>
      <c r="F128" s="118" t="s">
        <v>2111</v>
      </c>
      <c r="G128" s="119" t="s">
        <v>223</v>
      </c>
      <c r="H128" s="120">
        <v>0.78</v>
      </c>
      <c r="I128" s="121"/>
      <c r="J128" s="122">
        <f>ROUND($I$128*$H$128,2)</f>
        <v>0</v>
      </c>
      <c r="K128" s="118" t="s">
        <v>131</v>
      </c>
      <c r="L128" s="22"/>
      <c r="M128" s="123"/>
      <c r="N128" s="124" t="s">
        <v>43</v>
      </c>
      <c r="P128" s="125">
        <f>$O$128*$H$128</f>
        <v>0</v>
      </c>
      <c r="Q128" s="125">
        <v>0</v>
      </c>
      <c r="R128" s="125">
        <f>$Q$128*$H$128</f>
        <v>0</v>
      </c>
      <c r="S128" s="125">
        <v>2.2</v>
      </c>
      <c r="T128" s="126">
        <f>$S$128*$H$128</f>
        <v>1.7160000000000002</v>
      </c>
      <c r="AR128" s="75" t="s">
        <v>142</v>
      </c>
      <c r="AT128" s="75" t="s">
        <v>127</v>
      </c>
      <c r="AU128" s="75" t="s">
        <v>80</v>
      </c>
      <c r="AY128" s="6" t="s">
        <v>124</v>
      </c>
      <c r="BE128" s="127">
        <f>IF($N$128="základní",$J$128,0)</f>
        <v>0</v>
      </c>
      <c r="BF128" s="127">
        <f>IF($N$128="snížená",$J$128,0)</f>
        <v>0</v>
      </c>
      <c r="BG128" s="127">
        <f>IF($N$128="zákl. přenesená",$J$128,0)</f>
        <v>0</v>
      </c>
      <c r="BH128" s="127">
        <f>IF($N$128="sníž. přenesená",$J$128,0)</f>
        <v>0</v>
      </c>
      <c r="BI128" s="127">
        <f>IF($N$128="nulová",$J$128,0)</f>
        <v>0</v>
      </c>
      <c r="BJ128" s="75" t="s">
        <v>21</v>
      </c>
      <c r="BK128" s="127">
        <f>ROUND($I$128*$H$128,2)</f>
        <v>0</v>
      </c>
      <c r="BL128" s="75" t="s">
        <v>142</v>
      </c>
      <c r="BM128" s="75" t="s">
        <v>2112</v>
      </c>
    </row>
    <row r="129" spans="2:51" s="6" customFormat="1" ht="15.75" customHeight="1">
      <c r="B129" s="132"/>
      <c r="D129" s="133" t="s">
        <v>226</v>
      </c>
      <c r="E129" s="134"/>
      <c r="F129" s="134" t="s">
        <v>2113</v>
      </c>
      <c r="H129" s="135">
        <v>0.78</v>
      </c>
      <c r="L129" s="132"/>
      <c r="M129" s="136"/>
      <c r="T129" s="137"/>
      <c r="AT129" s="138" t="s">
        <v>226</v>
      </c>
      <c r="AU129" s="138" t="s">
        <v>80</v>
      </c>
      <c r="AV129" s="138" t="s">
        <v>80</v>
      </c>
      <c r="AW129" s="138" t="s">
        <v>100</v>
      </c>
      <c r="AX129" s="138" t="s">
        <v>21</v>
      </c>
      <c r="AY129" s="138" t="s">
        <v>124</v>
      </c>
    </row>
    <row r="130" spans="2:65" s="6" customFormat="1" ht="15.75" customHeight="1">
      <c r="B130" s="22"/>
      <c r="C130" s="116" t="s">
        <v>83</v>
      </c>
      <c r="D130" s="116" t="s">
        <v>127</v>
      </c>
      <c r="E130" s="117" t="s">
        <v>2114</v>
      </c>
      <c r="F130" s="118" t="s">
        <v>2115</v>
      </c>
      <c r="G130" s="119" t="s">
        <v>152</v>
      </c>
      <c r="H130" s="120">
        <v>4</v>
      </c>
      <c r="I130" s="121"/>
      <c r="J130" s="122">
        <f>ROUND($I$130*$H$130,2)</f>
        <v>0</v>
      </c>
      <c r="K130" s="118" t="s">
        <v>131</v>
      </c>
      <c r="L130" s="22"/>
      <c r="M130" s="123"/>
      <c r="N130" s="124" t="s">
        <v>43</v>
      </c>
      <c r="P130" s="125">
        <f>$O$130*$H$130</f>
        <v>0</v>
      </c>
      <c r="Q130" s="125">
        <v>0</v>
      </c>
      <c r="R130" s="125">
        <f>$Q$130*$H$130</f>
        <v>0</v>
      </c>
      <c r="S130" s="125">
        <v>0.00925</v>
      </c>
      <c r="T130" s="126">
        <f>$S$130*$H$130</f>
        <v>0.037</v>
      </c>
      <c r="AR130" s="75" t="s">
        <v>142</v>
      </c>
      <c r="AT130" s="75" t="s">
        <v>127</v>
      </c>
      <c r="AU130" s="75" t="s">
        <v>80</v>
      </c>
      <c r="AY130" s="6" t="s">
        <v>124</v>
      </c>
      <c r="BE130" s="127">
        <f>IF($N$130="základní",$J$130,0)</f>
        <v>0</v>
      </c>
      <c r="BF130" s="127">
        <f>IF($N$130="snížená",$J$130,0)</f>
        <v>0</v>
      </c>
      <c r="BG130" s="127">
        <f>IF($N$130="zákl. přenesená",$J$130,0)</f>
        <v>0</v>
      </c>
      <c r="BH130" s="127">
        <f>IF($N$130="sníž. přenesená",$J$130,0)</f>
        <v>0</v>
      </c>
      <c r="BI130" s="127">
        <f>IF($N$130="nulová",$J$130,0)</f>
        <v>0</v>
      </c>
      <c r="BJ130" s="75" t="s">
        <v>21</v>
      </c>
      <c r="BK130" s="127">
        <f>ROUND($I$130*$H$130,2)</f>
        <v>0</v>
      </c>
      <c r="BL130" s="75" t="s">
        <v>142</v>
      </c>
      <c r="BM130" s="75" t="s">
        <v>2116</v>
      </c>
    </row>
    <row r="131" spans="2:51" s="6" customFormat="1" ht="15.75" customHeight="1">
      <c r="B131" s="132"/>
      <c r="D131" s="133" t="s">
        <v>226</v>
      </c>
      <c r="E131" s="134"/>
      <c r="F131" s="134" t="s">
        <v>2094</v>
      </c>
      <c r="H131" s="135">
        <v>4</v>
      </c>
      <c r="L131" s="132"/>
      <c r="M131" s="136"/>
      <c r="T131" s="137"/>
      <c r="AT131" s="138" t="s">
        <v>226</v>
      </c>
      <c r="AU131" s="138" t="s">
        <v>80</v>
      </c>
      <c r="AV131" s="138" t="s">
        <v>80</v>
      </c>
      <c r="AW131" s="138" t="s">
        <v>100</v>
      </c>
      <c r="AX131" s="138" t="s">
        <v>21</v>
      </c>
      <c r="AY131" s="138" t="s">
        <v>124</v>
      </c>
    </row>
    <row r="132" spans="2:65" s="6" customFormat="1" ht="15.75" customHeight="1">
      <c r="B132" s="22"/>
      <c r="C132" s="116" t="s">
        <v>7</v>
      </c>
      <c r="D132" s="116" t="s">
        <v>127</v>
      </c>
      <c r="E132" s="117" t="s">
        <v>2117</v>
      </c>
      <c r="F132" s="118" t="s">
        <v>2118</v>
      </c>
      <c r="G132" s="119" t="s">
        <v>152</v>
      </c>
      <c r="H132" s="120">
        <v>8.9</v>
      </c>
      <c r="I132" s="121"/>
      <c r="J132" s="122">
        <f>ROUND($I$132*$H$132,2)</f>
        <v>0</v>
      </c>
      <c r="K132" s="118" t="s">
        <v>131</v>
      </c>
      <c r="L132" s="22"/>
      <c r="M132" s="123"/>
      <c r="N132" s="124" t="s">
        <v>43</v>
      </c>
      <c r="P132" s="125">
        <f>$O$132*$H$132</f>
        <v>0</v>
      </c>
      <c r="Q132" s="125">
        <v>0</v>
      </c>
      <c r="R132" s="125">
        <f>$Q$132*$H$132</f>
        <v>0</v>
      </c>
      <c r="S132" s="125">
        <v>0</v>
      </c>
      <c r="T132" s="126">
        <f>$S$132*$H$132</f>
        <v>0</v>
      </c>
      <c r="AR132" s="75" t="s">
        <v>142</v>
      </c>
      <c r="AT132" s="75" t="s">
        <v>127</v>
      </c>
      <c r="AU132" s="75" t="s">
        <v>80</v>
      </c>
      <c r="AY132" s="6" t="s">
        <v>124</v>
      </c>
      <c r="BE132" s="127">
        <f>IF($N$132="základní",$J$132,0)</f>
        <v>0</v>
      </c>
      <c r="BF132" s="127">
        <f>IF($N$132="snížená",$J$132,0)</f>
        <v>0</v>
      </c>
      <c r="BG132" s="127">
        <f>IF($N$132="zákl. přenesená",$J$132,0)</f>
        <v>0</v>
      </c>
      <c r="BH132" s="127">
        <f>IF($N$132="sníž. přenesená",$J$132,0)</f>
        <v>0</v>
      </c>
      <c r="BI132" s="127">
        <f>IF($N$132="nulová",$J$132,0)</f>
        <v>0</v>
      </c>
      <c r="BJ132" s="75" t="s">
        <v>21</v>
      </c>
      <c r="BK132" s="127">
        <f>ROUND($I$132*$H$132,2)</f>
        <v>0</v>
      </c>
      <c r="BL132" s="75" t="s">
        <v>142</v>
      </c>
      <c r="BM132" s="75" t="s">
        <v>2119</v>
      </c>
    </row>
    <row r="133" spans="2:51" s="6" customFormat="1" ht="15.75" customHeight="1">
      <c r="B133" s="132"/>
      <c r="D133" s="133" t="s">
        <v>226</v>
      </c>
      <c r="E133" s="134"/>
      <c r="F133" s="134" t="s">
        <v>2120</v>
      </c>
      <c r="H133" s="135">
        <v>8.9</v>
      </c>
      <c r="L133" s="132"/>
      <c r="M133" s="136"/>
      <c r="T133" s="137"/>
      <c r="AT133" s="138" t="s">
        <v>226</v>
      </c>
      <c r="AU133" s="138" t="s">
        <v>80</v>
      </c>
      <c r="AV133" s="138" t="s">
        <v>80</v>
      </c>
      <c r="AW133" s="138" t="s">
        <v>100</v>
      </c>
      <c r="AX133" s="138" t="s">
        <v>21</v>
      </c>
      <c r="AY133" s="138" t="s">
        <v>124</v>
      </c>
    </row>
    <row r="134" spans="2:63" s="105" customFormat="1" ht="30.75" customHeight="1">
      <c r="B134" s="106"/>
      <c r="D134" s="107" t="s">
        <v>71</v>
      </c>
      <c r="E134" s="114" t="s">
        <v>703</v>
      </c>
      <c r="F134" s="114" t="s">
        <v>704</v>
      </c>
      <c r="J134" s="115">
        <f>$BK$134</f>
        <v>0</v>
      </c>
      <c r="L134" s="106"/>
      <c r="M134" s="110"/>
      <c r="P134" s="111">
        <f>SUM($P$135:$P$138)</f>
        <v>0</v>
      </c>
      <c r="R134" s="111">
        <f>SUM($R$135:$R$138)</f>
        <v>0</v>
      </c>
      <c r="T134" s="112">
        <f>SUM($T$135:$T$138)</f>
        <v>0</v>
      </c>
      <c r="AR134" s="107" t="s">
        <v>21</v>
      </c>
      <c r="AT134" s="107" t="s">
        <v>71</v>
      </c>
      <c r="AU134" s="107" t="s">
        <v>21</v>
      </c>
      <c r="AY134" s="107" t="s">
        <v>124</v>
      </c>
      <c r="BK134" s="113">
        <f>SUM($BK$135:$BK$138)</f>
        <v>0</v>
      </c>
    </row>
    <row r="135" spans="2:65" s="6" customFormat="1" ht="15.75" customHeight="1">
      <c r="B135" s="22"/>
      <c r="C135" s="116" t="s">
        <v>311</v>
      </c>
      <c r="D135" s="116" t="s">
        <v>127</v>
      </c>
      <c r="E135" s="117" t="s">
        <v>706</v>
      </c>
      <c r="F135" s="118" t="s">
        <v>707</v>
      </c>
      <c r="G135" s="119" t="s">
        <v>252</v>
      </c>
      <c r="H135" s="120">
        <v>5.97</v>
      </c>
      <c r="I135" s="121"/>
      <c r="J135" s="122">
        <f>ROUND($I$135*$H$135,2)</f>
        <v>0</v>
      </c>
      <c r="K135" s="118" t="s">
        <v>131</v>
      </c>
      <c r="L135" s="22"/>
      <c r="M135" s="123"/>
      <c r="N135" s="124" t="s">
        <v>43</v>
      </c>
      <c r="P135" s="125">
        <f>$O$135*$H$135</f>
        <v>0</v>
      </c>
      <c r="Q135" s="125">
        <v>0</v>
      </c>
      <c r="R135" s="125">
        <f>$Q$135*$H$135</f>
        <v>0</v>
      </c>
      <c r="S135" s="125">
        <v>0</v>
      </c>
      <c r="T135" s="126">
        <f>$S$135*$H$135</f>
        <v>0</v>
      </c>
      <c r="AR135" s="75" t="s">
        <v>142</v>
      </c>
      <c r="AT135" s="75" t="s">
        <v>127</v>
      </c>
      <c r="AU135" s="75" t="s">
        <v>80</v>
      </c>
      <c r="AY135" s="6" t="s">
        <v>124</v>
      </c>
      <c r="BE135" s="127">
        <f>IF($N$135="základní",$J$135,0)</f>
        <v>0</v>
      </c>
      <c r="BF135" s="127">
        <f>IF($N$135="snížená",$J$135,0)</f>
        <v>0</v>
      </c>
      <c r="BG135" s="127">
        <f>IF($N$135="zákl. přenesená",$J$135,0)</f>
        <v>0</v>
      </c>
      <c r="BH135" s="127">
        <f>IF($N$135="sníž. přenesená",$J$135,0)</f>
        <v>0</v>
      </c>
      <c r="BI135" s="127">
        <f>IF($N$135="nulová",$J$135,0)</f>
        <v>0</v>
      </c>
      <c r="BJ135" s="75" t="s">
        <v>21</v>
      </c>
      <c r="BK135" s="127">
        <f>ROUND($I$135*$H$135,2)</f>
        <v>0</v>
      </c>
      <c r="BL135" s="75" t="s">
        <v>142</v>
      </c>
      <c r="BM135" s="75" t="s">
        <v>2121</v>
      </c>
    </row>
    <row r="136" spans="2:65" s="6" customFormat="1" ht="15.75" customHeight="1">
      <c r="B136" s="22"/>
      <c r="C136" s="119" t="s">
        <v>318</v>
      </c>
      <c r="D136" s="119" t="s">
        <v>127</v>
      </c>
      <c r="E136" s="117" t="s">
        <v>710</v>
      </c>
      <c r="F136" s="118" t="s">
        <v>711</v>
      </c>
      <c r="G136" s="119" t="s">
        <v>252</v>
      </c>
      <c r="H136" s="120">
        <v>185.07</v>
      </c>
      <c r="I136" s="121"/>
      <c r="J136" s="122">
        <f>ROUND($I$136*$H$136,2)</f>
        <v>0</v>
      </c>
      <c r="K136" s="118" t="s">
        <v>131</v>
      </c>
      <c r="L136" s="22"/>
      <c r="M136" s="123"/>
      <c r="N136" s="124" t="s">
        <v>43</v>
      </c>
      <c r="P136" s="125">
        <f>$O$136*$H$136</f>
        <v>0</v>
      </c>
      <c r="Q136" s="125">
        <v>0</v>
      </c>
      <c r="R136" s="125">
        <f>$Q$136*$H$136</f>
        <v>0</v>
      </c>
      <c r="S136" s="125">
        <v>0</v>
      </c>
      <c r="T136" s="126">
        <f>$S$136*$H$136</f>
        <v>0</v>
      </c>
      <c r="AR136" s="75" t="s">
        <v>142</v>
      </c>
      <c r="AT136" s="75" t="s">
        <v>127</v>
      </c>
      <c r="AU136" s="75" t="s">
        <v>80</v>
      </c>
      <c r="AY136" s="75" t="s">
        <v>124</v>
      </c>
      <c r="BE136" s="127">
        <f>IF($N$136="základní",$J$136,0)</f>
        <v>0</v>
      </c>
      <c r="BF136" s="127">
        <f>IF($N$136="snížená",$J$136,0)</f>
        <v>0</v>
      </c>
      <c r="BG136" s="127">
        <f>IF($N$136="zákl. přenesená",$J$136,0)</f>
        <v>0</v>
      </c>
      <c r="BH136" s="127">
        <f>IF($N$136="sníž. přenesená",$J$136,0)</f>
        <v>0</v>
      </c>
      <c r="BI136" s="127">
        <f>IF($N$136="nulová",$J$136,0)</f>
        <v>0</v>
      </c>
      <c r="BJ136" s="75" t="s">
        <v>21</v>
      </c>
      <c r="BK136" s="127">
        <f>ROUND($I$136*$H$136,2)</f>
        <v>0</v>
      </c>
      <c r="BL136" s="75" t="s">
        <v>142</v>
      </c>
      <c r="BM136" s="75" t="s">
        <v>2122</v>
      </c>
    </row>
    <row r="137" spans="2:51" s="6" customFormat="1" ht="15.75" customHeight="1">
      <c r="B137" s="132"/>
      <c r="D137" s="139" t="s">
        <v>226</v>
      </c>
      <c r="F137" s="134" t="s">
        <v>2123</v>
      </c>
      <c r="H137" s="135">
        <v>185.07</v>
      </c>
      <c r="L137" s="132"/>
      <c r="M137" s="136"/>
      <c r="T137" s="137"/>
      <c r="AT137" s="138" t="s">
        <v>226</v>
      </c>
      <c r="AU137" s="138" t="s">
        <v>80</v>
      </c>
      <c r="AV137" s="138" t="s">
        <v>80</v>
      </c>
      <c r="AW137" s="138" t="s">
        <v>72</v>
      </c>
      <c r="AX137" s="138" t="s">
        <v>21</v>
      </c>
      <c r="AY137" s="138" t="s">
        <v>124</v>
      </c>
    </row>
    <row r="138" spans="2:65" s="6" customFormat="1" ht="15.75" customHeight="1">
      <c r="B138" s="22"/>
      <c r="C138" s="116" t="s">
        <v>324</v>
      </c>
      <c r="D138" s="116" t="s">
        <v>127</v>
      </c>
      <c r="E138" s="117" t="s">
        <v>715</v>
      </c>
      <c r="F138" s="118" t="s">
        <v>716</v>
      </c>
      <c r="G138" s="119" t="s">
        <v>252</v>
      </c>
      <c r="H138" s="120">
        <v>5.97</v>
      </c>
      <c r="I138" s="121"/>
      <c r="J138" s="122">
        <f>ROUND($I$138*$H$138,2)</f>
        <v>0</v>
      </c>
      <c r="K138" s="118" t="s">
        <v>131</v>
      </c>
      <c r="L138" s="22"/>
      <c r="M138" s="123"/>
      <c r="N138" s="124" t="s">
        <v>43</v>
      </c>
      <c r="P138" s="125">
        <f>$O$138*$H$138</f>
        <v>0</v>
      </c>
      <c r="Q138" s="125">
        <v>0</v>
      </c>
      <c r="R138" s="125">
        <f>$Q$138*$H$138</f>
        <v>0</v>
      </c>
      <c r="S138" s="125">
        <v>0</v>
      </c>
      <c r="T138" s="126">
        <f>$S$138*$H$138</f>
        <v>0</v>
      </c>
      <c r="AR138" s="75" t="s">
        <v>142</v>
      </c>
      <c r="AT138" s="75" t="s">
        <v>127</v>
      </c>
      <c r="AU138" s="75" t="s">
        <v>80</v>
      </c>
      <c r="AY138" s="6" t="s">
        <v>124</v>
      </c>
      <c r="BE138" s="127">
        <f>IF($N$138="základní",$J$138,0)</f>
        <v>0</v>
      </c>
      <c r="BF138" s="127">
        <f>IF($N$138="snížená",$J$138,0)</f>
        <v>0</v>
      </c>
      <c r="BG138" s="127">
        <f>IF($N$138="zákl. přenesená",$J$138,0)</f>
        <v>0</v>
      </c>
      <c r="BH138" s="127">
        <f>IF($N$138="sníž. přenesená",$J$138,0)</f>
        <v>0</v>
      </c>
      <c r="BI138" s="127">
        <f>IF($N$138="nulová",$J$138,0)</f>
        <v>0</v>
      </c>
      <c r="BJ138" s="75" t="s">
        <v>21</v>
      </c>
      <c r="BK138" s="127">
        <f>ROUND($I$138*$H$138,2)</f>
        <v>0</v>
      </c>
      <c r="BL138" s="75" t="s">
        <v>142</v>
      </c>
      <c r="BM138" s="75" t="s">
        <v>2124</v>
      </c>
    </row>
    <row r="139" spans="2:63" s="105" customFormat="1" ht="30.75" customHeight="1">
      <c r="B139" s="106"/>
      <c r="D139" s="107" t="s">
        <v>71</v>
      </c>
      <c r="E139" s="114" t="s">
        <v>723</v>
      </c>
      <c r="F139" s="114" t="s">
        <v>724</v>
      </c>
      <c r="J139" s="115">
        <f>$BK$139</f>
        <v>0</v>
      </c>
      <c r="L139" s="106"/>
      <c r="M139" s="110"/>
      <c r="P139" s="111">
        <f>$P$140</f>
        <v>0</v>
      </c>
      <c r="R139" s="111">
        <f>$R$140</f>
        <v>0</v>
      </c>
      <c r="T139" s="112">
        <f>$T$140</f>
        <v>0</v>
      </c>
      <c r="AR139" s="107" t="s">
        <v>21</v>
      </c>
      <c r="AT139" s="107" t="s">
        <v>71</v>
      </c>
      <c r="AU139" s="107" t="s">
        <v>21</v>
      </c>
      <c r="AY139" s="107" t="s">
        <v>124</v>
      </c>
      <c r="BK139" s="113">
        <f>$BK$140</f>
        <v>0</v>
      </c>
    </row>
    <row r="140" spans="2:65" s="6" customFormat="1" ht="15.75" customHeight="1">
      <c r="B140" s="22"/>
      <c r="C140" s="119" t="s">
        <v>329</v>
      </c>
      <c r="D140" s="119" t="s">
        <v>127</v>
      </c>
      <c r="E140" s="117" t="s">
        <v>726</v>
      </c>
      <c r="F140" s="118" t="s">
        <v>727</v>
      </c>
      <c r="G140" s="119" t="s">
        <v>252</v>
      </c>
      <c r="H140" s="120">
        <v>10.943</v>
      </c>
      <c r="I140" s="121"/>
      <c r="J140" s="122">
        <f>ROUND($I$140*$H$140,2)</f>
        <v>0</v>
      </c>
      <c r="K140" s="118" t="s">
        <v>224</v>
      </c>
      <c r="L140" s="22"/>
      <c r="M140" s="123"/>
      <c r="N140" s="124" t="s">
        <v>43</v>
      </c>
      <c r="P140" s="125">
        <f>$O$140*$H$140</f>
        <v>0</v>
      </c>
      <c r="Q140" s="125">
        <v>0</v>
      </c>
      <c r="R140" s="125">
        <f>$Q$140*$H$140</f>
        <v>0</v>
      </c>
      <c r="S140" s="125">
        <v>0</v>
      </c>
      <c r="T140" s="126">
        <f>$S$140*$H$140</f>
        <v>0</v>
      </c>
      <c r="AR140" s="75" t="s">
        <v>142</v>
      </c>
      <c r="AT140" s="75" t="s">
        <v>127</v>
      </c>
      <c r="AU140" s="75" t="s">
        <v>80</v>
      </c>
      <c r="AY140" s="75" t="s">
        <v>124</v>
      </c>
      <c r="BE140" s="127">
        <f>IF($N$140="základní",$J$140,0)</f>
        <v>0</v>
      </c>
      <c r="BF140" s="127">
        <f>IF($N$140="snížená",$J$140,0)</f>
        <v>0</v>
      </c>
      <c r="BG140" s="127">
        <f>IF($N$140="zákl. přenesená",$J$140,0)</f>
        <v>0</v>
      </c>
      <c r="BH140" s="127">
        <f>IF($N$140="sníž. přenesená",$J$140,0)</f>
        <v>0</v>
      </c>
      <c r="BI140" s="127">
        <f>IF($N$140="nulová",$J$140,0)</f>
        <v>0</v>
      </c>
      <c r="BJ140" s="75" t="s">
        <v>21</v>
      </c>
      <c r="BK140" s="127">
        <f>ROUND($I$140*$H$140,2)</f>
        <v>0</v>
      </c>
      <c r="BL140" s="75" t="s">
        <v>142</v>
      </c>
      <c r="BM140" s="75" t="s">
        <v>2125</v>
      </c>
    </row>
    <row r="141" spans="2:63" s="105" customFormat="1" ht="37.5" customHeight="1">
      <c r="B141" s="106"/>
      <c r="D141" s="107" t="s">
        <v>71</v>
      </c>
      <c r="E141" s="108" t="s">
        <v>729</v>
      </c>
      <c r="F141" s="108" t="s">
        <v>730</v>
      </c>
      <c r="J141" s="109">
        <f>$BK$141</f>
        <v>0</v>
      </c>
      <c r="L141" s="106"/>
      <c r="M141" s="110"/>
      <c r="P141" s="111">
        <f>$P$142+$P$147</f>
        <v>0</v>
      </c>
      <c r="R141" s="111">
        <f>$R$142+$R$147</f>
        <v>0.00580668</v>
      </c>
      <c r="T141" s="112">
        <f>$T$142+$T$147</f>
        <v>0</v>
      </c>
      <c r="AR141" s="107" t="s">
        <v>80</v>
      </c>
      <c r="AT141" s="107" t="s">
        <v>71</v>
      </c>
      <c r="AU141" s="107" t="s">
        <v>72</v>
      </c>
      <c r="AY141" s="107" t="s">
        <v>124</v>
      </c>
      <c r="BK141" s="113">
        <f>$BK$142+$BK$147</f>
        <v>0</v>
      </c>
    </row>
    <row r="142" spans="2:63" s="105" customFormat="1" ht="21" customHeight="1">
      <c r="B142" s="106"/>
      <c r="D142" s="107" t="s">
        <v>71</v>
      </c>
      <c r="E142" s="114" t="s">
        <v>1251</v>
      </c>
      <c r="F142" s="114" t="s">
        <v>1252</v>
      </c>
      <c r="J142" s="115">
        <f>$BK$142</f>
        <v>0</v>
      </c>
      <c r="L142" s="106"/>
      <c r="M142" s="110"/>
      <c r="P142" s="111">
        <f>SUM($P$143:$P$146)</f>
        <v>0</v>
      </c>
      <c r="R142" s="111">
        <f>SUM($R$143:$R$146)</f>
        <v>0</v>
      </c>
      <c r="T142" s="112">
        <f>SUM($T$143:$T$146)</f>
        <v>0</v>
      </c>
      <c r="AR142" s="107" t="s">
        <v>80</v>
      </c>
      <c r="AT142" s="107" t="s">
        <v>71</v>
      </c>
      <c r="AU142" s="107" t="s">
        <v>21</v>
      </c>
      <c r="AY142" s="107" t="s">
        <v>124</v>
      </c>
      <c r="BK142" s="113">
        <f>SUM($BK$143:$BK$146)</f>
        <v>0</v>
      </c>
    </row>
    <row r="143" spans="2:65" s="6" customFormat="1" ht="15.75" customHeight="1">
      <c r="B143" s="22"/>
      <c r="C143" s="119" t="s">
        <v>334</v>
      </c>
      <c r="D143" s="119" t="s">
        <v>127</v>
      </c>
      <c r="E143" s="117" t="s">
        <v>2126</v>
      </c>
      <c r="F143" s="118" t="s">
        <v>2127</v>
      </c>
      <c r="G143" s="119" t="s">
        <v>327</v>
      </c>
      <c r="H143" s="120">
        <v>1</v>
      </c>
      <c r="I143" s="121"/>
      <c r="J143" s="122">
        <f>ROUND($I$143*$H$143,2)</f>
        <v>0</v>
      </c>
      <c r="K143" s="118" t="s">
        <v>350</v>
      </c>
      <c r="L143" s="22"/>
      <c r="M143" s="123"/>
      <c r="N143" s="124" t="s">
        <v>43</v>
      </c>
      <c r="P143" s="125">
        <f>$O$143*$H$143</f>
        <v>0</v>
      </c>
      <c r="Q143" s="125">
        <v>0</v>
      </c>
      <c r="R143" s="125">
        <f>$Q$143*$H$143</f>
        <v>0</v>
      </c>
      <c r="S143" s="125">
        <v>0</v>
      </c>
      <c r="T143" s="126">
        <f>$S$143*$H$143</f>
        <v>0</v>
      </c>
      <c r="AR143" s="75" t="s">
        <v>285</v>
      </c>
      <c r="AT143" s="75" t="s">
        <v>127</v>
      </c>
      <c r="AU143" s="75" t="s">
        <v>80</v>
      </c>
      <c r="AY143" s="75" t="s">
        <v>124</v>
      </c>
      <c r="BE143" s="127">
        <f>IF($N$143="základní",$J$143,0)</f>
        <v>0</v>
      </c>
      <c r="BF143" s="127">
        <f>IF($N$143="snížená",$J$143,0)</f>
        <v>0</v>
      </c>
      <c r="BG143" s="127">
        <f>IF($N$143="zákl. přenesená",$J$143,0)</f>
        <v>0</v>
      </c>
      <c r="BH143" s="127">
        <f>IF($N$143="sníž. přenesená",$J$143,0)</f>
        <v>0</v>
      </c>
      <c r="BI143" s="127">
        <f>IF($N$143="nulová",$J$143,0)</f>
        <v>0</v>
      </c>
      <c r="BJ143" s="75" t="s">
        <v>21</v>
      </c>
      <c r="BK143" s="127">
        <f>ROUND($I$143*$H$143,2)</f>
        <v>0</v>
      </c>
      <c r="BL143" s="75" t="s">
        <v>285</v>
      </c>
      <c r="BM143" s="75" t="s">
        <v>2128</v>
      </c>
    </row>
    <row r="144" spans="2:65" s="6" customFormat="1" ht="15.75" customHeight="1">
      <c r="B144" s="22"/>
      <c r="C144" s="119" t="s">
        <v>338</v>
      </c>
      <c r="D144" s="119" t="s">
        <v>127</v>
      </c>
      <c r="E144" s="117" t="s">
        <v>2129</v>
      </c>
      <c r="F144" s="118" t="s">
        <v>2130</v>
      </c>
      <c r="G144" s="119" t="s">
        <v>327</v>
      </c>
      <c r="H144" s="120">
        <v>1</v>
      </c>
      <c r="I144" s="121"/>
      <c r="J144" s="122">
        <f>ROUND($I$144*$H$144,2)</f>
        <v>0</v>
      </c>
      <c r="K144" s="118" t="s">
        <v>350</v>
      </c>
      <c r="L144" s="22"/>
      <c r="M144" s="123"/>
      <c r="N144" s="124" t="s">
        <v>43</v>
      </c>
      <c r="P144" s="125">
        <f>$O$144*$H$144</f>
        <v>0</v>
      </c>
      <c r="Q144" s="125">
        <v>0</v>
      </c>
      <c r="R144" s="125">
        <f>$Q$144*$H$144</f>
        <v>0</v>
      </c>
      <c r="S144" s="125">
        <v>0</v>
      </c>
      <c r="T144" s="126">
        <f>$S$144*$H$144</f>
        <v>0</v>
      </c>
      <c r="AR144" s="75" t="s">
        <v>285</v>
      </c>
      <c r="AT144" s="75" t="s">
        <v>127</v>
      </c>
      <c r="AU144" s="75" t="s">
        <v>80</v>
      </c>
      <c r="AY144" s="75" t="s">
        <v>124</v>
      </c>
      <c r="BE144" s="127">
        <f>IF($N$144="základní",$J$144,0)</f>
        <v>0</v>
      </c>
      <c r="BF144" s="127">
        <f>IF($N$144="snížená",$J$144,0)</f>
        <v>0</v>
      </c>
      <c r="BG144" s="127">
        <f>IF($N$144="zákl. přenesená",$J$144,0)</f>
        <v>0</v>
      </c>
      <c r="BH144" s="127">
        <f>IF($N$144="sníž. přenesená",$J$144,0)</f>
        <v>0</v>
      </c>
      <c r="BI144" s="127">
        <f>IF($N$144="nulová",$J$144,0)</f>
        <v>0</v>
      </c>
      <c r="BJ144" s="75" t="s">
        <v>21</v>
      </c>
      <c r="BK144" s="127">
        <f>ROUND($I$144*$H$144,2)</f>
        <v>0</v>
      </c>
      <c r="BL144" s="75" t="s">
        <v>285</v>
      </c>
      <c r="BM144" s="75" t="s">
        <v>2131</v>
      </c>
    </row>
    <row r="145" spans="2:65" s="6" customFormat="1" ht="15.75" customHeight="1">
      <c r="B145" s="22"/>
      <c r="C145" s="119" t="s">
        <v>342</v>
      </c>
      <c r="D145" s="119" t="s">
        <v>127</v>
      </c>
      <c r="E145" s="117" t="s">
        <v>2132</v>
      </c>
      <c r="F145" s="118" t="s">
        <v>2133</v>
      </c>
      <c r="G145" s="119" t="s">
        <v>327</v>
      </c>
      <c r="H145" s="120">
        <v>1</v>
      </c>
      <c r="I145" s="121"/>
      <c r="J145" s="122">
        <f>ROUND($I$145*$H$145,2)</f>
        <v>0</v>
      </c>
      <c r="K145" s="118" t="s">
        <v>350</v>
      </c>
      <c r="L145" s="22"/>
      <c r="M145" s="123"/>
      <c r="N145" s="124" t="s">
        <v>43</v>
      </c>
      <c r="P145" s="125">
        <f>$O$145*$H$145</f>
        <v>0</v>
      </c>
      <c r="Q145" s="125">
        <v>0</v>
      </c>
      <c r="R145" s="125">
        <f>$Q$145*$H$145</f>
        <v>0</v>
      </c>
      <c r="S145" s="125">
        <v>0</v>
      </c>
      <c r="T145" s="126">
        <f>$S$145*$H$145</f>
        <v>0</v>
      </c>
      <c r="AR145" s="75" t="s">
        <v>285</v>
      </c>
      <c r="AT145" s="75" t="s">
        <v>127</v>
      </c>
      <c r="AU145" s="75" t="s">
        <v>80</v>
      </c>
      <c r="AY145" s="75" t="s">
        <v>124</v>
      </c>
      <c r="BE145" s="127">
        <f>IF($N$145="základní",$J$145,0)</f>
        <v>0</v>
      </c>
      <c r="BF145" s="127">
        <f>IF($N$145="snížená",$J$145,0)</f>
        <v>0</v>
      </c>
      <c r="BG145" s="127">
        <f>IF($N$145="zákl. přenesená",$J$145,0)</f>
        <v>0</v>
      </c>
      <c r="BH145" s="127">
        <f>IF($N$145="sníž. přenesená",$J$145,0)</f>
        <v>0</v>
      </c>
      <c r="BI145" s="127">
        <f>IF($N$145="nulová",$J$145,0)</f>
        <v>0</v>
      </c>
      <c r="BJ145" s="75" t="s">
        <v>21</v>
      </c>
      <c r="BK145" s="127">
        <f>ROUND($I$145*$H$145,2)</f>
        <v>0</v>
      </c>
      <c r="BL145" s="75" t="s">
        <v>285</v>
      </c>
      <c r="BM145" s="75" t="s">
        <v>2134</v>
      </c>
    </row>
    <row r="146" spans="2:65" s="6" customFormat="1" ht="15.75" customHeight="1">
      <c r="B146" s="22"/>
      <c r="C146" s="119" t="s">
        <v>347</v>
      </c>
      <c r="D146" s="119" t="s">
        <v>127</v>
      </c>
      <c r="E146" s="117" t="s">
        <v>2135</v>
      </c>
      <c r="F146" s="118" t="s">
        <v>2136</v>
      </c>
      <c r="G146" s="119" t="s">
        <v>327</v>
      </c>
      <c r="H146" s="120">
        <v>1</v>
      </c>
      <c r="I146" s="121"/>
      <c r="J146" s="122">
        <f>ROUND($I$146*$H$146,2)</f>
        <v>0</v>
      </c>
      <c r="K146" s="118" t="s">
        <v>350</v>
      </c>
      <c r="L146" s="22"/>
      <c r="M146" s="123"/>
      <c r="N146" s="124" t="s">
        <v>43</v>
      </c>
      <c r="P146" s="125">
        <f>$O$146*$H$146</f>
        <v>0</v>
      </c>
      <c r="Q146" s="125">
        <v>0</v>
      </c>
      <c r="R146" s="125">
        <f>$Q$146*$H$146</f>
        <v>0</v>
      </c>
      <c r="S146" s="125">
        <v>0</v>
      </c>
      <c r="T146" s="126">
        <f>$S$146*$H$146</f>
        <v>0</v>
      </c>
      <c r="AR146" s="75" t="s">
        <v>285</v>
      </c>
      <c r="AT146" s="75" t="s">
        <v>127</v>
      </c>
      <c r="AU146" s="75" t="s">
        <v>80</v>
      </c>
      <c r="AY146" s="75" t="s">
        <v>124</v>
      </c>
      <c r="BE146" s="127">
        <f>IF($N$146="základní",$J$146,0)</f>
        <v>0</v>
      </c>
      <c r="BF146" s="127">
        <f>IF($N$146="snížená",$J$146,0)</f>
        <v>0</v>
      </c>
      <c r="BG146" s="127">
        <f>IF($N$146="zákl. přenesená",$J$146,0)</f>
        <v>0</v>
      </c>
      <c r="BH146" s="127">
        <f>IF($N$146="sníž. přenesená",$J$146,0)</f>
        <v>0</v>
      </c>
      <c r="BI146" s="127">
        <f>IF($N$146="nulová",$J$146,0)</f>
        <v>0</v>
      </c>
      <c r="BJ146" s="75" t="s">
        <v>21</v>
      </c>
      <c r="BK146" s="127">
        <f>ROUND($I$146*$H$146,2)</f>
        <v>0</v>
      </c>
      <c r="BL146" s="75" t="s">
        <v>285</v>
      </c>
      <c r="BM146" s="75" t="s">
        <v>2137</v>
      </c>
    </row>
    <row r="147" spans="2:63" s="105" customFormat="1" ht="30.75" customHeight="1">
      <c r="B147" s="106"/>
      <c r="D147" s="107" t="s">
        <v>71</v>
      </c>
      <c r="E147" s="114" t="s">
        <v>1347</v>
      </c>
      <c r="F147" s="114" t="s">
        <v>1348</v>
      </c>
      <c r="J147" s="115">
        <f>$BK$147</f>
        <v>0</v>
      </c>
      <c r="L147" s="106"/>
      <c r="M147" s="110"/>
      <c r="P147" s="111">
        <f>SUM($P$148:$P$150)</f>
        <v>0</v>
      </c>
      <c r="R147" s="111">
        <f>SUM($R$148:$R$150)</f>
        <v>0.00580668</v>
      </c>
      <c r="T147" s="112">
        <f>SUM($T$148:$T$150)</f>
        <v>0</v>
      </c>
      <c r="AR147" s="107" t="s">
        <v>80</v>
      </c>
      <c r="AT147" s="107" t="s">
        <v>71</v>
      </c>
      <c r="AU147" s="107" t="s">
        <v>21</v>
      </c>
      <c r="AY147" s="107" t="s">
        <v>124</v>
      </c>
      <c r="BK147" s="113">
        <f>SUM($BK$148:$BK$150)</f>
        <v>0</v>
      </c>
    </row>
    <row r="148" spans="2:65" s="6" customFormat="1" ht="15.75" customHeight="1">
      <c r="B148" s="22"/>
      <c r="C148" s="119" t="s">
        <v>86</v>
      </c>
      <c r="D148" s="119" t="s">
        <v>127</v>
      </c>
      <c r="E148" s="117" t="s">
        <v>2138</v>
      </c>
      <c r="F148" s="118" t="s">
        <v>2139</v>
      </c>
      <c r="G148" s="119" t="s">
        <v>219</v>
      </c>
      <c r="H148" s="120">
        <v>8.798</v>
      </c>
      <c r="I148" s="121"/>
      <c r="J148" s="122">
        <f>ROUND($I$148*$H$148,2)</f>
        <v>0</v>
      </c>
      <c r="K148" s="118" t="s">
        <v>131</v>
      </c>
      <c r="L148" s="22"/>
      <c r="M148" s="123"/>
      <c r="N148" s="124" t="s">
        <v>43</v>
      </c>
      <c r="P148" s="125">
        <f>$O$148*$H$148</f>
        <v>0</v>
      </c>
      <c r="Q148" s="125">
        <v>0</v>
      </c>
      <c r="R148" s="125">
        <f>$Q$148*$H$148</f>
        <v>0</v>
      </c>
      <c r="S148" s="125">
        <v>0</v>
      </c>
      <c r="T148" s="126">
        <f>$S$148*$H$148</f>
        <v>0</v>
      </c>
      <c r="AR148" s="75" t="s">
        <v>285</v>
      </c>
      <c r="AT148" s="75" t="s">
        <v>127</v>
      </c>
      <c r="AU148" s="75" t="s">
        <v>80</v>
      </c>
      <c r="AY148" s="75" t="s">
        <v>124</v>
      </c>
      <c r="BE148" s="127">
        <f>IF($N$148="základní",$J$148,0)</f>
        <v>0</v>
      </c>
      <c r="BF148" s="127">
        <f>IF($N$148="snížená",$J$148,0)</f>
        <v>0</v>
      </c>
      <c r="BG148" s="127">
        <f>IF($N$148="zákl. přenesená",$J$148,0)</f>
        <v>0</v>
      </c>
      <c r="BH148" s="127">
        <f>IF($N$148="sníž. přenesená",$J$148,0)</f>
        <v>0</v>
      </c>
      <c r="BI148" s="127">
        <f>IF($N$148="nulová",$J$148,0)</f>
        <v>0</v>
      </c>
      <c r="BJ148" s="75" t="s">
        <v>21</v>
      </c>
      <c r="BK148" s="127">
        <f>ROUND($I$148*$H$148,2)</f>
        <v>0</v>
      </c>
      <c r="BL148" s="75" t="s">
        <v>285</v>
      </c>
      <c r="BM148" s="75" t="s">
        <v>2140</v>
      </c>
    </row>
    <row r="149" spans="2:51" s="6" customFormat="1" ht="15.75" customHeight="1">
      <c r="B149" s="132"/>
      <c r="D149" s="133" t="s">
        <v>226</v>
      </c>
      <c r="E149" s="134"/>
      <c r="F149" s="134" t="s">
        <v>2141</v>
      </c>
      <c r="H149" s="135">
        <v>8.798</v>
      </c>
      <c r="L149" s="132"/>
      <c r="M149" s="136"/>
      <c r="T149" s="137"/>
      <c r="AT149" s="138" t="s">
        <v>226</v>
      </c>
      <c r="AU149" s="138" t="s">
        <v>80</v>
      </c>
      <c r="AV149" s="138" t="s">
        <v>80</v>
      </c>
      <c r="AW149" s="138" t="s">
        <v>100</v>
      </c>
      <c r="AX149" s="138" t="s">
        <v>21</v>
      </c>
      <c r="AY149" s="138" t="s">
        <v>124</v>
      </c>
    </row>
    <row r="150" spans="2:65" s="6" customFormat="1" ht="15.75" customHeight="1">
      <c r="B150" s="22"/>
      <c r="C150" s="116" t="s">
        <v>357</v>
      </c>
      <c r="D150" s="116" t="s">
        <v>127</v>
      </c>
      <c r="E150" s="117" t="s">
        <v>1350</v>
      </c>
      <c r="F150" s="118" t="s">
        <v>1351</v>
      </c>
      <c r="G150" s="119" t="s">
        <v>219</v>
      </c>
      <c r="H150" s="120">
        <v>8.798</v>
      </c>
      <c r="I150" s="121"/>
      <c r="J150" s="122">
        <f>ROUND($I$150*$H$150,2)</f>
        <v>0</v>
      </c>
      <c r="K150" s="118" t="s">
        <v>131</v>
      </c>
      <c r="L150" s="22"/>
      <c r="M150" s="123"/>
      <c r="N150" s="128" t="s">
        <v>43</v>
      </c>
      <c r="O150" s="129"/>
      <c r="P150" s="130">
        <f>$O$150*$H$150</f>
        <v>0</v>
      </c>
      <c r="Q150" s="130">
        <v>0.00066</v>
      </c>
      <c r="R150" s="130">
        <f>$Q$150*$H$150</f>
        <v>0.00580668</v>
      </c>
      <c r="S150" s="130">
        <v>0</v>
      </c>
      <c r="T150" s="131">
        <f>$S$150*$H$150</f>
        <v>0</v>
      </c>
      <c r="AR150" s="75" t="s">
        <v>285</v>
      </c>
      <c r="AT150" s="75" t="s">
        <v>127</v>
      </c>
      <c r="AU150" s="75" t="s">
        <v>80</v>
      </c>
      <c r="AY150" s="6" t="s">
        <v>124</v>
      </c>
      <c r="BE150" s="127">
        <f>IF($N$150="základní",$J$150,0)</f>
        <v>0</v>
      </c>
      <c r="BF150" s="127">
        <f>IF($N$150="snížená",$J$150,0)</f>
        <v>0</v>
      </c>
      <c r="BG150" s="127">
        <f>IF($N$150="zákl. přenesená",$J$150,0)</f>
        <v>0</v>
      </c>
      <c r="BH150" s="127">
        <f>IF($N$150="sníž. přenesená",$J$150,0)</f>
        <v>0</v>
      </c>
      <c r="BI150" s="127">
        <f>IF($N$150="nulová",$J$150,0)</f>
        <v>0</v>
      </c>
      <c r="BJ150" s="75" t="s">
        <v>21</v>
      </c>
      <c r="BK150" s="127">
        <f>ROUND($I$150*$H$150,2)</f>
        <v>0</v>
      </c>
      <c r="BL150" s="75" t="s">
        <v>285</v>
      </c>
      <c r="BM150" s="75" t="s">
        <v>2142</v>
      </c>
    </row>
    <row r="151" spans="2:12" s="6" customFormat="1" ht="7.5" customHeight="1"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22"/>
    </row>
    <row r="691" s="2" customFormat="1" ht="14.25" customHeight="1"/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4"/>
      <c r="C1" s="194"/>
      <c r="D1" s="193" t="s">
        <v>1</v>
      </c>
      <c r="E1" s="194"/>
      <c r="F1" s="195" t="s">
        <v>2151</v>
      </c>
      <c r="G1" s="200" t="s">
        <v>2152</v>
      </c>
      <c r="H1" s="200"/>
      <c r="I1" s="194"/>
      <c r="J1" s="195" t="s">
        <v>2153</v>
      </c>
      <c r="K1" s="193" t="s">
        <v>92</v>
      </c>
      <c r="L1" s="195" t="s">
        <v>2154</v>
      </c>
      <c r="M1" s="195"/>
      <c r="N1" s="195"/>
      <c r="O1" s="195"/>
      <c r="P1" s="195"/>
      <c r="Q1" s="195"/>
      <c r="R1" s="195"/>
      <c r="S1" s="195"/>
      <c r="T1" s="195"/>
      <c r="U1" s="191"/>
      <c r="V1" s="19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8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93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89" t="str">
        <f>'Rekapitulace stavby'!$K$6</f>
        <v>Přístavba hlavního vstupu do MŠ Křižíkova 555, M.Lázně</v>
      </c>
      <c r="F7" s="158"/>
      <c r="G7" s="158"/>
      <c r="H7" s="158"/>
      <c r="K7" s="12"/>
    </row>
    <row r="8" spans="2:11" s="6" customFormat="1" ht="15.75" customHeight="1">
      <c r="B8" s="22"/>
      <c r="D8" s="18" t="s">
        <v>94</v>
      </c>
      <c r="K8" s="25"/>
    </row>
    <row r="9" spans="2:11" s="6" customFormat="1" ht="37.5" customHeight="1">
      <c r="B9" s="22"/>
      <c r="E9" s="174" t="s">
        <v>2143</v>
      </c>
      <c r="F9" s="159"/>
      <c r="G9" s="159"/>
      <c r="H9" s="15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31.03.2015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64"/>
      <c r="F24" s="190"/>
      <c r="G24" s="190"/>
      <c r="H24" s="19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ROUND($J$77,2)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ROUND(SUM($BE$77:$BE$79),2)</f>
        <v>0</v>
      </c>
      <c r="I30" s="81">
        <v>0.21</v>
      </c>
      <c r="J30" s="80">
        <f>ROUND(ROUND((SUM($BE$77:$BE$79)),2)*$I$30,2)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ROUND(SUM($BF$77:$BF$79),2)</f>
        <v>0</v>
      </c>
      <c r="I31" s="81">
        <v>0.15</v>
      </c>
      <c r="J31" s="80">
        <f>ROUND(ROUND((SUM($BF$77:$BF$79)),2)*$I$31,2)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ROUND(SUM($BG$77:$BG$79),2)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ROUND(SUM($BH$77:$BH$79),2)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ROUND(SUM($BI$77:$BI$79),2)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89" t="str">
        <f>$E$7</f>
        <v>Přístavba hlavního vstupu do MŠ Křižíkova 555, M.Lázně</v>
      </c>
      <c r="F45" s="159"/>
      <c r="G45" s="159"/>
      <c r="H45" s="159"/>
      <c r="K45" s="25"/>
    </row>
    <row r="46" spans="2:11" s="6" customFormat="1" ht="15" customHeight="1">
      <c r="B46" s="22"/>
      <c r="C46" s="18" t="s">
        <v>94</v>
      </c>
      <c r="K46" s="25"/>
    </row>
    <row r="47" spans="2:11" s="6" customFormat="1" ht="19.5" customHeight="1">
      <c r="B47" s="22"/>
      <c r="E47" s="174" t="str">
        <f>$E$9</f>
        <v>40 - Přeložka NN</v>
      </c>
      <c r="F47" s="159"/>
      <c r="G47" s="159"/>
      <c r="H47" s="15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Mariánské Lázně</v>
      </c>
      <c r="I49" s="18" t="s">
        <v>24</v>
      </c>
      <c r="J49" s="45" t="str">
        <f>IF($J$12="","",$J$12)</f>
        <v>31.03.2015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Mariánské Lázně</v>
      </c>
      <c r="I51" s="18" t="s">
        <v>34</v>
      </c>
      <c r="J51" s="16" t="str">
        <f>$E$21</f>
        <v>ing.Pavel Graca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97</v>
      </c>
      <c r="D54" s="30"/>
      <c r="E54" s="30"/>
      <c r="F54" s="30"/>
      <c r="G54" s="30"/>
      <c r="H54" s="30"/>
      <c r="I54" s="30"/>
      <c r="J54" s="86" t="s">
        <v>98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99</v>
      </c>
      <c r="J56" s="56">
        <f>$J$77</f>
        <v>0</v>
      </c>
      <c r="K56" s="25"/>
      <c r="AU56" s="6" t="s">
        <v>100</v>
      </c>
    </row>
    <row r="57" spans="2:11" s="62" customFormat="1" ht="25.5" customHeight="1">
      <c r="B57" s="87"/>
      <c r="D57" s="88" t="s">
        <v>204</v>
      </c>
      <c r="E57" s="88"/>
      <c r="F57" s="88"/>
      <c r="G57" s="88"/>
      <c r="H57" s="88"/>
      <c r="I57" s="88"/>
      <c r="J57" s="89">
        <f>$J$78</f>
        <v>0</v>
      </c>
      <c r="K57" s="90"/>
    </row>
    <row r="58" spans="2:11" s="6" customFormat="1" ht="22.5" customHeight="1">
      <c r="B58" s="22"/>
      <c r="K58" s="25"/>
    </row>
    <row r="59" spans="2:11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8"/>
    </row>
    <row r="63" spans="2:12" s="6" customFormat="1" ht="7.5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22"/>
    </row>
    <row r="64" spans="2:12" s="6" customFormat="1" ht="37.5" customHeight="1">
      <c r="B64" s="22"/>
      <c r="C64" s="11" t="s">
        <v>106</v>
      </c>
      <c r="L64" s="22"/>
    </row>
    <row r="65" spans="2:12" s="6" customFormat="1" ht="7.5" customHeight="1">
      <c r="B65" s="22"/>
      <c r="L65" s="22"/>
    </row>
    <row r="66" spans="2:12" s="6" customFormat="1" ht="15" customHeight="1">
      <c r="B66" s="22"/>
      <c r="C66" s="18" t="s">
        <v>16</v>
      </c>
      <c r="L66" s="22"/>
    </row>
    <row r="67" spans="2:12" s="6" customFormat="1" ht="16.5" customHeight="1">
      <c r="B67" s="22"/>
      <c r="E67" s="189" t="str">
        <f>$E$7</f>
        <v>Přístavba hlavního vstupu do MŠ Křižíkova 555, M.Lázně</v>
      </c>
      <c r="F67" s="159"/>
      <c r="G67" s="159"/>
      <c r="H67" s="159"/>
      <c r="L67" s="22"/>
    </row>
    <row r="68" spans="2:12" s="6" customFormat="1" ht="15" customHeight="1">
      <c r="B68" s="22"/>
      <c r="C68" s="18" t="s">
        <v>94</v>
      </c>
      <c r="L68" s="22"/>
    </row>
    <row r="69" spans="2:12" s="6" customFormat="1" ht="19.5" customHeight="1">
      <c r="B69" s="22"/>
      <c r="E69" s="174" t="str">
        <f>$E$9</f>
        <v>40 - Přeložka NN</v>
      </c>
      <c r="F69" s="159"/>
      <c r="G69" s="159"/>
      <c r="H69" s="159"/>
      <c r="L69" s="22"/>
    </row>
    <row r="70" spans="2:12" s="6" customFormat="1" ht="7.5" customHeight="1">
      <c r="B70" s="22"/>
      <c r="L70" s="22"/>
    </row>
    <row r="71" spans="2:12" s="6" customFormat="1" ht="18.75" customHeight="1">
      <c r="B71" s="22"/>
      <c r="C71" s="18" t="s">
        <v>22</v>
      </c>
      <c r="F71" s="16" t="str">
        <f>$F$12</f>
        <v>Mariánské Lázně</v>
      </c>
      <c r="I71" s="18" t="s">
        <v>24</v>
      </c>
      <c r="J71" s="45" t="str">
        <f>IF($J$12="","",$J$12)</f>
        <v>31.03.2015</v>
      </c>
      <c r="L71" s="22"/>
    </row>
    <row r="72" spans="2:12" s="6" customFormat="1" ht="7.5" customHeight="1">
      <c r="B72" s="22"/>
      <c r="L72" s="22"/>
    </row>
    <row r="73" spans="2:12" s="6" customFormat="1" ht="15.75" customHeight="1">
      <c r="B73" s="22"/>
      <c r="C73" s="18" t="s">
        <v>28</v>
      </c>
      <c r="F73" s="16" t="str">
        <f>$E$15</f>
        <v>Město Mariánské Lázně</v>
      </c>
      <c r="I73" s="18" t="s">
        <v>34</v>
      </c>
      <c r="J73" s="16" t="str">
        <f>$E$21</f>
        <v>ing.Pavel Graca</v>
      </c>
      <c r="L73" s="22"/>
    </row>
    <row r="74" spans="2:12" s="6" customFormat="1" ht="15" customHeight="1">
      <c r="B74" s="22"/>
      <c r="C74" s="18" t="s">
        <v>32</v>
      </c>
      <c r="F74" s="16">
        <f>IF($E$18="","",$E$18)</f>
      </c>
      <c r="L74" s="22"/>
    </row>
    <row r="75" spans="2:12" s="6" customFormat="1" ht="11.25" customHeight="1">
      <c r="B75" s="22"/>
      <c r="L75" s="22"/>
    </row>
    <row r="76" spans="2:20" s="96" customFormat="1" ht="30" customHeight="1">
      <c r="B76" s="97"/>
      <c r="C76" s="98" t="s">
        <v>107</v>
      </c>
      <c r="D76" s="99" t="s">
        <v>57</v>
      </c>
      <c r="E76" s="99" t="s">
        <v>53</v>
      </c>
      <c r="F76" s="99" t="s">
        <v>108</v>
      </c>
      <c r="G76" s="99" t="s">
        <v>109</v>
      </c>
      <c r="H76" s="99" t="s">
        <v>110</v>
      </c>
      <c r="I76" s="99" t="s">
        <v>111</v>
      </c>
      <c r="J76" s="99" t="s">
        <v>112</v>
      </c>
      <c r="K76" s="100" t="s">
        <v>113</v>
      </c>
      <c r="L76" s="97"/>
      <c r="M76" s="50" t="s">
        <v>114</v>
      </c>
      <c r="N76" s="51" t="s">
        <v>42</v>
      </c>
      <c r="O76" s="51" t="s">
        <v>115</v>
      </c>
      <c r="P76" s="51" t="s">
        <v>116</v>
      </c>
      <c r="Q76" s="51" t="s">
        <v>117</v>
      </c>
      <c r="R76" s="51" t="s">
        <v>118</v>
      </c>
      <c r="S76" s="51" t="s">
        <v>119</v>
      </c>
      <c r="T76" s="52" t="s">
        <v>120</v>
      </c>
    </row>
    <row r="77" spans="2:63" s="6" customFormat="1" ht="30" customHeight="1">
      <c r="B77" s="22"/>
      <c r="C77" s="55" t="s">
        <v>99</v>
      </c>
      <c r="J77" s="101">
        <f>$BK$77</f>
        <v>0</v>
      </c>
      <c r="L77" s="22"/>
      <c r="M77" s="54"/>
      <c r="N77" s="46"/>
      <c r="O77" s="46"/>
      <c r="P77" s="102">
        <f>$P$78</f>
        <v>0</v>
      </c>
      <c r="Q77" s="46"/>
      <c r="R77" s="102">
        <f>$R$78</f>
        <v>0</v>
      </c>
      <c r="S77" s="46"/>
      <c r="T77" s="103">
        <f>$T$78</f>
        <v>0</v>
      </c>
      <c r="AT77" s="6" t="s">
        <v>71</v>
      </c>
      <c r="AU77" s="6" t="s">
        <v>100</v>
      </c>
      <c r="BK77" s="104">
        <f>$BK$78</f>
        <v>0</v>
      </c>
    </row>
    <row r="78" spans="2:63" s="105" customFormat="1" ht="37.5" customHeight="1">
      <c r="B78" s="106"/>
      <c r="D78" s="107" t="s">
        <v>71</v>
      </c>
      <c r="E78" s="108" t="s">
        <v>261</v>
      </c>
      <c r="F78" s="108" t="s">
        <v>1394</v>
      </c>
      <c r="J78" s="109">
        <f>$BK$78</f>
        <v>0</v>
      </c>
      <c r="L78" s="106"/>
      <c r="M78" s="110"/>
      <c r="P78" s="111">
        <f>$P$79</f>
        <v>0</v>
      </c>
      <c r="R78" s="111">
        <f>$R$79</f>
        <v>0</v>
      </c>
      <c r="T78" s="112">
        <f>$T$79</f>
        <v>0</v>
      </c>
      <c r="AR78" s="107" t="s">
        <v>139</v>
      </c>
      <c r="AT78" s="107" t="s">
        <v>71</v>
      </c>
      <c r="AU78" s="107" t="s">
        <v>72</v>
      </c>
      <c r="AY78" s="107" t="s">
        <v>124</v>
      </c>
      <c r="BK78" s="113">
        <f>$BK$79</f>
        <v>0</v>
      </c>
    </row>
    <row r="79" spans="2:65" s="6" customFormat="1" ht="15.75" customHeight="1">
      <c r="B79" s="22"/>
      <c r="C79" s="116" t="s">
        <v>21</v>
      </c>
      <c r="D79" s="116" t="s">
        <v>127</v>
      </c>
      <c r="E79" s="117" t="s">
        <v>2144</v>
      </c>
      <c r="F79" s="118" t="s">
        <v>2145</v>
      </c>
      <c r="G79" s="119" t="s">
        <v>327</v>
      </c>
      <c r="H79" s="120">
        <v>1</v>
      </c>
      <c r="I79" s="121"/>
      <c r="J79" s="122">
        <f>ROUND($I$79*$H$79,2)</f>
        <v>0</v>
      </c>
      <c r="K79" s="118" t="s">
        <v>2146</v>
      </c>
      <c r="L79" s="22"/>
      <c r="M79" s="123"/>
      <c r="N79" s="128" t="s">
        <v>43</v>
      </c>
      <c r="O79" s="129"/>
      <c r="P79" s="130">
        <f>$O$79*$H$79</f>
        <v>0</v>
      </c>
      <c r="Q79" s="130">
        <v>0</v>
      </c>
      <c r="R79" s="130">
        <f>$Q$79*$H$79</f>
        <v>0</v>
      </c>
      <c r="S79" s="130">
        <v>0</v>
      </c>
      <c r="T79" s="131">
        <f>$S$79*$H$79</f>
        <v>0</v>
      </c>
      <c r="AR79" s="75" t="s">
        <v>524</v>
      </c>
      <c r="AT79" s="75" t="s">
        <v>127</v>
      </c>
      <c r="AU79" s="75" t="s">
        <v>21</v>
      </c>
      <c r="AY79" s="6" t="s">
        <v>124</v>
      </c>
      <c r="BE79" s="127">
        <f>IF($N$79="základní",$J$79,0)</f>
        <v>0</v>
      </c>
      <c r="BF79" s="127">
        <f>IF($N$79="snížená",$J$79,0)</f>
        <v>0</v>
      </c>
      <c r="BG79" s="127">
        <f>IF($N$79="zákl. přenesená",$J$79,0)</f>
        <v>0</v>
      </c>
      <c r="BH79" s="127">
        <f>IF($N$79="sníž. přenesená",$J$79,0)</f>
        <v>0</v>
      </c>
      <c r="BI79" s="127">
        <f>IF($N$79="nulová",$J$79,0)</f>
        <v>0</v>
      </c>
      <c r="BJ79" s="75" t="s">
        <v>21</v>
      </c>
      <c r="BK79" s="127">
        <f>ROUND($I$79*$H$79,2)</f>
        <v>0</v>
      </c>
      <c r="BL79" s="75" t="s">
        <v>524</v>
      </c>
      <c r="BM79" s="75" t="s">
        <v>2147</v>
      </c>
    </row>
    <row r="80" spans="2:12" s="6" customFormat="1" ht="7.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22"/>
    </row>
    <row r="691" s="2" customFormat="1" ht="14.25" customHeight="1"/>
  </sheetData>
  <sheetProtection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207" customFormat="1" ht="45" customHeight="1">
      <c r="B3" s="204"/>
      <c r="C3" s="205" t="s">
        <v>2155</v>
      </c>
      <c r="D3" s="205"/>
      <c r="E3" s="205"/>
      <c r="F3" s="205"/>
      <c r="G3" s="205"/>
      <c r="H3" s="205"/>
      <c r="I3" s="205"/>
      <c r="J3" s="205"/>
      <c r="K3" s="206"/>
    </row>
    <row r="4" spans="2:11" ht="25.5" customHeight="1">
      <c r="B4" s="208"/>
      <c r="C4" s="209" t="s">
        <v>2156</v>
      </c>
      <c r="D4" s="209"/>
      <c r="E4" s="209"/>
      <c r="F4" s="209"/>
      <c r="G4" s="209"/>
      <c r="H4" s="209"/>
      <c r="I4" s="209"/>
      <c r="J4" s="209"/>
      <c r="K4" s="210"/>
    </row>
    <row r="5" spans="2:11" ht="5.25" customHeight="1">
      <c r="B5" s="208"/>
      <c r="C5" s="211"/>
      <c r="D5" s="211"/>
      <c r="E5" s="211"/>
      <c r="F5" s="211"/>
      <c r="G5" s="211"/>
      <c r="H5" s="211"/>
      <c r="I5" s="211"/>
      <c r="J5" s="211"/>
      <c r="K5" s="210"/>
    </row>
    <row r="6" spans="2:11" ht="15" customHeight="1">
      <c r="B6" s="208"/>
      <c r="C6" s="212" t="s">
        <v>2157</v>
      </c>
      <c r="D6" s="212"/>
      <c r="E6" s="212"/>
      <c r="F6" s="212"/>
      <c r="G6" s="212"/>
      <c r="H6" s="212"/>
      <c r="I6" s="212"/>
      <c r="J6" s="212"/>
      <c r="K6" s="210"/>
    </row>
    <row r="7" spans="2:11" ht="15" customHeight="1">
      <c r="B7" s="213"/>
      <c r="C7" s="212" t="s">
        <v>2158</v>
      </c>
      <c r="D7" s="212"/>
      <c r="E7" s="212"/>
      <c r="F7" s="212"/>
      <c r="G7" s="212"/>
      <c r="H7" s="212"/>
      <c r="I7" s="212"/>
      <c r="J7" s="212"/>
      <c r="K7" s="210"/>
    </row>
    <row r="8" spans="2:11" ht="12.75" customHeight="1">
      <c r="B8" s="213"/>
      <c r="C8" s="214"/>
      <c r="D8" s="214"/>
      <c r="E8" s="214"/>
      <c r="F8" s="214"/>
      <c r="G8" s="214"/>
      <c r="H8" s="214"/>
      <c r="I8" s="214"/>
      <c r="J8" s="214"/>
      <c r="K8" s="210"/>
    </row>
    <row r="9" spans="2:11" ht="15" customHeight="1">
      <c r="B9" s="213"/>
      <c r="C9" s="212" t="s">
        <v>2159</v>
      </c>
      <c r="D9" s="212"/>
      <c r="E9" s="212"/>
      <c r="F9" s="212"/>
      <c r="G9" s="212"/>
      <c r="H9" s="212"/>
      <c r="I9" s="212"/>
      <c r="J9" s="212"/>
      <c r="K9" s="210"/>
    </row>
    <row r="10" spans="2:11" ht="15" customHeight="1">
      <c r="B10" s="213"/>
      <c r="C10" s="214"/>
      <c r="D10" s="212" t="s">
        <v>2160</v>
      </c>
      <c r="E10" s="212"/>
      <c r="F10" s="212"/>
      <c r="G10" s="212"/>
      <c r="H10" s="212"/>
      <c r="I10" s="212"/>
      <c r="J10" s="212"/>
      <c r="K10" s="210"/>
    </row>
    <row r="11" spans="2:11" ht="15" customHeight="1">
      <c r="B11" s="213"/>
      <c r="C11" s="215"/>
      <c r="D11" s="212" t="s">
        <v>2161</v>
      </c>
      <c r="E11" s="212"/>
      <c r="F11" s="212"/>
      <c r="G11" s="212"/>
      <c r="H11" s="212"/>
      <c r="I11" s="212"/>
      <c r="J11" s="212"/>
      <c r="K11" s="210"/>
    </row>
    <row r="12" spans="2:11" ht="12.75" customHeight="1">
      <c r="B12" s="213"/>
      <c r="C12" s="215"/>
      <c r="D12" s="215"/>
      <c r="E12" s="215"/>
      <c r="F12" s="215"/>
      <c r="G12" s="215"/>
      <c r="H12" s="215"/>
      <c r="I12" s="215"/>
      <c r="J12" s="215"/>
      <c r="K12" s="210"/>
    </row>
    <row r="13" spans="2:11" ht="15" customHeight="1">
      <c r="B13" s="213"/>
      <c r="C13" s="215"/>
      <c r="D13" s="212" t="s">
        <v>2162</v>
      </c>
      <c r="E13" s="212"/>
      <c r="F13" s="212"/>
      <c r="G13" s="212"/>
      <c r="H13" s="212"/>
      <c r="I13" s="212"/>
      <c r="J13" s="212"/>
      <c r="K13" s="210"/>
    </row>
    <row r="14" spans="2:11" ht="15" customHeight="1">
      <c r="B14" s="213"/>
      <c r="C14" s="215"/>
      <c r="D14" s="212" t="s">
        <v>2163</v>
      </c>
      <c r="E14" s="212"/>
      <c r="F14" s="212"/>
      <c r="G14" s="212"/>
      <c r="H14" s="212"/>
      <c r="I14" s="212"/>
      <c r="J14" s="212"/>
      <c r="K14" s="210"/>
    </row>
    <row r="15" spans="2:11" ht="15" customHeight="1">
      <c r="B15" s="213"/>
      <c r="C15" s="215"/>
      <c r="D15" s="212" t="s">
        <v>2164</v>
      </c>
      <c r="E15" s="212"/>
      <c r="F15" s="212"/>
      <c r="G15" s="212"/>
      <c r="H15" s="212"/>
      <c r="I15" s="212"/>
      <c r="J15" s="212"/>
      <c r="K15" s="210"/>
    </row>
    <row r="16" spans="2:11" ht="15" customHeight="1">
      <c r="B16" s="213"/>
      <c r="C16" s="215"/>
      <c r="D16" s="215"/>
      <c r="E16" s="216" t="s">
        <v>78</v>
      </c>
      <c r="F16" s="212" t="s">
        <v>2165</v>
      </c>
      <c r="G16" s="212"/>
      <c r="H16" s="212"/>
      <c r="I16" s="212"/>
      <c r="J16" s="212"/>
      <c r="K16" s="210"/>
    </row>
    <row r="17" spans="2:11" ht="15" customHeight="1">
      <c r="B17" s="213"/>
      <c r="C17" s="215"/>
      <c r="D17" s="215"/>
      <c r="E17" s="216" t="s">
        <v>2166</v>
      </c>
      <c r="F17" s="212" t="s">
        <v>2167</v>
      </c>
      <c r="G17" s="212"/>
      <c r="H17" s="212"/>
      <c r="I17" s="212"/>
      <c r="J17" s="212"/>
      <c r="K17" s="210"/>
    </row>
    <row r="18" spans="2:11" ht="15" customHeight="1">
      <c r="B18" s="213"/>
      <c r="C18" s="215"/>
      <c r="D18" s="215"/>
      <c r="E18" s="216" t="s">
        <v>2168</v>
      </c>
      <c r="F18" s="212" t="s">
        <v>2169</v>
      </c>
      <c r="G18" s="212"/>
      <c r="H18" s="212"/>
      <c r="I18" s="212"/>
      <c r="J18" s="212"/>
      <c r="K18" s="210"/>
    </row>
    <row r="19" spans="2:11" ht="15" customHeight="1">
      <c r="B19" s="213"/>
      <c r="C19" s="215"/>
      <c r="D19" s="215"/>
      <c r="E19" s="216" t="s">
        <v>2170</v>
      </c>
      <c r="F19" s="212" t="s">
        <v>2171</v>
      </c>
      <c r="G19" s="212"/>
      <c r="H19" s="212"/>
      <c r="I19" s="212"/>
      <c r="J19" s="212"/>
      <c r="K19" s="210"/>
    </row>
    <row r="20" spans="2:11" ht="15" customHeight="1">
      <c r="B20" s="213"/>
      <c r="C20" s="215"/>
      <c r="D20" s="215"/>
      <c r="E20" s="216" t="s">
        <v>1806</v>
      </c>
      <c r="F20" s="212" t="s">
        <v>1807</v>
      </c>
      <c r="G20" s="212"/>
      <c r="H20" s="212"/>
      <c r="I20" s="212"/>
      <c r="J20" s="212"/>
      <c r="K20" s="210"/>
    </row>
    <row r="21" spans="2:11" ht="15" customHeight="1">
      <c r="B21" s="213"/>
      <c r="C21" s="215"/>
      <c r="D21" s="215"/>
      <c r="E21" s="216" t="s">
        <v>2172</v>
      </c>
      <c r="F21" s="212" t="s">
        <v>2173</v>
      </c>
      <c r="G21" s="212"/>
      <c r="H21" s="212"/>
      <c r="I21" s="212"/>
      <c r="J21" s="212"/>
      <c r="K21" s="210"/>
    </row>
    <row r="22" spans="2:11" ht="12.75" customHeight="1">
      <c r="B22" s="213"/>
      <c r="C22" s="215"/>
      <c r="D22" s="215"/>
      <c r="E22" s="215"/>
      <c r="F22" s="215"/>
      <c r="G22" s="215"/>
      <c r="H22" s="215"/>
      <c r="I22" s="215"/>
      <c r="J22" s="215"/>
      <c r="K22" s="210"/>
    </row>
    <row r="23" spans="2:11" ht="15" customHeight="1">
      <c r="B23" s="213"/>
      <c r="C23" s="212" t="s">
        <v>2174</v>
      </c>
      <c r="D23" s="212"/>
      <c r="E23" s="212"/>
      <c r="F23" s="212"/>
      <c r="G23" s="212"/>
      <c r="H23" s="212"/>
      <c r="I23" s="212"/>
      <c r="J23" s="212"/>
      <c r="K23" s="210"/>
    </row>
    <row r="24" spans="2:11" ht="15" customHeight="1">
      <c r="B24" s="213"/>
      <c r="C24" s="212" t="s">
        <v>2175</v>
      </c>
      <c r="D24" s="212"/>
      <c r="E24" s="212"/>
      <c r="F24" s="212"/>
      <c r="G24" s="212"/>
      <c r="H24" s="212"/>
      <c r="I24" s="212"/>
      <c r="J24" s="212"/>
      <c r="K24" s="210"/>
    </row>
    <row r="25" spans="2:11" ht="15" customHeight="1">
      <c r="B25" s="213"/>
      <c r="C25" s="214"/>
      <c r="D25" s="212" t="s">
        <v>2176</v>
      </c>
      <c r="E25" s="212"/>
      <c r="F25" s="212"/>
      <c r="G25" s="212"/>
      <c r="H25" s="212"/>
      <c r="I25" s="212"/>
      <c r="J25" s="212"/>
      <c r="K25" s="210"/>
    </row>
    <row r="26" spans="2:11" ht="15" customHeight="1">
      <c r="B26" s="213"/>
      <c r="C26" s="215"/>
      <c r="D26" s="212" t="s">
        <v>2177</v>
      </c>
      <c r="E26" s="212"/>
      <c r="F26" s="212"/>
      <c r="G26" s="212"/>
      <c r="H26" s="212"/>
      <c r="I26" s="212"/>
      <c r="J26" s="212"/>
      <c r="K26" s="210"/>
    </row>
    <row r="27" spans="2:11" ht="12.75" customHeight="1">
      <c r="B27" s="213"/>
      <c r="C27" s="215"/>
      <c r="D27" s="215"/>
      <c r="E27" s="215"/>
      <c r="F27" s="215"/>
      <c r="G27" s="215"/>
      <c r="H27" s="215"/>
      <c r="I27" s="215"/>
      <c r="J27" s="215"/>
      <c r="K27" s="210"/>
    </row>
    <row r="28" spans="2:11" ht="15" customHeight="1">
      <c r="B28" s="213"/>
      <c r="C28" s="215"/>
      <c r="D28" s="212" t="s">
        <v>2178</v>
      </c>
      <c r="E28" s="212"/>
      <c r="F28" s="212"/>
      <c r="G28" s="212"/>
      <c r="H28" s="212"/>
      <c r="I28" s="212"/>
      <c r="J28" s="212"/>
      <c r="K28" s="210"/>
    </row>
    <row r="29" spans="2:11" ht="15" customHeight="1">
      <c r="B29" s="213"/>
      <c r="C29" s="215"/>
      <c r="D29" s="212" t="s">
        <v>2179</v>
      </c>
      <c r="E29" s="212"/>
      <c r="F29" s="212"/>
      <c r="G29" s="212"/>
      <c r="H29" s="212"/>
      <c r="I29" s="212"/>
      <c r="J29" s="212"/>
      <c r="K29" s="210"/>
    </row>
    <row r="30" spans="2:11" ht="12.75" customHeight="1">
      <c r="B30" s="213"/>
      <c r="C30" s="215"/>
      <c r="D30" s="215"/>
      <c r="E30" s="215"/>
      <c r="F30" s="215"/>
      <c r="G30" s="215"/>
      <c r="H30" s="215"/>
      <c r="I30" s="215"/>
      <c r="J30" s="215"/>
      <c r="K30" s="210"/>
    </row>
    <row r="31" spans="2:11" ht="15" customHeight="1">
      <c r="B31" s="213"/>
      <c r="C31" s="215"/>
      <c r="D31" s="212" t="s">
        <v>2180</v>
      </c>
      <c r="E31" s="212"/>
      <c r="F31" s="212"/>
      <c r="G31" s="212"/>
      <c r="H31" s="212"/>
      <c r="I31" s="212"/>
      <c r="J31" s="212"/>
      <c r="K31" s="210"/>
    </row>
    <row r="32" spans="2:11" ht="15" customHeight="1">
      <c r="B32" s="213"/>
      <c r="C32" s="215"/>
      <c r="D32" s="212" t="s">
        <v>2181</v>
      </c>
      <c r="E32" s="212"/>
      <c r="F32" s="212"/>
      <c r="G32" s="212"/>
      <c r="H32" s="212"/>
      <c r="I32" s="212"/>
      <c r="J32" s="212"/>
      <c r="K32" s="210"/>
    </row>
    <row r="33" spans="2:11" ht="15" customHeight="1">
      <c r="B33" s="213"/>
      <c r="C33" s="215"/>
      <c r="D33" s="212" t="s">
        <v>2182</v>
      </c>
      <c r="E33" s="212"/>
      <c r="F33" s="212"/>
      <c r="G33" s="212"/>
      <c r="H33" s="212"/>
      <c r="I33" s="212"/>
      <c r="J33" s="212"/>
      <c r="K33" s="210"/>
    </row>
    <row r="34" spans="2:11" ht="15" customHeight="1">
      <c r="B34" s="213"/>
      <c r="C34" s="215"/>
      <c r="D34" s="214"/>
      <c r="E34" s="217" t="s">
        <v>107</v>
      </c>
      <c r="F34" s="214"/>
      <c r="G34" s="212" t="s">
        <v>2183</v>
      </c>
      <c r="H34" s="212"/>
      <c r="I34" s="212"/>
      <c r="J34" s="212"/>
      <c r="K34" s="210"/>
    </row>
    <row r="35" spans="2:11" ht="30.75" customHeight="1">
      <c r="B35" s="213"/>
      <c r="C35" s="215"/>
      <c r="D35" s="214"/>
      <c r="E35" s="217" t="s">
        <v>2184</v>
      </c>
      <c r="F35" s="214"/>
      <c r="G35" s="212" t="s">
        <v>2185</v>
      </c>
      <c r="H35" s="212"/>
      <c r="I35" s="212"/>
      <c r="J35" s="212"/>
      <c r="K35" s="210"/>
    </row>
    <row r="36" spans="2:11" ht="15" customHeight="1">
      <c r="B36" s="213"/>
      <c r="C36" s="215"/>
      <c r="D36" s="214"/>
      <c r="E36" s="217" t="s">
        <v>53</v>
      </c>
      <c r="F36" s="214"/>
      <c r="G36" s="212" t="s">
        <v>2186</v>
      </c>
      <c r="H36" s="212"/>
      <c r="I36" s="212"/>
      <c r="J36" s="212"/>
      <c r="K36" s="210"/>
    </row>
    <row r="37" spans="2:11" ht="15" customHeight="1">
      <c r="B37" s="213"/>
      <c r="C37" s="215"/>
      <c r="D37" s="214"/>
      <c r="E37" s="217" t="s">
        <v>108</v>
      </c>
      <c r="F37" s="214"/>
      <c r="G37" s="212" t="s">
        <v>2187</v>
      </c>
      <c r="H37" s="212"/>
      <c r="I37" s="212"/>
      <c r="J37" s="212"/>
      <c r="K37" s="210"/>
    </row>
    <row r="38" spans="2:11" ht="15" customHeight="1">
      <c r="B38" s="213"/>
      <c r="C38" s="215"/>
      <c r="D38" s="214"/>
      <c r="E38" s="217" t="s">
        <v>109</v>
      </c>
      <c r="F38" s="214"/>
      <c r="G38" s="212" t="s">
        <v>2188</v>
      </c>
      <c r="H38" s="212"/>
      <c r="I38" s="212"/>
      <c r="J38" s="212"/>
      <c r="K38" s="210"/>
    </row>
    <row r="39" spans="2:11" ht="15" customHeight="1">
      <c r="B39" s="213"/>
      <c r="C39" s="215"/>
      <c r="D39" s="214"/>
      <c r="E39" s="217" t="s">
        <v>110</v>
      </c>
      <c r="F39" s="214"/>
      <c r="G39" s="212" t="s">
        <v>2189</v>
      </c>
      <c r="H39" s="212"/>
      <c r="I39" s="212"/>
      <c r="J39" s="212"/>
      <c r="K39" s="210"/>
    </row>
    <row r="40" spans="2:11" ht="15" customHeight="1">
      <c r="B40" s="213"/>
      <c r="C40" s="215"/>
      <c r="D40" s="214"/>
      <c r="E40" s="217" t="s">
        <v>2190</v>
      </c>
      <c r="F40" s="214"/>
      <c r="G40" s="212" t="s">
        <v>2191</v>
      </c>
      <c r="H40" s="212"/>
      <c r="I40" s="212"/>
      <c r="J40" s="212"/>
      <c r="K40" s="210"/>
    </row>
    <row r="41" spans="2:11" ht="15" customHeight="1">
      <c r="B41" s="213"/>
      <c r="C41" s="215"/>
      <c r="D41" s="214"/>
      <c r="E41" s="217"/>
      <c r="F41" s="214"/>
      <c r="G41" s="212" t="s">
        <v>2192</v>
      </c>
      <c r="H41" s="212"/>
      <c r="I41" s="212"/>
      <c r="J41" s="212"/>
      <c r="K41" s="210"/>
    </row>
    <row r="42" spans="2:11" ht="15" customHeight="1">
      <c r="B42" s="213"/>
      <c r="C42" s="215"/>
      <c r="D42" s="214"/>
      <c r="E42" s="217" t="s">
        <v>2193</v>
      </c>
      <c r="F42" s="214"/>
      <c r="G42" s="212" t="s">
        <v>2194</v>
      </c>
      <c r="H42" s="212"/>
      <c r="I42" s="212"/>
      <c r="J42" s="212"/>
      <c r="K42" s="210"/>
    </row>
    <row r="43" spans="2:11" ht="15" customHeight="1">
      <c r="B43" s="213"/>
      <c r="C43" s="215"/>
      <c r="D43" s="214"/>
      <c r="E43" s="217" t="s">
        <v>113</v>
      </c>
      <c r="F43" s="214"/>
      <c r="G43" s="212" t="s">
        <v>2195</v>
      </c>
      <c r="H43" s="212"/>
      <c r="I43" s="212"/>
      <c r="J43" s="212"/>
      <c r="K43" s="210"/>
    </row>
    <row r="44" spans="2:11" ht="12.75" customHeight="1">
      <c r="B44" s="213"/>
      <c r="C44" s="215"/>
      <c r="D44" s="214"/>
      <c r="E44" s="214"/>
      <c r="F44" s="214"/>
      <c r="G44" s="214"/>
      <c r="H44" s="214"/>
      <c r="I44" s="214"/>
      <c r="J44" s="214"/>
      <c r="K44" s="210"/>
    </row>
    <row r="45" spans="2:11" ht="15" customHeight="1">
      <c r="B45" s="213"/>
      <c r="C45" s="215"/>
      <c r="D45" s="212" t="s">
        <v>2196</v>
      </c>
      <c r="E45" s="212"/>
      <c r="F45" s="212"/>
      <c r="G45" s="212"/>
      <c r="H45" s="212"/>
      <c r="I45" s="212"/>
      <c r="J45" s="212"/>
      <c r="K45" s="210"/>
    </row>
    <row r="46" spans="2:11" ht="15" customHeight="1">
      <c r="B46" s="213"/>
      <c r="C46" s="215"/>
      <c r="D46" s="215"/>
      <c r="E46" s="212" t="s">
        <v>2197</v>
      </c>
      <c r="F46" s="212"/>
      <c r="G46" s="212"/>
      <c r="H46" s="212"/>
      <c r="I46" s="212"/>
      <c r="J46" s="212"/>
      <c r="K46" s="210"/>
    </row>
    <row r="47" spans="2:11" ht="15" customHeight="1">
      <c r="B47" s="213"/>
      <c r="C47" s="215"/>
      <c r="D47" s="215"/>
      <c r="E47" s="212" t="s">
        <v>2198</v>
      </c>
      <c r="F47" s="212"/>
      <c r="G47" s="212"/>
      <c r="H47" s="212"/>
      <c r="I47" s="212"/>
      <c r="J47" s="212"/>
      <c r="K47" s="210"/>
    </row>
    <row r="48" spans="2:11" ht="15" customHeight="1">
      <c r="B48" s="213"/>
      <c r="C48" s="215"/>
      <c r="D48" s="215"/>
      <c r="E48" s="212" t="s">
        <v>2199</v>
      </c>
      <c r="F48" s="212"/>
      <c r="G48" s="212"/>
      <c r="H48" s="212"/>
      <c r="I48" s="212"/>
      <c r="J48" s="212"/>
      <c r="K48" s="210"/>
    </row>
    <row r="49" spans="2:11" ht="15" customHeight="1">
      <c r="B49" s="213"/>
      <c r="C49" s="215"/>
      <c r="D49" s="212" t="s">
        <v>2200</v>
      </c>
      <c r="E49" s="212"/>
      <c r="F49" s="212"/>
      <c r="G49" s="212"/>
      <c r="H49" s="212"/>
      <c r="I49" s="212"/>
      <c r="J49" s="212"/>
      <c r="K49" s="210"/>
    </row>
    <row r="50" spans="2:11" ht="25.5" customHeight="1">
      <c r="B50" s="208"/>
      <c r="C50" s="209" t="s">
        <v>2201</v>
      </c>
      <c r="D50" s="209"/>
      <c r="E50" s="209"/>
      <c r="F50" s="209"/>
      <c r="G50" s="209"/>
      <c r="H50" s="209"/>
      <c r="I50" s="209"/>
      <c r="J50" s="209"/>
      <c r="K50" s="210"/>
    </row>
    <row r="51" spans="2:11" ht="5.25" customHeight="1">
      <c r="B51" s="208"/>
      <c r="C51" s="211"/>
      <c r="D51" s="211"/>
      <c r="E51" s="211"/>
      <c r="F51" s="211"/>
      <c r="G51" s="211"/>
      <c r="H51" s="211"/>
      <c r="I51" s="211"/>
      <c r="J51" s="211"/>
      <c r="K51" s="210"/>
    </row>
    <row r="52" spans="2:11" ht="15" customHeight="1">
      <c r="B52" s="208"/>
      <c r="C52" s="212" t="s">
        <v>2202</v>
      </c>
      <c r="D52" s="212"/>
      <c r="E52" s="212"/>
      <c r="F52" s="212"/>
      <c r="G52" s="212"/>
      <c r="H52" s="212"/>
      <c r="I52" s="212"/>
      <c r="J52" s="212"/>
      <c r="K52" s="210"/>
    </row>
    <row r="53" spans="2:11" ht="15" customHeight="1">
      <c r="B53" s="208"/>
      <c r="C53" s="212" t="s">
        <v>2203</v>
      </c>
      <c r="D53" s="212"/>
      <c r="E53" s="212"/>
      <c r="F53" s="212"/>
      <c r="G53" s="212"/>
      <c r="H53" s="212"/>
      <c r="I53" s="212"/>
      <c r="J53" s="212"/>
      <c r="K53" s="210"/>
    </row>
    <row r="54" spans="2:11" ht="12.75" customHeight="1">
      <c r="B54" s="208"/>
      <c r="C54" s="214"/>
      <c r="D54" s="214"/>
      <c r="E54" s="214"/>
      <c r="F54" s="214"/>
      <c r="G54" s="214"/>
      <c r="H54" s="214"/>
      <c r="I54" s="214"/>
      <c r="J54" s="214"/>
      <c r="K54" s="210"/>
    </row>
    <row r="55" spans="2:11" ht="15" customHeight="1">
      <c r="B55" s="208"/>
      <c r="C55" s="212" t="s">
        <v>2204</v>
      </c>
      <c r="D55" s="212"/>
      <c r="E55" s="212"/>
      <c r="F55" s="212"/>
      <c r="G55" s="212"/>
      <c r="H55" s="212"/>
      <c r="I55" s="212"/>
      <c r="J55" s="212"/>
      <c r="K55" s="210"/>
    </row>
    <row r="56" spans="2:11" ht="15" customHeight="1">
      <c r="B56" s="208"/>
      <c r="C56" s="215"/>
      <c r="D56" s="212" t="s">
        <v>2205</v>
      </c>
      <c r="E56" s="212"/>
      <c r="F56" s="212"/>
      <c r="G56" s="212"/>
      <c r="H56" s="212"/>
      <c r="I56" s="212"/>
      <c r="J56" s="212"/>
      <c r="K56" s="210"/>
    </row>
    <row r="57" spans="2:11" ht="15" customHeight="1">
      <c r="B57" s="208"/>
      <c r="C57" s="215"/>
      <c r="D57" s="212" t="s">
        <v>2206</v>
      </c>
      <c r="E57" s="212"/>
      <c r="F57" s="212"/>
      <c r="G57" s="212"/>
      <c r="H57" s="212"/>
      <c r="I57" s="212"/>
      <c r="J57" s="212"/>
      <c r="K57" s="210"/>
    </row>
    <row r="58" spans="2:11" ht="15" customHeight="1">
      <c r="B58" s="208"/>
      <c r="C58" s="215"/>
      <c r="D58" s="212" t="s">
        <v>2207</v>
      </c>
      <c r="E58" s="212"/>
      <c r="F58" s="212"/>
      <c r="G58" s="212"/>
      <c r="H58" s="212"/>
      <c r="I58" s="212"/>
      <c r="J58" s="212"/>
      <c r="K58" s="210"/>
    </row>
    <row r="59" spans="2:11" ht="15" customHeight="1">
      <c r="B59" s="208"/>
      <c r="C59" s="215"/>
      <c r="D59" s="212" t="s">
        <v>2208</v>
      </c>
      <c r="E59" s="212"/>
      <c r="F59" s="212"/>
      <c r="G59" s="212"/>
      <c r="H59" s="212"/>
      <c r="I59" s="212"/>
      <c r="J59" s="212"/>
      <c r="K59" s="210"/>
    </row>
    <row r="60" spans="2:11" ht="15" customHeight="1">
      <c r="B60" s="208"/>
      <c r="C60" s="215"/>
      <c r="D60" s="218" t="s">
        <v>2209</v>
      </c>
      <c r="E60" s="218"/>
      <c r="F60" s="218"/>
      <c r="G60" s="218"/>
      <c r="H60" s="218"/>
      <c r="I60" s="218"/>
      <c r="J60" s="218"/>
      <c r="K60" s="210"/>
    </row>
    <row r="61" spans="2:11" ht="15" customHeight="1">
      <c r="B61" s="208"/>
      <c r="C61" s="215"/>
      <c r="D61" s="212" t="s">
        <v>2210</v>
      </c>
      <c r="E61" s="212"/>
      <c r="F61" s="212"/>
      <c r="G61" s="212"/>
      <c r="H61" s="212"/>
      <c r="I61" s="212"/>
      <c r="J61" s="212"/>
      <c r="K61" s="210"/>
    </row>
    <row r="62" spans="2:11" ht="12.75" customHeight="1">
      <c r="B62" s="208"/>
      <c r="C62" s="215"/>
      <c r="D62" s="215"/>
      <c r="E62" s="219"/>
      <c r="F62" s="215"/>
      <c r="G62" s="215"/>
      <c r="H62" s="215"/>
      <c r="I62" s="215"/>
      <c r="J62" s="215"/>
      <c r="K62" s="210"/>
    </row>
    <row r="63" spans="2:11" ht="15" customHeight="1">
      <c r="B63" s="208"/>
      <c r="C63" s="215"/>
      <c r="D63" s="212" t="s">
        <v>2211</v>
      </c>
      <c r="E63" s="212"/>
      <c r="F63" s="212"/>
      <c r="G63" s="212"/>
      <c r="H63" s="212"/>
      <c r="I63" s="212"/>
      <c r="J63" s="212"/>
      <c r="K63" s="210"/>
    </row>
    <row r="64" spans="2:11" ht="15" customHeight="1">
      <c r="B64" s="208"/>
      <c r="C64" s="215"/>
      <c r="D64" s="218" t="s">
        <v>2212</v>
      </c>
      <c r="E64" s="218"/>
      <c r="F64" s="218"/>
      <c r="G64" s="218"/>
      <c r="H64" s="218"/>
      <c r="I64" s="218"/>
      <c r="J64" s="218"/>
      <c r="K64" s="210"/>
    </row>
    <row r="65" spans="2:11" ht="15" customHeight="1">
      <c r="B65" s="208"/>
      <c r="C65" s="215"/>
      <c r="D65" s="212" t="s">
        <v>2213</v>
      </c>
      <c r="E65" s="212"/>
      <c r="F65" s="212"/>
      <c r="G65" s="212"/>
      <c r="H65" s="212"/>
      <c r="I65" s="212"/>
      <c r="J65" s="212"/>
      <c r="K65" s="210"/>
    </row>
    <row r="66" spans="2:11" ht="15" customHeight="1">
      <c r="B66" s="208"/>
      <c r="C66" s="215"/>
      <c r="D66" s="212" t="s">
        <v>2214</v>
      </c>
      <c r="E66" s="212"/>
      <c r="F66" s="212"/>
      <c r="G66" s="212"/>
      <c r="H66" s="212"/>
      <c r="I66" s="212"/>
      <c r="J66" s="212"/>
      <c r="K66" s="210"/>
    </row>
    <row r="67" spans="2:11" ht="15" customHeight="1">
      <c r="B67" s="208"/>
      <c r="C67" s="215"/>
      <c r="D67" s="212" t="s">
        <v>2215</v>
      </c>
      <c r="E67" s="212"/>
      <c r="F67" s="212"/>
      <c r="G67" s="212"/>
      <c r="H67" s="212"/>
      <c r="I67" s="212"/>
      <c r="J67" s="212"/>
      <c r="K67" s="210"/>
    </row>
    <row r="68" spans="2:11" ht="15" customHeight="1">
      <c r="B68" s="208"/>
      <c r="C68" s="215"/>
      <c r="D68" s="212" t="s">
        <v>2216</v>
      </c>
      <c r="E68" s="212"/>
      <c r="F68" s="212"/>
      <c r="G68" s="212"/>
      <c r="H68" s="212"/>
      <c r="I68" s="212"/>
      <c r="J68" s="212"/>
      <c r="K68" s="210"/>
    </row>
    <row r="69" spans="2:11" ht="12.75" customHeight="1">
      <c r="B69" s="220"/>
      <c r="C69" s="221"/>
      <c r="D69" s="221"/>
      <c r="E69" s="221"/>
      <c r="F69" s="221"/>
      <c r="G69" s="221"/>
      <c r="H69" s="221"/>
      <c r="I69" s="221"/>
      <c r="J69" s="221"/>
      <c r="K69" s="222"/>
    </row>
    <row r="70" spans="2:11" ht="18.75" customHeight="1">
      <c r="B70" s="223"/>
      <c r="C70" s="223"/>
      <c r="D70" s="223"/>
      <c r="E70" s="223"/>
      <c r="F70" s="223"/>
      <c r="G70" s="223"/>
      <c r="H70" s="223"/>
      <c r="I70" s="223"/>
      <c r="J70" s="223"/>
      <c r="K70" s="224"/>
    </row>
    <row r="71" spans="2:11" ht="18.75" customHeight="1">
      <c r="B71" s="224"/>
      <c r="C71" s="224"/>
      <c r="D71" s="224"/>
      <c r="E71" s="224"/>
      <c r="F71" s="224"/>
      <c r="G71" s="224"/>
      <c r="H71" s="224"/>
      <c r="I71" s="224"/>
      <c r="J71" s="224"/>
      <c r="K71" s="224"/>
    </row>
    <row r="72" spans="2:11" ht="7.5" customHeight="1">
      <c r="B72" s="225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ht="45" customHeight="1">
      <c r="B73" s="228"/>
      <c r="C73" s="229" t="s">
        <v>2154</v>
      </c>
      <c r="D73" s="229"/>
      <c r="E73" s="229"/>
      <c r="F73" s="229"/>
      <c r="G73" s="229"/>
      <c r="H73" s="229"/>
      <c r="I73" s="229"/>
      <c r="J73" s="229"/>
      <c r="K73" s="230"/>
    </row>
    <row r="74" spans="2:11" ht="17.25" customHeight="1">
      <c r="B74" s="228"/>
      <c r="C74" s="231" t="s">
        <v>2217</v>
      </c>
      <c r="D74" s="231"/>
      <c r="E74" s="231"/>
      <c r="F74" s="231" t="s">
        <v>2218</v>
      </c>
      <c r="G74" s="232"/>
      <c r="H74" s="231" t="s">
        <v>108</v>
      </c>
      <c r="I74" s="231" t="s">
        <v>57</v>
      </c>
      <c r="J74" s="231" t="s">
        <v>2219</v>
      </c>
      <c r="K74" s="230"/>
    </row>
    <row r="75" spans="2:11" ht="17.25" customHeight="1">
      <c r="B75" s="228"/>
      <c r="C75" s="233" t="s">
        <v>2220</v>
      </c>
      <c r="D75" s="233"/>
      <c r="E75" s="233"/>
      <c r="F75" s="234" t="s">
        <v>2221</v>
      </c>
      <c r="G75" s="235"/>
      <c r="H75" s="233"/>
      <c r="I75" s="233"/>
      <c r="J75" s="233" t="s">
        <v>2222</v>
      </c>
      <c r="K75" s="230"/>
    </row>
    <row r="76" spans="2:11" ht="5.25" customHeight="1">
      <c r="B76" s="228"/>
      <c r="C76" s="236"/>
      <c r="D76" s="236"/>
      <c r="E76" s="236"/>
      <c r="F76" s="236"/>
      <c r="G76" s="237"/>
      <c r="H76" s="236"/>
      <c r="I76" s="236"/>
      <c r="J76" s="236"/>
      <c r="K76" s="230"/>
    </row>
    <row r="77" spans="2:11" ht="15" customHeight="1">
      <c r="B77" s="228"/>
      <c r="C77" s="217" t="s">
        <v>53</v>
      </c>
      <c r="D77" s="236"/>
      <c r="E77" s="236"/>
      <c r="F77" s="238" t="s">
        <v>2223</v>
      </c>
      <c r="G77" s="237"/>
      <c r="H77" s="217" t="s">
        <v>2224</v>
      </c>
      <c r="I77" s="217" t="s">
        <v>2225</v>
      </c>
      <c r="J77" s="217">
        <v>20</v>
      </c>
      <c r="K77" s="230"/>
    </row>
    <row r="78" spans="2:11" ht="15" customHeight="1">
      <c r="B78" s="228"/>
      <c r="C78" s="217" t="s">
        <v>2226</v>
      </c>
      <c r="D78" s="217"/>
      <c r="E78" s="217"/>
      <c r="F78" s="238" t="s">
        <v>2223</v>
      </c>
      <c r="G78" s="237"/>
      <c r="H78" s="217" t="s">
        <v>2227</v>
      </c>
      <c r="I78" s="217" t="s">
        <v>2225</v>
      </c>
      <c r="J78" s="217">
        <v>120</v>
      </c>
      <c r="K78" s="230"/>
    </row>
    <row r="79" spans="2:11" ht="15" customHeight="1">
      <c r="B79" s="239"/>
      <c r="C79" s="217" t="s">
        <v>2228</v>
      </c>
      <c r="D79" s="217"/>
      <c r="E79" s="217"/>
      <c r="F79" s="238" t="s">
        <v>2229</v>
      </c>
      <c r="G79" s="237"/>
      <c r="H79" s="217" t="s">
        <v>2230</v>
      </c>
      <c r="I79" s="217" t="s">
        <v>2225</v>
      </c>
      <c r="J79" s="217">
        <v>50</v>
      </c>
      <c r="K79" s="230"/>
    </row>
    <row r="80" spans="2:11" ht="15" customHeight="1">
      <c r="B80" s="239"/>
      <c r="C80" s="217" t="s">
        <v>2231</v>
      </c>
      <c r="D80" s="217"/>
      <c r="E80" s="217"/>
      <c r="F80" s="238" t="s">
        <v>2223</v>
      </c>
      <c r="G80" s="237"/>
      <c r="H80" s="217" t="s">
        <v>2232</v>
      </c>
      <c r="I80" s="217" t="s">
        <v>2233</v>
      </c>
      <c r="J80" s="217"/>
      <c r="K80" s="230"/>
    </row>
    <row r="81" spans="2:11" ht="15" customHeight="1">
      <c r="B81" s="239"/>
      <c r="C81" s="240" t="s">
        <v>2234</v>
      </c>
      <c r="D81" s="240"/>
      <c r="E81" s="240"/>
      <c r="F81" s="241" t="s">
        <v>2229</v>
      </c>
      <c r="G81" s="240"/>
      <c r="H81" s="240" t="s">
        <v>2235</v>
      </c>
      <c r="I81" s="240" t="s">
        <v>2225</v>
      </c>
      <c r="J81" s="240">
        <v>15</v>
      </c>
      <c r="K81" s="230"/>
    </row>
    <row r="82" spans="2:11" ht="15" customHeight="1">
      <c r="B82" s="239"/>
      <c r="C82" s="240" t="s">
        <v>2236</v>
      </c>
      <c r="D82" s="240"/>
      <c r="E82" s="240"/>
      <c r="F82" s="241" t="s">
        <v>2229</v>
      </c>
      <c r="G82" s="240"/>
      <c r="H82" s="240" t="s">
        <v>2237</v>
      </c>
      <c r="I82" s="240" t="s">
        <v>2225</v>
      </c>
      <c r="J82" s="240">
        <v>15</v>
      </c>
      <c r="K82" s="230"/>
    </row>
    <row r="83" spans="2:11" ht="15" customHeight="1">
      <c r="B83" s="239"/>
      <c r="C83" s="240" t="s">
        <v>2238</v>
      </c>
      <c r="D83" s="240"/>
      <c r="E83" s="240"/>
      <c r="F83" s="241" t="s">
        <v>2229</v>
      </c>
      <c r="G83" s="240"/>
      <c r="H83" s="240" t="s">
        <v>2239</v>
      </c>
      <c r="I83" s="240" t="s">
        <v>2225</v>
      </c>
      <c r="J83" s="240">
        <v>20</v>
      </c>
      <c r="K83" s="230"/>
    </row>
    <row r="84" spans="2:11" ht="15" customHeight="1">
      <c r="B84" s="239"/>
      <c r="C84" s="240" t="s">
        <v>2240</v>
      </c>
      <c r="D84" s="240"/>
      <c r="E84" s="240"/>
      <c r="F84" s="241" t="s">
        <v>2229</v>
      </c>
      <c r="G84" s="240"/>
      <c r="H84" s="240" t="s">
        <v>2241</v>
      </c>
      <c r="I84" s="240" t="s">
        <v>2225</v>
      </c>
      <c r="J84" s="240">
        <v>20</v>
      </c>
      <c r="K84" s="230"/>
    </row>
    <row r="85" spans="2:11" ht="15" customHeight="1">
      <c r="B85" s="239"/>
      <c r="C85" s="217" t="s">
        <v>2242</v>
      </c>
      <c r="D85" s="217"/>
      <c r="E85" s="217"/>
      <c r="F85" s="238" t="s">
        <v>2229</v>
      </c>
      <c r="G85" s="237"/>
      <c r="H85" s="217" t="s">
        <v>2243</v>
      </c>
      <c r="I85" s="217" t="s">
        <v>2225</v>
      </c>
      <c r="J85" s="217">
        <v>50</v>
      </c>
      <c r="K85" s="230"/>
    </row>
    <row r="86" spans="2:11" ht="15" customHeight="1">
      <c r="B86" s="239"/>
      <c r="C86" s="217" t="s">
        <v>2244</v>
      </c>
      <c r="D86" s="217"/>
      <c r="E86" s="217"/>
      <c r="F86" s="238" t="s">
        <v>2229</v>
      </c>
      <c r="G86" s="237"/>
      <c r="H86" s="217" t="s">
        <v>2245</v>
      </c>
      <c r="I86" s="217" t="s">
        <v>2225</v>
      </c>
      <c r="J86" s="217">
        <v>20</v>
      </c>
      <c r="K86" s="230"/>
    </row>
    <row r="87" spans="2:11" ht="15" customHeight="1">
      <c r="B87" s="239"/>
      <c r="C87" s="217" t="s">
        <v>2246</v>
      </c>
      <c r="D87" s="217"/>
      <c r="E87" s="217"/>
      <c r="F87" s="238" t="s">
        <v>2229</v>
      </c>
      <c r="G87" s="237"/>
      <c r="H87" s="217" t="s">
        <v>2247</v>
      </c>
      <c r="I87" s="217" t="s">
        <v>2225</v>
      </c>
      <c r="J87" s="217">
        <v>20</v>
      </c>
      <c r="K87" s="230"/>
    </row>
    <row r="88" spans="2:11" ht="15" customHeight="1">
      <c r="B88" s="239"/>
      <c r="C88" s="217" t="s">
        <v>2248</v>
      </c>
      <c r="D88" s="217"/>
      <c r="E88" s="217"/>
      <c r="F88" s="238" t="s">
        <v>2229</v>
      </c>
      <c r="G88" s="237"/>
      <c r="H88" s="217" t="s">
        <v>2249</v>
      </c>
      <c r="I88" s="217" t="s">
        <v>2225</v>
      </c>
      <c r="J88" s="217">
        <v>50</v>
      </c>
      <c r="K88" s="230"/>
    </row>
    <row r="89" spans="2:11" ht="15" customHeight="1">
      <c r="B89" s="239"/>
      <c r="C89" s="217" t="s">
        <v>2250</v>
      </c>
      <c r="D89" s="217"/>
      <c r="E89" s="217"/>
      <c r="F89" s="238" t="s">
        <v>2229</v>
      </c>
      <c r="G89" s="237"/>
      <c r="H89" s="217" t="s">
        <v>2250</v>
      </c>
      <c r="I89" s="217" t="s">
        <v>2225</v>
      </c>
      <c r="J89" s="217">
        <v>50</v>
      </c>
      <c r="K89" s="230"/>
    </row>
    <row r="90" spans="2:11" ht="15" customHeight="1">
      <c r="B90" s="239"/>
      <c r="C90" s="217" t="s">
        <v>114</v>
      </c>
      <c r="D90" s="217"/>
      <c r="E90" s="217"/>
      <c r="F90" s="238" t="s">
        <v>2229</v>
      </c>
      <c r="G90" s="237"/>
      <c r="H90" s="217" t="s">
        <v>2251</v>
      </c>
      <c r="I90" s="217" t="s">
        <v>2225</v>
      </c>
      <c r="J90" s="217">
        <v>255</v>
      </c>
      <c r="K90" s="230"/>
    </row>
    <row r="91" spans="2:11" ht="15" customHeight="1">
      <c r="B91" s="239"/>
      <c r="C91" s="217" t="s">
        <v>2252</v>
      </c>
      <c r="D91" s="217"/>
      <c r="E91" s="217"/>
      <c r="F91" s="238" t="s">
        <v>2223</v>
      </c>
      <c r="G91" s="237"/>
      <c r="H91" s="217" t="s">
        <v>2253</v>
      </c>
      <c r="I91" s="217" t="s">
        <v>2254</v>
      </c>
      <c r="J91" s="217"/>
      <c r="K91" s="230"/>
    </row>
    <row r="92" spans="2:11" ht="15" customHeight="1">
      <c r="B92" s="239"/>
      <c r="C92" s="217" t="s">
        <v>2255</v>
      </c>
      <c r="D92" s="217"/>
      <c r="E92" s="217"/>
      <c r="F92" s="238" t="s">
        <v>2223</v>
      </c>
      <c r="G92" s="237"/>
      <c r="H92" s="217" t="s">
        <v>2256</v>
      </c>
      <c r="I92" s="217" t="s">
        <v>2257</v>
      </c>
      <c r="J92" s="217"/>
      <c r="K92" s="230"/>
    </row>
    <row r="93" spans="2:11" ht="15" customHeight="1">
      <c r="B93" s="239"/>
      <c r="C93" s="217" t="s">
        <v>2258</v>
      </c>
      <c r="D93" s="217"/>
      <c r="E93" s="217"/>
      <c r="F93" s="238" t="s">
        <v>2223</v>
      </c>
      <c r="G93" s="237"/>
      <c r="H93" s="217" t="s">
        <v>2258</v>
      </c>
      <c r="I93" s="217" t="s">
        <v>2257</v>
      </c>
      <c r="J93" s="217"/>
      <c r="K93" s="230"/>
    </row>
    <row r="94" spans="2:11" ht="15" customHeight="1">
      <c r="B94" s="239"/>
      <c r="C94" s="217" t="s">
        <v>38</v>
      </c>
      <c r="D94" s="217"/>
      <c r="E94" s="217"/>
      <c r="F94" s="238" t="s">
        <v>2223</v>
      </c>
      <c r="G94" s="237"/>
      <c r="H94" s="217" t="s">
        <v>2259</v>
      </c>
      <c r="I94" s="217" t="s">
        <v>2257</v>
      </c>
      <c r="J94" s="217"/>
      <c r="K94" s="230"/>
    </row>
    <row r="95" spans="2:11" ht="15" customHeight="1">
      <c r="B95" s="239"/>
      <c r="C95" s="217" t="s">
        <v>48</v>
      </c>
      <c r="D95" s="217"/>
      <c r="E95" s="217"/>
      <c r="F95" s="238" t="s">
        <v>2223</v>
      </c>
      <c r="G95" s="237"/>
      <c r="H95" s="217" t="s">
        <v>2260</v>
      </c>
      <c r="I95" s="217" t="s">
        <v>2257</v>
      </c>
      <c r="J95" s="217"/>
      <c r="K95" s="230"/>
    </row>
    <row r="96" spans="2:11" ht="15" customHeight="1">
      <c r="B96" s="242"/>
      <c r="C96" s="243"/>
      <c r="D96" s="243"/>
      <c r="E96" s="243"/>
      <c r="F96" s="243"/>
      <c r="G96" s="243"/>
      <c r="H96" s="243"/>
      <c r="I96" s="243"/>
      <c r="J96" s="243"/>
      <c r="K96" s="244"/>
    </row>
    <row r="97" spans="2:11" ht="18.75" customHeight="1">
      <c r="B97" s="245"/>
      <c r="C97" s="246"/>
      <c r="D97" s="246"/>
      <c r="E97" s="246"/>
      <c r="F97" s="246"/>
      <c r="G97" s="246"/>
      <c r="H97" s="246"/>
      <c r="I97" s="246"/>
      <c r="J97" s="246"/>
      <c r="K97" s="245"/>
    </row>
    <row r="98" spans="2:11" ht="18.75" customHeight="1">
      <c r="B98" s="224"/>
      <c r="C98" s="224"/>
      <c r="D98" s="224"/>
      <c r="E98" s="224"/>
      <c r="F98" s="224"/>
      <c r="G98" s="224"/>
      <c r="H98" s="224"/>
      <c r="I98" s="224"/>
      <c r="J98" s="224"/>
      <c r="K98" s="224"/>
    </row>
    <row r="99" spans="2:11" ht="7.5" customHeight="1">
      <c r="B99" s="225"/>
      <c r="C99" s="226"/>
      <c r="D99" s="226"/>
      <c r="E99" s="226"/>
      <c r="F99" s="226"/>
      <c r="G99" s="226"/>
      <c r="H99" s="226"/>
      <c r="I99" s="226"/>
      <c r="J99" s="226"/>
      <c r="K99" s="227"/>
    </row>
    <row r="100" spans="2:11" ht="45" customHeight="1">
      <c r="B100" s="228"/>
      <c r="C100" s="229" t="s">
        <v>2261</v>
      </c>
      <c r="D100" s="229"/>
      <c r="E100" s="229"/>
      <c r="F100" s="229"/>
      <c r="G100" s="229"/>
      <c r="H100" s="229"/>
      <c r="I100" s="229"/>
      <c r="J100" s="229"/>
      <c r="K100" s="230"/>
    </row>
    <row r="101" spans="2:11" ht="17.25" customHeight="1">
      <c r="B101" s="228"/>
      <c r="C101" s="231" t="s">
        <v>2217</v>
      </c>
      <c r="D101" s="231"/>
      <c r="E101" s="231"/>
      <c r="F101" s="231" t="s">
        <v>2218</v>
      </c>
      <c r="G101" s="232"/>
      <c r="H101" s="231" t="s">
        <v>108</v>
      </c>
      <c r="I101" s="231" t="s">
        <v>57</v>
      </c>
      <c r="J101" s="231" t="s">
        <v>2219</v>
      </c>
      <c r="K101" s="230"/>
    </row>
    <row r="102" spans="2:11" ht="17.25" customHeight="1">
      <c r="B102" s="228"/>
      <c r="C102" s="233" t="s">
        <v>2220</v>
      </c>
      <c r="D102" s="233"/>
      <c r="E102" s="233"/>
      <c r="F102" s="234" t="s">
        <v>2221</v>
      </c>
      <c r="G102" s="235"/>
      <c r="H102" s="233"/>
      <c r="I102" s="233"/>
      <c r="J102" s="233" t="s">
        <v>2222</v>
      </c>
      <c r="K102" s="230"/>
    </row>
    <row r="103" spans="2:11" ht="5.25" customHeight="1">
      <c r="B103" s="228"/>
      <c r="C103" s="231"/>
      <c r="D103" s="231"/>
      <c r="E103" s="231"/>
      <c r="F103" s="231"/>
      <c r="G103" s="247"/>
      <c r="H103" s="231"/>
      <c r="I103" s="231"/>
      <c r="J103" s="231"/>
      <c r="K103" s="230"/>
    </row>
    <row r="104" spans="2:11" ht="15" customHeight="1">
      <c r="B104" s="228"/>
      <c r="C104" s="217" t="s">
        <v>53</v>
      </c>
      <c r="D104" s="236"/>
      <c r="E104" s="236"/>
      <c r="F104" s="238" t="s">
        <v>2223</v>
      </c>
      <c r="G104" s="247"/>
      <c r="H104" s="217" t="s">
        <v>2262</v>
      </c>
      <c r="I104" s="217" t="s">
        <v>2225</v>
      </c>
      <c r="J104" s="217">
        <v>20</v>
      </c>
      <c r="K104" s="230"/>
    </row>
    <row r="105" spans="2:11" ht="15" customHeight="1">
      <c r="B105" s="228"/>
      <c r="C105" s="217" t="s">
        <v>2226</v>
      </c>
      <c r="D105" s="217"/>
      <c r="E105" s="217"/>
      <c r="F105" s="238" t="s">
        <v>2223</v>
      </c>
      <c r="G105" s="217"/>
      <c r="H105" s="217" t="s">
        <v>2262</v>
      </c>
      <c r="I105" s="217" t="s">
        <v>2225</v>
      </c>
      <c r="J105" s="217">
        <v>120</v>
      </c>
      <c r="K105" s="230"/>
    </row>
    <row r="106" spans="2:11" ht="15" customHeight="1">
      <c r="B106" s="239"/>
      <c r="C106" s="217" t="s">
        <v>2228</v>
      </c>
      <c r="D106" s="217"/>
      <c r="E106" s="217"/>
      <c r="F106" s="238" t="s">
        <v>2229</v>
      </c>
      <c r="G106" s="217"/>
      <c r="H106" s="217" t="s">
        <v>2262</v>
      </c>
      <c r="I106" s="217" t="s">
        <v>2225</v>
      </c>
      <c r="J106" s="217">
        <v>50</v>
      </c>
      <c r="K106" s="230"/>
    </row>
    <row r="107" spans="2:11" ht="15" customHeight="1">
      <c r="B107" s="239"/>
      <c r="C107" s="217" t="s">
        <v>2231</v>
      </c>
      <c r="D107" s="217"/>
      <c r="E107" s="217"/>
      <c r="F107" s="238" t="s">
        <v>2223</v>
      </c>
      <c r="G107" s="217"/>
      <c r="H107" s="217" t="s">
        <v>2262</v>
      </c>
      <c r="I107" s="217" t="s">
        <v>2233</v>
      </c>
      <c r="J107" s="217"/>
      <c r="K107" s="230"/>
    </row>
    <row r="108" spans="2:11" ht="15" customHeight="1">
      <c r="B108" s="239"/>
      <c r="C108" s="217" t="s">
        <v>2242</v>
      </c>
      <c r="D108" s="217"/>
      <c r="E108" s="217"/>
      <c r="F108" s="238" t="s">
        <v>2229</v>
      </c>
      <c r="G108" s="217"/>
      <c r="H108" s="217" t="s">
        <v>2262</v>
      </c>
      <c r="I108" s="217" t="s">
        <v>2225</v>
      </c>
      <c r="J108" s="217">
        <v>50</v>
      </c>
      <c r="K108" s="230"/>
    </row>
    <row r="109" spans="2:11" ht="15" customHeight="1">
      <c r="B109" s="239"/>
      <c r="C109" s="217" t="s">
        <v>2250</v>
      </c>
      <c r="D109" s="217"/>
      <c r="E109" s="217"/>
      <c r="F109" s="238" t="s">
        <v>2229</v>
      </c>
      <c r="G109" s="217"/>
      <c r="H109" s="217" t="s">
        <v>2262</v>
      </c>
      <c r="I109" s="217" t="s">
        <v>2225</v>
      </c>
      <c r="J109" s="217">
        <v>50</v>
      </c>
      <c r="K109" s="230"/>
    </row>
    <row r="110" spans="2:11" ht="15" customHeight="1">
      <c r="B110" s="239"/>
      <c r="C110" s="217" t="s">
        <v>2248</v>
      </c>
      <c r="D110" s="217"/>
      <c r="E110" s="217"/>
      <c r="F110" s="238" t="s">
        <v>2229</v>
      </c>
      <c r="G110" s="217"/>
      <c r="H110" s="217" t="s">
        <v>2262</v>
      </c>
      <c r="I110" s="217" t="s">
        <v>2225</v>
      </c>
      <c r="J110" s="217">
        <v>50</v>
      </c>
      <c r="K110" s="230"/>
    </row>
    <row r="111" spans="2:11" ht="15" customHeight="1">
      <c r="B111" s="239"/>
      <c r="C111" s="217" t="s">
        <v>53</v>
      </c>
      <c r="D111" s="217"/>
      <c r="E111" s="217"/>
      <c r="F111" s="238" t="s">
        <v>2223</v>
      </c>
      <c r="G111" s="217"/>
      <c r="H111" s="217" t="s">
        <v>2263</v>
      </c>
      <c r="I111" s="217" t="s">
        <v>2225</v>
      </c>
      <c r="J111" s="217">
        <v>20</v>
      </c>
      <c r="K111" s="230"/>
    </row>
    <row r="112" spans="2:11" ht="15" customHeight="1">
      <c r="B112" s="239"/>
      <c r="C112" s="217" t="s">
        <v>2264</v>
      </c>
      <c r="D112" s="217"/>
      <c r="E112" s="217"/>
      <c r="F112" s="238" t="s">
        <v>2223</v>
      </c>
      <c r="G112" s="217"/>
      <c r="H112" s="217" t="s">
        <v>2265</v>
      </c>
      <c r="I112" s="217" t="s">
        <v>2225</v>
      </c>
      <c r="J112" s="217">
        <v>120</v>
      </c>
      <c r="K112" s="230"/>
    </row>
    <row r="113" spans="2:11" ht="15" customHeight="1">
      <c r="B113" s="239"/>
      <c r="C113" s="217" t="s">
        <v>38</v>
      </c>
      <c r="D113" s="217"/>
      <c r="E113" s="217"/>
      <c r="F113" s="238" t="s">
        <v>2223</v>
      </c>
      <c r="G113" s="217"/>
      <c r="H113" s="217" t="s">
        <v>2266</v>
      </c>
      <c r="I113" s="217" t="s">
        <v>2257</v>
      </c>
      <c r="J113" s="217"/>
      <c r="K113" s="230"/>
    </row>
    <row r="114" spans="2:11" ht="15" customHeight="1">
      <c r="B114" s="239"/>
      <c r="C114" s="217" t="s">
        <v>48</v>
      </c>
      <c r="D114" s="217"/>
      <c r="E114" s="217"/>
      <c r="F114" s="238" t="s">
        <v>2223</v>
      </c>
      <c r="G114" s="217"/>
      <c r="H114" s="217" t="s">
        <v>2267</v>
      </c>
      <c r="I114" s="217" t="s">
        <v>2257</v>
      </c>
      <c r="J114" s="217"/>
      <c r="K114" s="230"/>
    </row>
    <row r="115" spans="2:11" ht="15" customHeight="1">
      <c r="B115" s="239"/>
      <c r="C115" s="217" t="s">
        <v>57</v>
      </c>
      <c r="D115" s="217"/>
      <c r="E115" s="217"/>
      <c r="F115" s="238" t="s">
        <v>2223</v>
      </c>
      <c r="G115" s="217"/>
      <c r="H115" s="217" t="s">
        <v>2268</v>
      </c>
      <c r="I115" s="217" t="s">
        <v>2269</v>
      </c>
      <c r="J115" s="217"/>
      <c r="K115" s="230"/>
    </row>
    <row r="116" spans="2:11" ht="15" customHeight="1">
      <c r="B116" s="242"/>
      <c r="C116" s="248"/>
      <c r="D116" s="248"/>
      <c r="E116" s="248"/>
      <c r="F116" s="248"/>
      <c r="G116" s="248"/>
      <c r="H116" s="248"/>
      <c r="I116" s="248"/>
      <c r="J116" s="248"/>
      <c r="K116" s="244"/>
    </row>
    <row r="117" spans="2:11" ht="18.75" customHeight="1">
      <c r="B117" s="249"/>
      <c r="C117" s="214"/>
      <c r="D117" s="214"/>
      <c r="E117" s="214"/>
      <c r="F117" s="250"/>
      <c r="G117" s="214"/>
      <c r="H117" s="214"/>
      <c r="I117" s="214"/>
      <c r="J117" s="214"/>
      <c r="K117" s="249"/>
    </row>
    <row r="118" spans="2:11" ht="18.75" customHeight="1"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</row>
    <row r="119" spans="2:11" ht="7.5" customHeight="1">
      <c r="B119" s="251"/>
      <c r="C119" s="252"/>
      <c r="D119" s="252"/>
      <c r="E119" s="252"/>
      <c r="F119" s="252"/>
      <c r="G119" s="252"/>
      <c r="H119" s="252"/>
      <c r="I119" s="252"/>
      <c r="J119" s="252"/>
      <c r="K119" s="253"/>
    </row>
    <row r="120" spans="2:11" ht="45" customHeight="1">
      <c r="B120" s="254"/>
      <c r="C120" s="205" t="s">
        <v>2270</v>
      </c>
      <c r="D120" s="205"/>
      <c r="E120" s="205"/>
      <c r="F120" s="205"/>
      <c r="G120" s="205"/>
      <c r="H120" s="205"/>
      <c r="I120" s="205"/>
      <c r="J120" s="205"/>
      <c r="K120" s="255"/>
    </row>
    <row r="121" spans="2:11" ht="17.25" customHeight="1">
      <c r="B121" s="256"/>
      <c r="C121" s="231" t="s">
        <v>2217</v>
      </c>
      <c r="D121" s="231"/>
      <c r="E121" s="231"/>
      <c r="F121" s="231" t="s">
        <v>2218</v>
      </c>
      <c r="G121" s="232"/>
      <c r="H121" s="231" t="s">
        <v>108</v>
      </c>
      <c r="I121" s="231" t="s">
        <v>57</v>
      </c>
      <c r="J121" s="231" t="s">
        <v>2219</v>
      </c>
      <c r="K121" s="257"/>
    </row>
    <row r="122" spans="2:11" ht="17.25" customHeight="1">
      <c r="B122" s="256"/>
      <c r="C122" s="233" t="s">
        <v>2220</v>
      </c>
      <c r="D122" s="233"/>
      <c r="E122" s="233"/>
      <c r="F122" s="234" t="s">
        <v>2221</v>
      </c>
      <c r="G122" s="235"/>
      <c r="H122" s="233"/>
      <c r="I122" s="233"/>
      <c r="J122" s="233" t="s">
        <v>2222</v>
      </c>
      <c r="K122" s="257"/>
    </row>
    <row r="123" spans="2:11" ht="5.25" customHeight="1">
      <c r="B123" s="258"/>
      <c r="C123" s="236"/>
      <c r="D123" s="236"/>
      <c r="E123" s="236"/>
      <c r="F123" s="236"/>
      <c r="G123" s="217"/>
      <c r="H123" s="236"/>
      <c r="I123" s="236"/>
      <c r="J123" s="236"/>
      <c r="K123" s="259"/>
    </row>
    <row r="124" spans="2:11" ht="15" customHeight="1">
      <c r="B124" s="258"/>
      <c r="C124" s="217" t="s">
        <v>2226</v>
      </c>
      <c r="D124" s="236"/>
      <c r="E124" s="236"/>
      <c r="F124" s="238" t="s">
        <v>2223</v>
      </c>
      <c r="G124" s="217"/>
      <c r="H124" s="217" t="s">
        <v>2262</v>
      </c>
      <c r="I124" s="217" t="s">
        <v>2225</v>
      </c>
      <c r="J124" s="217">
        <v>120</v>
      </c>
      <c r="K124" s="260"/>
    </row>
    <row r="125" spans="2:11" ht="15" customHeight="1">
      <c r="B125" s="258"/>
      <c r="C125" s="217" t="s">
        <v>2271</v>
      </c>
      <c r="D125" s="217"/>
      <c r="E125" s="217"/>
      <c r="F125" s="238" t="s">
        <v>2223</v>
      </c>
      <c r="G125" s="217"/>
      <c r="H125" s="217" t="s">
        <v>2272</v>
      </c>
      <c r="I125" s="217" t="s">
        <v>2225</v>
      </c>
      <c r="J125" s="217" t="s">
        <v>2273</v>
      </c>
      <c r="K125" s="260"/>
    </row>
    <row r="126" spans="2:11" ht="15" customHeight="1">
      <c r="B126" s="258"/>
      <c r="C126" s="217" t="s">
        <v>2172</v>
      </c>
      <c r="D126" s="217"/>
      <c r="E126" s="217"/>
      <c r="F126" s="238" t="s">
        <v>2223</v>
      </c>
      <c r="G126" s="217"/>
      <c r="H126" s="217" t="s">
        <v>2274</v>
      </c>
      <c r="I126" s="217" t="s">
        <v>2225</v>
      </c>
      <c r="J126" s="217" t="s">
        <v>2273</v>
      </c>
      <c r="K126" s="260"/>
    </row>
    <row r="127" spans="2:11" ht="15" customHeight="1">
      <c r="B127" s="258"/>
      <c r="C127" s="217" t="s">
        <v>2234</v>
      </c>
      <c r="D127" s="217"/>
      <c r="E127" s="217"/>
      <c r="F127" s="238" t="s">
        <v>2229</v>
      </c>
      <c r="G127" s="217"/>
      <c r="H127" s="217" t="s">
        <v>2235</v>
      </c>
      <c r="I127" s="217" t="s">
        <v>2225</v>
      </c>
      <c r="J127" s="217">
        <v>15</v>
      </c>
      <c r="K127" s="260"/>
    </row>
    <row r="128" spans="2:11" ht="15" customHeight="1">
      <c r="B128" s="258"/>
      <c r="C128" s="240" t="s">
        <v>2236</v>
      </c>
      <c r="D128" s="240"/>
      <c r="E128" s="240"/>
      <c r="F128" s="241" t="s">
        <v>2229</v>
      </c>
      <c r="G128" s="240"/>
      <c r="H128" s="240" t="s">
        <v>2237</v>
      </c>
      <c r="I128" s="240" t="s">
        <v>2225</v>
      </c>
      <c r="J128" s="240">
        <v>15</v>
      </c>
      <c r="K128" s="260"/>
    </row>
    <row r="129" spans="2:11" ht="15" customHeight="1">
      <c r="B129" s="258"/>
      <c r="C129" s="240" t="s">
        <v>2238</v>
      </c>
      <c r="D129" s="240"/>
      <c r="E129" s="240"/>
      <c r="F129" s="241" t="s">
        <v>2229</v>
      </c>
      <c r="G129" s="240"/>
      <c r="H129" s="240" t="s">
        <v>2239</v>
      </c>
      <c r="I129" s="240" t="s">
        <v>2225</v>
      </c>
      <c r="J129" s="240">
        <v>20</v>
      </c>
      <c r="K129" s="260"/>
    </row>
    <row r="130" spans="2:11" ht="15" customHeight="1">
      <c r="B130" s="258"/>
      <c r="C130" s="240" t="s">
        <v>2240</v>
      </c>
      <c r="D130" s="240"/>
      <c r="E130" s="240"/>
      <c r="F130" s="241" t="s">
        <v>2229</v>
      </c>
      <c r="G130" s="240"/>
      <c r="H130" s="240" t="s">
        <v>2241</v>
      </c>
      <c r="I130" s="240" t="s">
        <v>2225</v>
      </c>
      <c r="J130" s="240">
        <v>20</v>
      </c>
      <c r="K130" s="260"/>
    </row>
    <row r="131" spans="2:11" ht="15" customHeight="1">
      <c r="B131" s="258"/>
      <c r="C131" s="217" t="s">
        <v>2228</v>
      </c>
      <c r="D131" s="217"/>
      <c r="E131" s="217"/>
      <c r="F131" s="238" t="s">
        <v>2229</v>
      </c>
      <c r="G131" s="217"/>
      <c r="H131" s="217" t="s">
        <v>2262</v>
      </c>
      <c r="I131" s="217" t="s">
        <v>2225</v>
      </c>
      <c r="J131" s="217">
        <v>50</v>
      </c>
      <c r="K131" s="260"/>
    </row>
    <row r="132" spans="2:11" ht="15" customHeight="1">
      <c r="B132" s="258"/>
      <c r="C132" s="217" t="s">
        <v>2242</v>
      </c>
      <c r="D132" s="217"/>
      <c r="E132" s="217"/>
      <c r="F132" s="238" t="s">
        <v>2229</v>
      </c>
      <c r="G132" s="217"/>
      <c r="H132" s="217" t="s">
        <v>2262</v>
      </c>
      <c r="I132" s="217" t="s">
        <v>2225</v>
      </c>
      <c r="J132" s="217">
        <v>50</v>
      </c>
      <c r="K132" s="260"/>
    </row>
    <row r="133" spans="2:11" ht="15" customHeight="1">
      <c r="B133" s="258"/>
      <c r="C133" s="217" t="s">
        <v>2248</v>
      </c>
      <c r="D133" s="217"/>
      <c r="E133" s="217"/>
      <c r="F133" s="238" t="s">
        <v>2229</v>
      </c>
      <c r="G133" s="217"/>
      <c r="H133" s="217" t="s">
        <v>2262</v>
      </c>
      <c r="I133" s="217" t="s">
        <v>2225</v>
      </c>
      <c r="J133" s="217">
        <v>50</v>
      </c>
      <c r="K133" s="260"/>
    </row>
    <row r="134" spans="2:11" ht="15" customHeight="1">
      <c r="B134" s="258"/>
      <c r="C134" s="217" t="s">
        <v>2250</v>
      </c>
      <c r="D134" s="217"/>
      <c r="E134" s="217"/>
      <c r="F134" s="238" t="s">
        <v>2229</v>
      </c>
      <c r="G134" s="217"/>
      <c r="H134" s="217" t="s">
        <v>2262</v>
      </c>
      <c r="I134" s="217" t="s">
        <v>2225</v>
      </c>
      <c r="J134" s="217">
        <v>50</v>
      </c>
      <c r="K134" s="260"/>
    </row>
    <row r="135" spans="2:11" ht="15" customHeight="1">
      <c r="B135" s="258"/>
      <c r="C135" s="217" t="s">
        <v>114</v>
      </c>
      <c r="D135" s="217"/>
      <c r="E135" s="217"/>
      <c r="F135" s="238" t="s">
        <v>2229</v>
      </c>
      <c r="G135" s="217"/>
      <c r="H135" s="217" t="s">
        <v>2275</v>
      </c>
      <c r="I135" s="217" t="s">
        <v>2225</v>
      </c>
      <c r="J135" s="217">
        <v>255</v>
      </c>
      <c r="K135" s="260"/>
    </row>
    <row r="136" spans="2:11" ht="15" customHeight="1">
      <c r="B136" s="258"/>
      <c r="C136" s="217" t="s">
        <v>2252</v>
      </c>
      <c r="D136" s="217"/>
      <c r="E136" s="217"/>
      <c r="F136" s="238" t="s">
        <v>2223</v>
      </c>
      <c r="G136" s="217"/>
      <c r="H136" s="217" t="s">
        <v>2276</v>
      </c>
      <c r="I136" s="217" t="s">
        <v>2254</v>
      </c>
      <c r="J136" s="217"/>
      <c r="K136" s="260"/>
    </row>
    <row r="137" spans="2:11" ht="15" customHeight="1">
      <c r="B137" s="258"/>
      <c r="C137" s="217" t="s">
        <v>2255</v>
      </c>
      <c r="D137" s="217"/>
      <c r="E137" s="217"/>
      <c r="F137" s="238" t="s">
        <v>2223</v>
      </c>
      <c r="G137" s="217"/>
      <c r="H137" s="217" t="s">
        <v>2277</v>
      </c>
      <c r="I137" s="217" t="s">
        <v>2257</v>
      </c>
      <c r="J137" s="217"/>
      <c r="K137" s="260"/>
    </row>
    <row r="138" spans="2:11" ht="15" customHeight="1">
      <c r="B138" s="258"/>
      <c r="C138" s="217" t="s">
        <v>2258</v>
      </c>
      <c r="D138" s="217"/>
      <c r="E138" s="217"/>
      <c r="F138" s="238" t="s">
        <v>2223</v>
      </c>
      <c r="G138" s="217"/>
      <c r="H138" s="217" t="s">
        <v>2258</v>
      </c>
      <c r="I138" s="217" t="s">
        <v>2257</v>
      </c>
      <c r="J138" s="217"/>
      <c r="K138" s="260"/>
    </row>
    <row r="139" spans="2:11" ht="15" customHeight="1">
      <c r="B139" s="258"/>
      <c r="C139" s="217" t="s">
        <v>38</v>
      </c>
      <c r="D139" s="217"/>
      <c r="E139" s="217"/>
      <c r="F139" s="238" t="s">
        <v>2223</v>
      </c>
      <c r="G139" s="217"/>
      <c r="H139" s="217" t="s">
        <v>2278</v>
      </c>
      <c r="I139" s="217" t="s">
        <v>2257</v>
      </c>
      <c r="J139" s="217"/>
      <c r="K139" s="260"/>
    </row>
    <row r="140" spans="2:11" ht="15" customHeight="1">
      <c r="B140" s="258"/>
      <c r="C140" s="217" t="s">
        <v>2279</v>
      </c>
      <c r="D140" s="217"/>
      <c r="E140" s="217"/>
      <c r="F140" s="238" t="s">
        <v>2223</v>
      </c>
      <c r="G140" s="217"/>
      <c r="H140" s="217" t="s">
        <v>2280</v>
      </c>
      <c r="I140" s="217" t="s">
        <v>2257</v>
      </c>
      <c r="J140" s="217"/>
      <c r="K140" s="260"/>
    </row>
    <row r="141" spans="2:11" ht="15" customHeight="1">
      <c r="B141" s="261"/>
      <c r="C141" s="262"/>
      <c r="D141" s="262"/>
      <c r="E141" s="262"/>
      <c r="F141" s="262"/>
      <c r="G141" s="262"/>
      <c r="H141" s="262"/>
      <c r="I141" s="262"/>
      <c r="J141" s="262"/>
      <c r="K141" s="263"/>
    </row>
    <row r="142" spans="2:11" ht="18.75" customHeight="1">
      <c r="B142" s="214"/>
      <c r="C142" s="214"/>
      <c r="D142" s="214"/>
      <c r="E142" s="214"/>
      <c r="F142" s="250"/>
      <c r="G142" s="214"/>
      <c r="H142" s="214"/>
      <c r="I142" s="214"/>
      <c r="J142" s="214"/>
      <c r="K142" s="214"/>
    </row>
    <row r="143" spans="2:11" ht="18.75" customHeight="1"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</row>
    <row r="144" spans="2:11" ht="7.5" customHeight="1">
      <c r="B144" s="225"/>
      <c r="C144" s="226"/>
      <c r="D144" s="226"/>
      <c r="E144" s="226"/>
      <c r="F144" s="226"/>
      <c r="G144" s="226"/>
      <c r="H144" s="226"/>
      <c r="I144" s="226"/>
      <c r="J144" s="226"/>
      <c r="K144" s="227"/>
    </row>
    <row r="145" spans="2:11" ht="45" customHeight="1">
      <c r="B145" s="228"/>
      <c r="C145" s="229" t="s">
        <v>2281</v>
      </c>
      <c r="D145" s="229"/>
      <c r="E145" s="229"/>
      <c r="F145" s="229"/>
      <c r="G145" s="229"/>
      <c r="H145" s="229"/>
      <c r="I145" s="229"/>
      <c r="J145" s="229"/>
      <c r="K145" s="230"/>
    </row>
    <row r="146" spans="2:11" ht="17.25" customHeight="1">
      <c r="B146" s="228"/>
      <c r="C146" s="231" t="s">
        <v>2217</v>
      </c>
      <c r="D146" s="231"/>
      <c r="E146" s="231"/>
      <c r="F146" s="231" t="s">
        <v>2218</v>
      </c>
      <c r="G146" s="232"/>
      <c r="H146" s="231" t="s">
        <v>108</v>
      </c>
      <c r="I146" s="231" t="s">
        <v>57</v>
      </c>
      <c r="J146" s="231" t="s">
        <v>2219</v>
      </c>
      <c r="K146" s="230"/>
    </row>
    <row r="147" spans="2:11" ht="17.25" customHeight="1">
      <c r="B147" s="228"/>
      <c r="C147" s="233" t="s">
        <v>2220</v>
      </c>
      <c r="D147" s="233"/>
      <c r="E147" s="233"/>
      <c r="F147" s="234" t="s">
        <v>2221</v>
      </c>
      <c r="G147" s="235"/>
      <c r="H147" s="233"/>
      <c r="I147" s="233"/>
      <c r="J147" s="233" t="s">
        <v>2222</v>
      </c>
      <c r="K147" s="230"/>
    </row>
    <row r="148" spans="2:11" ht="5.25" customHeight="1">
      <c r="B148" s="239"/>
      <c r="C148" s="236"/>
      <c r="D148" s="236"/>
      <c r="E148" s="236"/>
      <c r="F148" s="236"/>
      <c r="G148" s="237"/>
      <c r="H148" s="236"/>
      <c r="I148" s="236"/>
      <c r="J148" s="236"/>
      <c r="K148" s="260"/>
    </row>
    <row r="149" spans="2:11" ht="15" customHeight="1">
      <c r="B149" s="239"/>
      <c r="C149" s="264" t="s">
        <v>2226</v>
      </c>
      <c r="D149" s="217"/>
      <c r="E149" s="217"/>
      <c r="F149" s="265" t="s">
        <v>2223</v>
      </c>
      <c r="G149" s="217"/>
      <c r="H149" s="264" t="s">
        <v>2262</v>
      </c>
      <c r="I149" s="264" t="s">
        <v>2225</v>
      </c>
      <c r="J149" s="264">
        <v>120</v>
      </c>
      <c r="K149" s="260"/>
    </row>
    <row r="150" spans="2:11" ht="15" customHeight="1">
      <c r="B150" s="239"/>
      <c r="C150" s="264" t="s">
        <v>2271</v>
      </c>
      <c r="D150" s="217"/>
      <c r="E150" s="217"/>
      <c r="F150" s="265" t="s">
        <v>2223</v>
      </c>
      <c r="G150" s="217"/>
      <c r="H150" s="264" t="s">
        <v>2282</v>
      </c>
      <c r="I150" s="264" t="s">
        <v>2225</v>
      </c>
      <c r="J150" s="264" t="s">
        <v>2273</v>
      </c>
      <c r="K150" s="260"/>
    </row>
    <row r="151" spans="2:11" ht="15" customHeight="1">
      <c r="B151" s="239"/>
      <c r="C151" s="264" t="s">
        <v>2172</v>
      </c>
      <c r="D151" s="217"/>
      <c r="E151" s="217"/>
      <c r="F151" s="265" t="s">
        <v>2223</v>
      </c>
      <c r="G151" s="217"/>
      <c r="H151" s="264" t="s">
        <v>2283</v>
      </c>
      <c r="I151" s="264" t="s">
        <v>2225</v>
      </c>
      <c r="J151" s="264" t="s">
        <v>2273</v>
      </c>
      <c r="K151" s="260"/>
    </row>
    <row r="152" spans="2:11" ht="15" customHeight="1">
      <c r="B152" s="239"/>
      <c r="C152" s="264" t="s">
        <v>2228</v>
      </c>
      <c r="D152" s="217"/>
      <c r="E152" s="217"/>
      <c r="F152" s="265" t="s">
        <v>2229</v>
      </c>
      <c r="G152" s="217"/>
      <c r="H152" s="264" t="s">
        <v>2262</v>
      </c>
      <c r="I152" s="264" t="s">
        <v>2225</v>
      </c>
      <c r="J152" s="264">
        <v>50</v>
      </c>
      <c r="K152" s="260"/>
    </row>
    <row r="153" spans="2:11" ht="15" customHeight="1">
      <c r="B153" s="239"/>
      <c r="C153" s="264" t="s">
        <v>2231</v>
      </c>
      <c r="D153" s="217"/>
      <c r="E153" s="217"/>
      <c r="F153" s="265" t="s">
        <v>2223</v>
      </c>
      <c r="G153" s="217"/>
      <c r="H153" s="264" t="s">
        <v>2262</v>
      </c>
      <c r="I153" s="264" t="s">
        <v>2233</v>
      </c>
      <c r="J153" s="264"/>
      <c r="K153" s="260"/>
    </row>
    <row r="154" spans="2:11" ht="15" customHeight="1">
      <c r="B154" s="239"/>
      <c r="C154" s="264" t="s">
        <v>2242</v>
      </c>
      <c r="D154" s="217"/>
      <c r="E154" s="217"/>
      <c r="F154" s="265" t="s">
        <v>2229</v>
      </c>
      <c r="G154" s="217"/>
      <c r="H154" s="264" t="s">
        <v>2262</v>
      </c>
      <c r="I154" s="264" t="s">
        <v>2225</v>
      </c>
      <c r="J154" s="264">
        <v>50</v>
      </c>
      <c r="K154" s="260"/>
    </row>
    <row r="155" spans="2:11" ht="15" customHeight="1">
      <c r="B155" s="239"/>
      <c r="C155" s="264" t="s">
        <v>2250</v>
      </c>
      <c r="D155" s="217"/>
      <c r="E155" s="217"/>
      <c r="F155" s="265" t="s">
        <v>2229</v>
      </c>
      <c r="G155" s="217"/>
      <c r="H155" s="264" t="s">
        <v>2262</v>
      </c>
      <c r="I155" s="264" t="s">
        <v>2225</v>
      </c>
      <c r="J155" s="264">
        <v>50</v>
      </c>
      <c r="K155" s="260"/>
    </row>
    <row r="156" spans="2:11" ht="15" customHeight="1">
      <c r="B156" s="239"/>
      <c r="C156" s="264" t="s">
        <v>2248</v>
      </c>
      <c r="D156" s="217"/>
      <c r="E156" s="217"/>
      <c r="F156" s="265" t="s">
        <v>2229</v>
      </c>
      <c r="G156" s="217"/>
      <c r="H156" s="264" t="s">
        <v>2262</v>
      </c>
      <c r="I156" s="264" t="s">
        <v>2225</v>
      </c>
      <c r="J156" s="264">
        <v>50</v>
      </c>
      <c r="K156" s="260"/>
    </row>
    <row r="157" spans="2:11" ht="15" customHeight="1">
      <c r="B157" s="239"/>
      <c r="C157" s="264" t="s">
        <v>97</v>
      </c>
      <c r="D157" s="217"/>
      <c r="E157" s="217"/>
      <c r="F157" s="265" t="s">
        <v>2223</v>
      </c>
      <c r="G157" s="217"/>
      <c r="H157" s="264" t="s">
        <v>2284</v>
      </c>
      <c r="I157" s="264" t="s">
        <v>2225</v>
      </c>
      <c r="J157" s="264" t="s">
        <v>2285</v>
      </c>
      <c r="K157" s="260"/>
    </row>
    <row r="158" spans="2:11" ht="15" customHeight="1">
      <c r="B158" s="239"/>
      <c r="C158" s="264" t="s">
        <v>2286</v>
      </c>
      <c r="D158" s="217"/>
      <c r="E158" s="217"/>
      <c r="F158" s="265" t="s">
        <v>2223</v>
      </c>
      <c r="G158" s="217"/>
      <c r="H158" s="264" t="s">
        <v>2287</v>
      </c>
      <c r="I158" s="264" t="s">
        <v>2257</v>
      </c>
      <c r="J158" s="264"/>
      <c r="K158" s="260"/>
    </row>
    <row r="159" spans="2:11" ht="15" customHeight="1">
      <c r="B159" s="266"/>
      <c r="C159" s="248"/>
      <c r="D159" s="248"/>
      <c r="E159" s="248"/>
      <c r="F159" s="248"/>
      <c r="G159" s="248"/>
      <c r="H159" s="248"/>
      <c r="I159" s="248"/>
      <c r="J159" s="248"/>
      <c r="K159" s="267"/>
    </row>
    <row r="160" spans="2:11" ht="18.75" customHeight="1">
      <c r="B160" s="214"/>
      <c r="C160" s="217"/>
      <c r="D160" s="217"/>
      <c r="E160" s="217"/>
      <c r="F160" s="238"/>
      <c r="G160" s="217"/>
      <c r="H160" s="217"/>
      <c r="I160" s="217"/>
      <c r="J160" s="217"/>
      <c r="K160" s="214"/>
    </row>
    <row r="161" spans="2:11" ht="18.75" customHeight="1"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205" t="s">
        <v>2288</v>
      </c>
      <c r="D163" s="205"/>
      <c r="E163" s="205"/>
      <c r="F163" s="205"/>
      <c r="G163" s="205"/>
      <c r="H163" s="205"/>
      <c r="I163" s="205"/>
      <c r="J163" s="205"/>
      <c r="K163" s="206"/>
    </row>
    <row r="164" spans="2:11" ht="17.25" customHeight="1">
      <c r="B164" s="204"/>
      <c r="C164" s="231" t="s">
        <v>2217</v>
      </c>
      <c r="D164" s="231"/>
      <c r="E164" s="231"/>
      <c r="F164" s="231" t="s">
        <v>2218</v>
      </c>
      <c r="G164" s="268"/>
      <c r="H164" s="269" t="s">
        <v>108</v>
      </c>
      <c r="I164" s="269" t="s">
        <v>57</v>
      </c>
      <c r="J164" s="231" t="s">
        <v>2219</v>
      </c>
      <c r="K164" s="206"/>
    </row>
    <row r="165" spans="2:11" ht="17.25" customHeight="1">
      <c r="B165" s="208"/>
      <c r="C165" s="233" t="s">
        <v>2220</v>
      </c>
      <c r="D165" s="233"/>
      <c r="E165" s="233"/>
      <c r="F165" s="234" t="s">
        <v>2221</v>
      </c>
      <c r="G165" s="270"/>
      <c r="H165" s="271"/>
      <c r="I165" s="271"/>
      <c r="J165" s="233" t="s">
        <v>2222</v>
      </c>
      <c r="K165" s="210"/>
    </row>
    <row r="166" spans="2:11" ht="5.25" customHeight="1">
      <c r="B166" s="239"/>
      <c r="C166" s="236"/>
      <c r="D166" s="236"/>
      <c r="E166" s="236"/>
      <c r="F166" s="236"/>
      <c r="G166" s="237"/>
      <c r="H166" s="236"/>
      <c r="I166" s="236"/>
      <c r="J166" s="236"/>
      <c r="K166" s="260"/>
    </row>
    <row r="167" spans="2:11" ht="15" customHeight="1">
      <c r="B167" s="239"/>
      <c r="C167" s="217" t="s">
        <v>2226</v>
      </c>
      <c r="D167" s="217"/>
      <c r="E167" s="217"/>
      <c r="F167" s="238" t="s">
        <v>2223</v>
      </c>
      <c r="G167" s="217"/>
      <c r="H167" s="217" t="s">
        <v>2262</v>
      </c>
      <c r="I167" s="217" t="s">
        <v>2225</v>
      </c>
      <c r="J167" s="217">
        <v>120</v>
      </c>
      <c r="K167" s="260"/>
    </row>
    <row r="168" spans="2:11" ht="15" customHeight="1">
      <c r="B168" s="239"/>
      <c r="C168" s="217" t="s">
        <v>2271</v>
      </c>
      <c r="D168" s="217"/>
      <c r="E168" s="217"/>
      <c r="F168" s="238" t="s">
        <v>2223</v>
      </c>
      <c r="G168" s="217"/>
      <c r="H168" s="217" t="s">
        <v>2272</v>
      </c>
      <c r="I168" s="217" t="s">
        <v>2225</v>
      </c>
      <c r="J168" s="217" t="s">
        <v>2273</v>
      </c>
      <c r="K168" s="260"/>
    </row>
    <row r="169" spans="2:11" ht="15" customHeight="1">
      <c r="B169" s="239"/>
      <c r="C169" s="217" t="s">
        <v>2172</v>
      </c>
      <c r="D169" s="217"/>
      <c r="E169" s="217"/>
      <c r="F169" s="238" t="s">
        <v>2223</v>
      </c>
      <c r="G169" s="217"/>
      <c r="H169" s="217" t="s">
        <v>2289</v>
      </c>
      <c r="I169" s="217" t="s">
        <v>2225</v>
      </c>
      <c r="J169" s="217" t="s">
        <v>2273</v>
      </c>
      <c r="K169" s="260"/>
    </row>
    <row r="170" spans="2:11" ht="15" customHeight="1">
      <c r="B170" s="239"/>
      <c r="C170" s="217" t="s">
        <v>2228</v>
      </c>
      <c r="D170" s="217"/>
      <c r="E170" s="217"/>
      <c r="F170" s="238" t="s">
        <v>2229</v>
      </c>
      <c r="G170" s="217"/>
      <c r="H170" s="217" t="s">
        <v>2289</v>
      </c>
      <c r="I170" s="217" t="s">
        <v>2225</v>
      </c>
      <c r="J170" s="217">
        <v>50</v>
      </c>
      <c r="K170" s="260"/>
    </row>
    <row r="171" spans="2:11" ht="15" customHeight="1">
      <c r="B171" s="239"/>
      <c r="C171" s="217" t="s">
        <v>2231</v>
      </c>
      <c r="D171" s="217"/>
      <c r="E171" s="217"/>
      <c r="F171" s="238" t="s">
        <v>2223</v>
      </c>
      <c r="G171" s="217"/>
      <c r="H171" s="217" t="s">
        <v>2289</v>
      </c>
      <c r="I171" s="217" t="s">
        <v>2233</v>
      </c>
      <c r="J171" s="217"/>
      <c r="K171" s="260"/>
    </row>
    <row r="172" spans="2:11" ht="15" customHeight="1">
      <c r="B172" s="239"/>
      <c r="C172" s="217" t="s">
        <v>2242</v>
      </c>
      <c r="D172" s="217"/>
      <c r="E172" s="217"/>
      <c r="F172" s="238" t="s">
        <v>2229</v>
      </c>
      <c r="G172" s="217"/>
      <c r="H172" s="217" t="s">
        <v>2289</v>
      </c>
      <c r="I172" s="217" t="s">
        <v>2225</v>
      </c>
      <c r="J172" s="217">
        <v>50</v>
      </c>
      <c r="K172" s="260"/>
    </row>
    <row r="173" spans="2:11" ht="15" customHeight="1">
      <c r="B173" s="239"/>
      <c r="C173" s="217" t="s">
        <v>2250</v>
      </c>
      <c r="D173" s="217"/>
      <c r="E173" s="217"/>
      <c r="F173" s="238" t="s">
        <v>2229</v>
      </c>
      <c r="G173" s="217"/>
      <c r="H173" s="217" t="s">
        <v>2289</v>
      </c>
      <c r="I173" s="217" t="s">
        <v>2225</v>
      </c>
      <c r="J173" s="217">
        <v>50</v>
      </c>
      <c r="K173" s="260"/>
    </row>
    <row r="174" spans="2:11" ht="15" customHeight="1">
      <c r="B174" s="239"/>
      <c r="C174" s="217" t="s">
        <v>2248</v>
      </c>
      <c r="D174" s="217"/>
      <c r="E174" s="217"/>
      <c r="F174" s="238" t="s">
        <v>2229</v>
      </c>
      <c r="G174" s="217"/>
      <c r="H174" s="217" t="s">
        <v>2289</v>
      </c>
      <c r="I174" s="217" t="s">
        <v>2225</v>
      </c>
      <c r="J174" s="217">
        <v>50</v>
      </c>
      <c r="K174" s="260"/>
    </row>
    <row r="175" spans="2:11" ht="15" customHeight="1">
      <c r="B175" s="239"/>
      <c r="C175" s="217" t="s">
        <v>107</v>
      </c>
      <c r="D175" s="217"/>
      <c r="E175" s="217"/>
      <c r="F175" s="238" t="s">
        <v>2223</v>
      </c>
      <c r="G175" s="217"/>
      <c r="H175" s="217" t="s">
        <v>2290</v>
      </c>
      <c r="I175" s="217" t="s">
        <v>2291</v>
      </c>
      <c r="J175" s="217"/>
      <c r="K175" s="260"/>
    </row>
    <row r="176" spans="2:11" ht="15" customHeight="1">
      <c r="B176" s="239"/>
      <c r="C176" s="217" t="s">
        <v>57</v>
      </c>
      <c r="D176" s="217"/>
      <c r="E176" s="217"/>
      <c r="F176" s="238" t="s">
        <v>2223</v>
      </c>
      <c r="G176" s="217"/>
      <c r="H176" s="217" t="s">
        <v>2292</v>
      </c>
      <c r="I176" s="217" t="s">
        <v>2293</v>
      </c>
      <c r="J176" s="217">
        <v>1</v>
      </c>
      <c r="K176" s="260"/>
    </row>
    <row r="177" spans="2:11" ht="15" customHeight="1">
      <c r="B177" s="239"/>
      <c r="C177" s="217" t="s">
        <v>53</v>
      </c>
      <c r="D177" s="217"/>
      <c r="E177" s="217"/>
      <c r="F177" s="238" t="s">
        <v>2223</v>
      </c>
      <c r="G177" s="217"/>
      <c r="H177" s="217" t="s">
        <v>2294</v>
      </c>
      <c r="I177" s="217" t="s">
        <v>2225</v>
      </c>
      <c r="J177" s="217">
        <v>20</v>
      </c>
      <c r="K177" s="260"/>
    </row>
    <row r="178" spans="2:11" ht="15" customHeight="1">
      <c r="B178" s="239"/>
      <c r="C178" s="217" t="s">
        <v>108</v>
      </c>
      <c r="D178" s="217"/>
      <c r="E178" s="217"/>
      <c r="F178" s="238" t="s">
        <v>2223</v>
      </c>
      <c r="G178" s="217"/>
      <c r="H178" s="217" t="s">
        <v>2295</v>
      </c>
      <c r="I178" s="217" t="s">
        <v>2225</v>
      </c>
      <c r="J178" s="217">
        <v>255</v>
      </c>
      <c r="K178" s="260"/>
    </row>
    <row r="179" spans="2:11" ht="15" customHeight="1">
      <c r="B179" s="239"/>
      <c r="C179" s="217" t="s">
        <v>109</v>
      </c>
      <c r="D179" s="217"/>
      <c r="E179" s="217"/>
      <c r="F179" s="238" t="s">
        <v>2223</v>
      </c>
      <c r="G179" s="217"/>
      <c r="H179" s="217" t="s">
        <v>2188</v>
      </c>
      <c r="I179" s="217" t="s">
        <v>2225</v>
      </c>
      <c r="J179" s="217">
        <v>10</v>
      </c>
      <c r="K179" s="260"/>
    </row>
    <row r="180" spans="2:11" ht="15" customHeight="1">
      <c r="B180" s="239"/>
      <c r="C180" s="217" t="s">
        <v>110</v>
      </c>
      <c r="D180" s="217"/>
      <c r="E180" s="217"/>
      <c r="F180" s="238" t="s">
        <v>2223</v>
      </c>
      <c r="G180" s="217"/>
      <c r="H180" s="217" t="s">
        <v>2296</v>
      </c>
      <c r="I180" s="217" t="s">
        <v>2257</v>
      </c>
      <c r="J180" s="217"/>
      <c r="K180" s="260"/>
    </row>
    <row r="181" spans="2:11" ht="15" customHeight="1">
      <c r="B181" s="239"/>
      <c r="C181" s="217" t="s">
        <v>2297</v>
      </c>
      <c r="D181" s="217"/>
      <c r="E181" s="217"/>
      <c r="F181" s="238" t="s">
        <v>2223</v>
      </c>
      <c r="G181" s="217"/>
      <c r="H181" s="217" t="s">
        <v>2298</v>
      </c>
      <c r="I181" s="217" t="s">
        <v>2257</v>
      </c>
      <c r="J181" s="217"/>
      <c r="K181" s="260"/>
    </row>
    <row r="182" spans="2:11" ht="15" customHeight="1">
      <c r="B182" s="239"/>
      <c r="C182" s="217" t="s">
        <v>2286</v>
      </c>
      <c r="D182" s="217"/>
      <c r="E182" s="217"/>
      <c r="F182" s="238" t="s">
        <v>2223</v>
      </c>
      <c r="G182" s="217"/>
      <c r="H182" s="217" t="s">
        <v>2299</v>
      </c>
      <c r="I182" s="217" t="s">
        <v>2257</v>
      </c>
      <c r="J182" s="217"/>
      <c r="K182" s="260"/>
    </row>
    <row r="183" spans="2:11" ht="15" customHeight="1">
      <c r="B183" s="239"/>
      <c r="C183" s="217" t="s">
        <v>113</v>
      </c>
      <c r="D183" s="217"/>
      <c r="E183" s="217"/>
      <c r="F183" s="238" t="s">
        <v>2229</v>
      </c>
      <c r="G183" s="217"/>
      <c r="H183" s="217" t="s">
        <v>2300</v>
      </c>
      <c r="I183" s="217" t="s">
        <v>2225</v>
      </c>
      <c r="J183" s="217">
        <v>50</v>
      </c>
      <c r="K183" s="260"/>
    </row>
    <row r="184" spans="2:11" ht="15" customHeight="1">
      <c r="B184" s="266"/>
      <c r="C184" s="248"/>
      <c r="D184" s="248"/>
      <c r="E184" s="248"/>
      <c r="F184" s="248"/>
      <c r="G184" s="248"/>
      <c r="H184" s="248"/>
      <c r="I184" s="248"/>
      <c r="J184" s="248"/>
      <c r="K184" s="267"/>
    </row>
    <row r="185" spans="2:11" ht="18.75" customHeight="1">
      <c r="B185" s="214"/>
      <c r="C185" s="217"/>
      <c r="D185" s="217"/>
      <c r="E185" s="217"/>
      <c r="F185" s="238"/>
      <c r="G185" s="217"/>
      <c r="H185" s="217"/>
      <c r="I185" s="217"/>
      <c r="J185" s="217"/>
      <c r="K185" s="214"/>
    </row>
    <row r="186" spans="2:11" ht="18.75" customHeight="1"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</row>
    <row r="187" spans="2:11" ht="13.5">
      <c r="B187" s="201"/>
      <c r="C187" s="202"/>
      <c r="D187" s="202"/>
      <c r="E187" s="202"/>
      <c r="F187" s="202"/>
      <c r="G187" s="202"/>
      <c r="H187" s="202"/>
      <c r="I187" s="202"/>
      <c r="J187" s="202"/>
      <c r="K187" s="203"/>
    </row>
    <row r="188" spans="2:11" ht="21">
      <c r="B188" s="204"/>
      <c r="C188" s="205" t="s">
        <v>2301</v>
      </c>
      <c r="D188" s="205"/>
      <c r="E188" s="205"/>
      <c r="F188" s="205"/>
      <c r="G188" s="205"/>
      <c r="H188" s="205"/>
      <c r="I188" s="205"/>
      <c r="J188" s="205"/>
      <c r="K188" s="206"/>
    </row>
    <row r="189" spans="2:11" ht="25.5" customHeight="1">
      <c r="B189" s="204"/>
      <c r="C189" s="272" t="s">
        <v>2302</v>
      </c>
      <c r="D189" s="272"/>
      <c r="E189" s="272"/>
      <c r="F189" s="272" t="s">
        <v>2303</v>
      </c>
      <c r="G189" s="273"/>
      <c r="H189" s="274" t="s">
        <v>2304</v>
      </c>
      <c r="I189" s="274"/>
      <c r="J189" s="274"/>
      <c r="K189" s="206"/>
    </row>
    <row r="190" spans="2:11" ht="5.25" customHeight="1">
      <c r="B190" s="239"/>
      <c r="C190" s="236"/>
      <c r="D190" s="236"/>
      <c r="E190" s="236"/>
      <c r="F190" s="236"/>
      <c r="G190" s="217"/>
      <c r="H190" s="236"/>
      <c r="I190" s="236"/>
      <c r="J190" s="236"/>
      <c r="K190" s="260"/>
    </row>
    <row r="191" spans="2:11" ht="15" customHeight="1">
      <c r="B191" s="239"/>
      <c r="C191" s="217" t="s">
        <v>2305</v>
      </c>
      <c r="D191" s="217"/>
      <c r="E191" s="217"/>
      <c r="F191" s="238" t="s">
        <v>43</v>
      </c>
      <c r="G191" s="217"/>
      <c r="H191" s="275" t="s">
        <v>2306</v>
      </c>
      <c r="I191" s="275"/>
      <c r="J191" s="275"/>
      <c r="K191" s="260"/>
    </row>
    <row r="192" spans="2:11" ht="15" customHeight="1">
      <c r="B192" s="239"/>
      <c r="C192" s="245"/>
      <c r="D192" s="217"/>
      <c r="E192" s="217"/>
      <c r="F192" s="238" t="s">
        <v>44</v>
      </c>
      <c r="G192" s="217"/>
      <c r="H192" s="275" t="s">
        <v>2307</v>
      </c>
      <c r="I192" s="275"/>
      <c r="J192" s="275"/>
      <c r="K192" s="260"/>
    </row>
    <row r="193" spans="2:11" ht="15" customHeight="1">
      <c r="B193" s="239"/>
      <c r="C193" s="245"/>
      <c r="D193" s="217"/>
      <c r="E193" s="217"/>
      <c r="F193" s="238" t="s">
        <v>47</v>
      </c>
      <c r="G193" s="217"/>
      <c r="H193" s="275" t="s">
        <v>2308</v>
      </c>
      <c r="I193" s="275"/>
      <c r="J193" s="275"/>
      <c r="K193" s="260"/>
    </row>
    <row r="194" spans="2:11" ht="15" customHeight="1">
      <c r="B194" s="239"/>
      <c r="C194" s="217"/>
      <c r="D194" s="217"/>
      <c r="E194" s="217"/>
      <c r="F194" s="238" t="s">
        <v>45</v>
      </c>
      <c r="G194" s="217"/>
      <c r="H194" s="275" t="s">
        <v>2309</v>
      </c>
      <c r="I194" s="275"/>
      <c r="J194" s="275"/>
      <c r="K194" s="260"/>
    </row>
    <row r="195" spans="2:11" ht="15" customHeight="1">
      <c r="B195" s="239"/>
      <c r="C195" s="217"/>
      <c r="D195" s="217"/>
      <c r="E195" s="217"/>
      <c r="F195" s="238" t="s">
        <v>46</v>
      </c>
      <c r="G195" s="217"/>
      <c r="H195" s="275" t="s">
        <v>2310</v>
      </c>
      <c r="I195" s="275"/>
      <c r="J195" s="275"/>
      <c r="K195" s="260"/>
    </row>
    <row r="196" spans="2:11" ht="15" customHeight="1">
      <c r="B196" s="239"/>
      <c r="C196" s="217"/>
      <c r="D196" s="217"/>
      <c r="E196" s="217"/>
      <c r="F196" s="238"/>
      <c r="G196" s="217"/>
      <c r="H196" s="217"/>
      <c r="I196" s="217"/>
      <c r="J196" s="217"/>
      <c r="K196" s="260"/>
    </row>
    <row r="197" spans="2:11" ht="15" customHeight="1">
      <c r="B197" s="239"/>
      <c r="C197" s="217" t="s">
        <v>2269</v>
      </c>
      <c r="D197" s="217"/>
      <c r="E197" s="217"/>
      <c r="F197" s="238" t="s">
        <v>78</v>
      </c>
      <c r="G197" s="217"/>
      <c r="H197" s="275" t="s">
        <v>2311</v>
      </c>
      <c r="I197" s="275"/>
      <c r="J197" s="275"/>
      <c r="K197" s="260"/>
    </row>
    <row r="198" spans="2:11" ht="15" customHeight="1">
      <c r="B198" s="239"/>
      <c r="C198" s="245"/>
      <c r="D198" s="217"/>
      <c r="E198" s="217"/>
      <c r="F198" s="238" t="s">
        <v>2168</v>
      </c>
      <c r="G198" s="217"/>
      <c r="H198" s="275" t="s">
        <v>2169</v>
      </c>
      <c r="I198" s="275"/>
      <c r="J198" s="275"/>
      <c r="K198" s="260"/>
    </row>
    <row r="199" spans="2:11" ht="15" customHeight="1">
      <c r="B199" s="239"/>
      <c r="C199" s="217"/>
      <c r="D199" s="217"/>
      <c r="E199" s="217"/>
      <c r="F199" s="238" t="s">
        <v>2166</v>
      </c>
      <c r="G199" s="217"/>
      <c r="H199" s="275" t="s">
        <v>2312</v>
      </c>
      <c r="I199" s="275"/>
      <c r="J199" s="275"/>
      <c r="K199" s="260"/>
    </row>
    <row r="200" spans="2:11" ht="15" customHeight="1">
      <c r="B200" s="276"/>
      <c r="C200" s="245"/>
      <c r="D200" s="245"/>
      <c r="E200" s="245"/>
      <c r="F200" s="238" t="s">
        <v>2170</v>
      </c>
      <c r="G200" s="223"/>
      <c r="H200" s="277" t="s">
        <v>2171</v>
      </c>
      <c r="I200" s="277"/>
      <c r="J200" s="277"/>
      <c r="K200" s="278"/>
    </row>
    <row r="201" spans="2:11" ht="15" customHeight="1">
      <c r="B201" s="276"/>
      <c r="C201" s="245"/>
      <c r="D201" s="245"/>
      <c r="E201" s="245"/>
      <c r="F201" s="238" t="s">
        <v>1806</v>
      </c>
      <c r="G201" s="223"/>
      <c r="H201" s="277" t="s">
        <v>144</v>
      </c>
      <c r="I201" s="277"/>
      <c r="J201" s="277"/>
      <c r="K201" s="278"/>
    </row>
    <row r="202" spans="2:11" ht="15" customHeight="1">
      <c r="B202" s="276"/>
      <c r="C202" s="245"/>
      <c r="D202" s="245"/>
      <c r="E202" s="245"/>
      <c r="F202" s="279"/>
      <c r="G202" s="223"/>
      <c r="H202" s="280"/>
      <c r="I202" s="280"/>
      <c r="J202" s="280"/>
      <c r="K202" s="278"/>
    </row>
    <row r="203" spans="2:11" ht="15" customHeight="1">
      <c r="B203" s="276"/>
      <c r="C203" s="217" t="s">
        <v>2293</v>
      </c>
      <c r="D203" s="245"/>
      <c r="E203" s="245"/>
      <c r="F203" s="238">
        <v>1</v>
      </c>
      <c r="G203" s="223"/>
      <c r="H203" s="277" t="s">
        <v>2313</v>
      </c>
      <c r="I203" s="277"/>
      <c r="J203" s="277"/>
      <c r="K203" s="278"/>
    </row>
    <row r="204" spans="2:11" ht="15" customHeight="1">
      <c r="B204" s="276"/>
      <c r="C204" s="245"/>
      <c r="D204" s="245"/>
      <c r="E204" s="245"/>
      <c r="F204" s="238">
        <v>2</v>
      </c>
      <c r="G204" s="223"/>
      <c r="H204" s="277" t="s">
        <v>2314</v>
      </c>
      <c r="I204" s="277"/>
      <c r="J204" s="277"/>
      <c r="K204" s="278"/>
    </row>
    <row r="205" spans="2:11" ht="15" customHeight="1">
      <c r="B205" s="276"/>
      <c r="C205" s="245"/>
      <c r="D205" s="245"/>
      <c r="E205" s="245"/>
      <c r="F205" s="238">
        <v>3</v>
      </c>
      <c r="G205" s="223"/>
      <c r="H205" s="277" t="s">
        <v>2315</v>
      </c>
      <c r="I205" s="277"/>
      <c r="J205" s="277"/>
      <c r="K205" s="278"/>
    </row>
    <row r="206" spans="2:11" ht="15" customHeight="1">
      <c r="B206" s="276"/>
      <c r="C206" s="245"/>
      <c r="D206" s="245"/>
      <c r="E206" s="245"/>
      <c r="F206" s="238">
        <v>4</v>
      </c>
      <c r="G206" s="223"/>
      <c r="H206" s="277" t="s">
        <v>2316</v>
      </c>
      <c r="I206" s="277"/>
      <c r="J206" s="277"/>
      <c r="K206" s="278"/>
    </row>
    <row r="207" spans="2:11" ht="12.75" customHeight="1">
      <c r="B207" s="281"/>
      <c r="C207" s="282"/>
      <c r="D207" s="282"/>
      <c r="E207" s="282"/>
      <c r="F207" s="282"/>
      <c r="G207" s="282"/>
      <c r="H207" s="282"/>
      <c r="I207" s="282"/>
      <c r="J207" s="282"/>
      <c r="K207" s="28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Hájek</cp:lastModifiedBy>
  <dcterms:modified xsi:type="dcterms:W3CDTF">2016-02-21T21:23:01Z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