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500" activeTab="4"/>
  </bookViews>
  <sheets>
    <sheet name="Stavba" sheetId="1" r:id="rId1"/>
    <sheet name="01a  KL" sheetId="2" r:id="rId2"/>
    <sheet name="01a  Rek" sheetId="3" r:id="rId3"/>
    <sheet name="01a  Pol" sheetId="4" r:id="rId4"/>
    <sheet name="01b  KL" sheetId="5" r:id="rId5"/>
    <sheet name="01b  Rek" sheetId="6" r:id="rId6"/>
    <sheet name="01b  Pol" sheetId="7" r:id="rId7"/>
  </sheets>
  <definedNames>
    <definedName name="_xlnm.Print_Area" localSheetId="1">'01a  KL'!$A$1:$G$45</definedName>
    <definedName name="_xlnm.Print_Area" localSheetId="3">'01a  Pol'!$A$1:$K$320</definedName>
    <definedName name="_xlnm.Print_Titles" localSheetId="3">'01a  Pol'!$1:$6</definedName>
    <definedName name="_xlnm.Print_Area" localSheetId="2">'01a  Rek'!$A$1:$I$41</definedName>
    <definedName name="_xlnm.Print_Titles" localSheetId="2">'01a  Rek'!$1:$6</definedName>
    <definedName name="_xlnm.Print_Area" localSheetId="4">'01b  KL'!$A$1:$G$45</definedName>
    <definedName name="_xlnm.Print_Area" localSheetId="6">'01b  Pol'!$A$1:$K$97</definedName>
    <definedName name="_xlnm.Print_Titles" localSheetId="6">'01b  Pol'!$1:$6</definedName>
    <definedName name="_xlnm.Print_Area" localSheetId="5">'01b  Rek'!$A$1:$I$29</definedName>
    <definedName name="_xlnm.Print_Titles" localSheetId="5">'01b  Rek'!$1:$6</definedName>
    <definedName name="_xlnm.Print_Area" localSheetId="0">'Stavba'!$B$1:$J$91</definedName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ucetDilu" localSheetId="0">'Stavba'!$F$72:$J$72</definedName>
    <definedName name="StavbaCelkem" localSheetId="0">'Stavba'!$H$32</definedName>
    <definedName name="Zhotovitel" localSheetId="0">'Stavba'!$D$7</definedName>
    <definedName name="solver_lin" localSheetId="3">0</definedName>
    <definedName name="solver_num" localSheetId="3">0</definedName>
    <definedName name="solver_opt" localSheetId="3">'01a  Pol'!#REF!</definedName>
    <definedName name="solver_typ" localSheetId="3">1</definedName>
    <definedName name="solver_val" localSheetId="3">0</definedName>
    <definedName name="solver_lin" localSheetId="6">0</definedName>
    <definedName name="solver_num" localSheetId="6">0</definedName>
    <definedName name="solver_opt" localSheetId="6">'01b  Pol'!#REF!</definedName>
    <definedName name="solver_typ" localSheetId="6">1</definedName>
    <definedName name="solver_val" localSheetId="6">0</definedName>
  </definedNames>
  <calcPr fullCalcOnLoad="1"/>
</workbook>
</file>

<file path=xl/sharedStrings.xml><?xml version="1.0" encoding="utf-8"?>
<sst xmlns="http://schemas.openxmlformats.org/spreadsheetml/2006/main" count="1304" uniqueCount="610">
  <si>
    <t>Položkový rozpočet stavby</t>
  </si>
  <si>
    <t xml:space="preserve">Datum: </t>
  </si>
  <si>
    <t xml:space="preserve"> </t>
  </si>
  <si>
    <t>Stavba :</t>
  </si>
  <si>
    <t>652</t>
  </si>
  <si>
    <t>Snížení en. nároč. budovy zázemí sport. haly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</si>
  <si>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</si>
  <si>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</si>
  <si>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</si>
  <si>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</si>
  <si>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</si>
  <si>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</si>
  <si>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</si>
  <si>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</si>
  <si>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</si>
  <si>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</si>
  <si>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</si>
  <si>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</si>
  <si>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</si>
  <si>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</si>
  <si>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</si>
  <si>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</si>
  <si>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01a</t>
  </si>
  <si>
    <t>Zateplení v rámci energ. posudku</t>
  </si>
  <si>
    <t>01b</t>
  </si>
  <si>
    <t>Zateplení nad rámec energ. posudku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</si>
  <si>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</si>
  <si>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</si>
  <si>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</si>
  <si>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</si>
  <si>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</si>
  <si>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</si>
  <si>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</si>
  <si>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</si>
  <si>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</si>
  <si>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</si>
  <si>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</si>
  <si>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1</t>
  </si>
  <si>
    <t>Zemní práce</t>
  </si>
  <si>
    <t>31</t>
  </si>
  <si>
    <t>Zdi podpěrné a volné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</si>
  <si>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</si>
  <si>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</si>
  <si>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</si>
  <si>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</si>
  <si>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</si>
  <si>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</si>
  <si>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</si>
  <si>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</si>
  <si>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711</t>
  </si>
  <si>
    <t>Izolace proti vodě</t>
  </si>
  <si>
    <t>713</t>
  </si>
  <si>
    <t>Izolace tepelné</t>
  </si>
  <si>
    <t>764</t>
  </si>
  <si>
    <t>Konstrukce klempířské</t>
  </si>
  <si>
    <t>765</t>
  </si>
  <si>
    <t>Krytiny tvrdé</t>
  </si>
  <si>
    <t>767</t>
  </si>
  <si>
    <t>Konstrukce zámečnické</t>
  </si>
  <si>
    <t>769</t>
  </si>
  <si>
    <t>Otvorové prvky z plastu</t>
  </si>
  <si>
    <t>781</t>
  </si>
  <si>
    <t>Obklady keramické</t>
  </si>
  <si>
    <t>786</t>
  </si>
  <si>
    <t>Čalounické úpravy</t>
  </si>
  <si>
    <t>799ON</t>
  </si>
  <si>
    <t>Ostatní náklady</t>
  </si>
  <si>
    <t>799VN</t>
  </si>
  <si>
    <t>Vedlejší náklady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</si>
  <si>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</si>
  <si>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</si>
  <si>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</si>
  <si>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</si>
  <si>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</si>
  <si>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</si>
  <si>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</si>
  <si>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</si>
  <si>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</si>
  <si>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</si>
  <si>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D96</t>
  </si>
  <si>
    <t>Přesuny suti a vybouraných hmot</t>
  </si>
  <si>
    <t>M21a</t>
  </si>
  <si>
    <t>Hromosvod</t>
  </si>
  <si>
    <t>Rekapitulace vedlejších rozpočtových nákladů</t>
  </si>
  <si>
    <t>Název vedlejšího nákladu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</si>
  <si>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</si>
  <si>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</si>
  <si>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</si>
  <si>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</si>
  <si>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</si>
  <si>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</si>
  <si>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</si>
  <si>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</si>
  <si>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POLOŽKOVÝ ROZPOČET</t>
  </si>
  <si>
    <t>Rozpočet</t>
  </si>
  <si>
    <t xml:space="preserve">JKSO </t>
  </si>
  <si>
    <t>801.59</t>
  </si>
  <si>
    <t>Objekt</t>
  </si>
  <si>
    <t xml:space="preserve">SKP </t>
  </si>
  <si>
    <t>Měrná jednotka</t>
  </si>
  <si>
    <t>m3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</si>
  <si>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</si>
  <si>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</si>
  <si>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</si>
  <si>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</si>
  <si>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</si>
  <si>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</si>
  <si>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</si>
  <si>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</si>
  <si>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</si>
  <si>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</si>
  <si>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</si>
  <si>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</si>
  <si>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</si>
  <si>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</si>
  <si>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</si>
  <si>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</si>
  <si>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</si>
  <si>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</si>
  <si>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</si>
  <si>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</si>
  <si>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</si>
  <si>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</si>
  <si>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</si>
  <si>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</si>
  <si>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</si>
  <si>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</si>
  <si>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</si>
  <si>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</si>
  <si>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</si>
  <si>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</si>
  <si>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</si>
  <si>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</si>
  <si>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</si>
  <si>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</si>
  <si>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</si>
  <si>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</si>
  <si>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</si>
  <si>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</si>
  <si>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652 Snížení en. nároč. budovy zázemí sport. haly</t>
  </si>
  <si>
    <t>Rozpočet :</t>
  </si>
  <si>
    <t>Objekt :</t>
  </si>
  <si>
    <t>01a Zateplení v rámci energ. posudku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</si>
  <si>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</si>
  <si>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</si>
  <si>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</si>
  <si>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</si>
  <si>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</si>
  <si>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</si>
  <si>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</si>
  <si>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</si>
  <si>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</si>
  <si>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</si>
  <si>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</si>
  <si>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</si>
  <si>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</si>
  <si>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</si>
  <si>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</si>
  <si>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</si>
  <si>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</si>
  <si>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</si>
  <si>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</si>
  <si>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</si>
  <si>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</si>
  <si>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</si>
  <si>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311271177R00</t>
  </si>
  <si>
    <t xml:space="preserve">Zdivo z tvárnic pórobeton. hladkých tl. 30 cm </t>
  </si>
  <si>
    <t>m2</t>
  </si>
  <si>
    <t>V položce jsou započteny i náklady na pomocné lešení o výšce podlahy do 1,90 m a pro zatížení do 1,5 kPa. Položka se používá i pro zdivo výplňové, obkladové, půdní, nadstřešní, poprsní, římsové apod.</t>
  </si>
  <si>
    <t>Zazdívky:1,5*0,3*6</t>
  </si>
  <si>
    <t>zazdívky:1,8*(4,35-1,5)</t>
  </si>
  <si>
    <t>Celkem za</t>
  </si>
  <si>
    <t>31 Zdi podpěrné a volné</t>
  </si>
  <si>
    <t>602011141RT1</t>
  </si>
  <si>
    <t>Štuk na stěnách vnitřní ručně tloušťka vrstvy 2 mm</t>
  </si>
  <si>
    <t>Omítka ze suché směsi, vhodná pro vnitřní použití.</t>
  </si>
  <si>
    <t xml:space="preserve">Položka je kalkulována jako jedna z vrstev omítkové skladby. Položky za jednotlivé požadované vrstvy se sčítají. </t>
  </si>
  <si>
    <t>V položce nejsou zakalkulovány náklady na pomocné lešení,  náklady na použití rohových lišt a armovací skelné tkaniny.</t>
  </si>
  <si>
    <t>602011191R00</t>
  </si>
  <si>
    <t xml:space="preserve">Podkladní nátěr pod tenkovrstvé omítky </t>
  </si>
  <si>
    <t>V položce nejsou zakalkulovány náklady na pomocné lešení a  náklady na použití rohových lišt a armovací skelné tkaniny..</t>
  </si>
  <si>
    <t>612425931RT2</t>
  </si>
  <si>
    <t>Omítka vápenná vnitřního ostění - štuková s použitím suché maltové směsi</t>
  </si>
  <si>
    <t>V položce jsou zakalkulovány náklady na pomocné pracovní lešení o výšce podlahy do 1900 mm a pro zatížení do 1,5 kPa.</t>
  </si>
  <si>
    <t>P/2:(1,2+1,5*2)*16*0,1</t>
  </si>
  <si>
    <t>P/3:(1,2+1,8*2)*32*0,1</t>
  </si>
  <si>
    <t>P/3:(1,2+1,8*2)*58*0,1</t>
  </si>
  <si>
    <t>P/4:(1,5+1,5*2)*4*0,1</t>
  </si>
  <si>
    <t>P/4:(1,5+1,8*2)*4*0,1</t>
  </si>
  <si>
    <t>P/5:(3,0+1,5*2)*0,1</t>
  </si>
  <si>
    <t>P/5:(3,0+1,8*2)*0,1</t>
  </si>
  <si>
    <t>P/9:(2,05+2,1*2)*0,1</t>
  </si>
  <si>
    <t>612481211RU1</t>
  </si>
  <si>
    <t>Montáž výztužné sítě (perlinky) do stěrky-stěny včetně výztužné sítě a stěrkového tmelu</t>
  </si>
  <si>
    <t>Položka obsahuje natažení stěrkového tmelu, vtlačení výztužné sítě a rozetření tmelu.</t>
  </si>
  <si>
    <t>61 Upravy povrchů vnitřní</t>
  </si>
  <si>
    <t>602011102R00</t>
  </si>
  <si>
    <t xml:space="preserve">Postřik cementový ručně </t>
  </si>
  <si>
    <t>Postřik ze suché omítkové směsi  vhodný pro vnitřní i vnější použití.</t>
  </si>
  <si>
    <t>V položce nejsou zakalkulovány náklady na pomocné lešení, náklady na použití rohových lišt a armovací skelné tkaniny.</t>
  </si>
  <si>
    <t>SV:32,70</t>
  </si>
  <si>
    <t>SV:32,7</t>
  </si>
  <si>
    <t>SZ:1,4</t>
  </si>
  <si>
    <t>JV:12,61</t>
  </si>
  <si>
    <t>602011112RT3</t>
  </si>
  <si>
    <t>Omítka jádrová ručně tloušťka vrstvy 15 mm</t>
  </si>
  <si>
    <t>Omítka ze suché směsi  vhodná pro vnitřní i vnější použití včetně pórobetonového zdiva.</t>
  </si>
  <si>
    <t>602011189R00</t>
  </si>
  <si>
    <t xml:space="preserve">Omítka stěn mozaiková </t>
  </si>
  <si>
    <t>Omítka z pastovité směsi , vhodná pro vnější použití.</t>
  </si>
  <si>
    <t>V položce nejsou zakalkulovány náklady na pomocné lešení a náklady na penetrační nátěr ( oceňuje se položkou č. 602 01-1195 ).</t>
  </si>
  <si>
    <t>SV:(0,6+0,75*2)*0,15*12+0,8*0,15*4</t>
  </si>
  <si>
    <t>JV:2,1*0,15</t>
  </si>
  <si>
    <t>4,575/0,15*0,16</t>
  </si>
  <si>
    <t xml:space="preserve"> 602011195R00</t>
  </si>
  <si>
    <t xml:space="preserve">Kontaktní nátěr pod mozaikové omítky </t>
  </si>
  <si>
    <t>V položce nejsou zakalkulovány náklady na pomocné lešení a náklady na použití rohových lišt a armovací skelné tkaniny.</t>
  </si>
  <si>
    <t>602015187RT6</t>
  </si>
  <si>
    <t>Omítka stěn tenkovrstvá silikonová, zatíraná zrno 1,5 mm, plněná uhlíkovými vlákny</t>
  </si>
  <si>
    <t>Omítka ze směsi.  Materiál je vhodný pro vnitřní i vnější použití.</t>
  </si>
  <si>
    <t>V položce nejsou zakalkulovány náklady na penetrační nátěr. Oceňuje se položkou č. 602 01-5179.</t>
  </si>
  <si>
    <t>V položce nejsou zakalkulovány náklady na pomocné lešení.</t>
  </si>
  <si>
    <t>V položce nejsou zakalkulovány náklady na použití rohových lišt a armovací skelné tkaniny.</t>
  </si>
  <si>
    <t>ostění KZS:58,8975/0,15*0,16</t>
  </si>
  <si>
    <t>602015191R00</t>
  </si>
  <si>
    <t xml:space="preserve">Podkladní nátěr stěn pod tenkovrstvé omítky </t>
  </si>
  <si>
    <t>pod KZS:</t>
  </si>
  <si>
    <t>stáv.fasáda:645,32</t>
  </si>
  <si>
    <t>stáv. ostění:59,6175+4,575</t>
  </si>
  <si>
    <t>ostění KZS:59,6175/0,15*0,16</t>
  </si>
  <si>
    <t>620991121R00</t>
  </si>
  <si>
    <t xml:space="preserve">Zakrývání výplní vnějších otvorů z lešení </t>
  </si>
  <si>
    <t>Zakrývání výplní vnějších otvorů s rámy a zárubněmi, zábradlí, předmětů, oplechování apod., která se zřizují ještě před úpravami povrchu, před jejich znečištěním při úpravách povrchu nástřikem plastických (lepivých) maltovin, prováděné z lešení.</t>
  </si>
  <si>
    <t xml:space="preserve">Položka je určena pro zakrývání jakýmkoliv způsobem. </t>
  </si>
  <si>
    <t>Množství měrných jednotek se určuje v m2 plochy kótovaných okenních otvorů, v rozměrech předmětů, konstrukcí, oplechování apod. jsou-li zcela obklopeny nástřikem. Zakrývání okrajů nastříkaných ploch a osaěmlých pásů ohraničených oplechováním, obklady, souvislým pásem oken, ochrana dlažby logií pod upravovanou stěnou apod. se určuje v ploše pruhů o šířce nejvýše 400 mm. Odkrytí je v položce započteno.</t>
  </si>
  <si>
    <t>okna:175,68+4,5</t>
  </si>
  <si>
    <t>dveře:3,78+4,31</t>
  </si>
  <si>
    <t>622143004R00</t>
  </si>
  <si>
    <t xml:space="preserve">Mtž omítkový začišťovací profil </t>
  </si>
  <si>
    <t>m</t>
  </si>
  <si>
    <t>Nadpraží:1,2*16+1,2*32+1,5*4+3,0+2,05</t>
  </si>
  <si>
    <t>nadpraží:1,2*26+1,8*4+0,6*12+1,2*48+0,9+1,5*2+3,0+1,5*2+2,05</t>
  </si>
  <si>
    <t>odskoky:2,0</t>
  </si>
  <si>
    <t>Ostění:1,5*32+1,8*64+1,5*8+1,5*2+2,1*2</t>
  </si>
  <si>
    <t>ostění:1,8*52+1,5*2+1,0*2+0,75*24+2,1*4+1,8*64+1,5*32+1,2*2+1,8*10+2,1*2</t>
  </si>
  <si>
    <t>odskoky:20,65+15,3</t>
  </si>
  <si>
    <t>622319124RU1</t>
  </si>
  <si>
    <t>Zateplovací systém sokl, XPS 140 mm s omítkou mozaikovou</t>
  </si>
  <si>
    <t>Položka obsahuje: nanesení lepicího tmelu na izolační desky, nalepení desek, zajištění talířovými hmoždinkami (6 ks/m2), přebroušení desek, natažení stěrky, vtlačení výztužné tkaniny (1,15 m2/m2), přehlazení stěrky, kontaktní nátěr a povrchovou úpravu omítkou. V položce je obsaženo 0,14 m rohových lišt na m2.</t>
  </si>
  <si>
    <t>622319135RT3</t>
  </si>
  <si>
    <t>Zatepl. systém EPS F 160 mm s omítkou silikonovou plněnou uhlíkovými vlákny, zrno 1,5 mm</t>
  </si>
  <si>
    <t>Položka obsahuje: nanesení lepicího tmelu na izolační desky, nalepení desek, zajištění talířovými hmoždinkami STR-U (6 ks/m2), přebroušení desek, natažení stěrky, vtlačení výztužné tkaniny (1,15 m2/m2), přehlazení stěrky, kontaktní nátěr a povrchovou úpravu omítkou. V položce je obsaženo 0,14 m rohových lišt na m2. Vč. výtažných zkoušek</t>
  </si>
  <si>
    <t>Položka obsahuje: nanesení lepicího tmelu na izolační desky, nalepení desek, zajištění talířovými hmoždinkami STR-U (6 ks/m2), přebroušení desek, natažení stěrky, vtlačení výztužné tkaniny (1,15 m2/m2), přehlazení stěrky, kontaktní nátěr a povrchovou úpravu omítkou. V položce je obsaženo 0,14 m rohových lišt na m2.</t>
  </si>
  <si>
    <t>JZ-meziokenní pilíř:12,24</t>
  </si>
  <si>
    <t>JZ:204,31</t>
  </si>
  <si>
    <t>SZ:57,72</t>
  </si>
  <si>
    <t>SZ:103,45</t>
  </si>
  <si>
    <t>JV:0,9</t>
  </si>
  <si>
    <t>JV:125,68</t>
  </si>
  <si>
    <t>622319153RT3</t>
  </si>
  <si>
    <t>Zatepl.sytém, ostění,  XPS 30 mm s omítkou silikon plněnou uhlíkovými vlákny, zrno 1,5 mm</t>
  </si>
  <si>
    <t>Položka obsahuje: nanesení lepicího tmelu na izolační desky, nalepení desek, natažení stěrky, osazení lišt, přehlazení stěrky, kontaktní nátěr a povrchovou úpravu omítkou. V položce je obsaženo 3,3 m rohových lišt, 1,67 m lišt s okapničkou a 5 m napojovacích lišt na m2.</t>
  </si>
  <si>
    <t>JZ:(1,2+1,8*2)*0,15*32+(1,2+1,5*2)*0,15*16</t>
  </si>
  <si>
    <t>JV:(1,2+1,8*2)*0,15*32+(1,2+1,5*2)*0,15*16</t>
  </si>
  <si>
    <t>SZ:(0,9+1,2*2)*0,15+(1,5+1,5*2)*0,15*2+(3,0+1,5*2)*0,15</t>
  </si>
  <si>
    <t>SZ:(0,9+1,2*2)*0,15+(1,5+1,8*2)*0,15*2+(3,0+1,8*2)*0,15</t>
  </si>
  <si>
    <t>JV:(1,5+1,5*2)*0,15*2+(2,05+2,1)*0,15</t>
  </si>
  <si>
    <t>JV:(1,5+1,8*2)*0,15*2+(2,05+2,1)*0,15</t>
  </si>
  <si>
    <t>622319153RV1</t>
  </si>
  <si>
    <t>Zatepl.systém, ostění, XPS 30 mm zakončený stěrkou s výztužnou tkaninou</t>
  </si>
  <si>
    <t>Položka obsahuje: nanesení lepicího tmelu na izolační desky, nalepení desek, natažení stěrky, osazení lišt, přehlazení stěrky. V položce je obsaženo 3,3 m rohových lišt, 1,67 m lišt s okapničkou a 5 m napojovacích lišt na m2.</t>
  </si>
  <si>
    <t>622319163R00</t>
  </si>
  <si>
    <t xml:space="preserve">Zateplovací systém  parapet, XPS tl. 30 mm </t>
  </si>
  <si>
    <t>Položka obsahuje řezání desek, nanesení lepicího tmelu na izolační desky, nalepení desek, natažení stěrky, osazení LPE lišty (5m/m2) a přehlazení stěrky.</t>
  </si>
  <si>
    <t>SV:(1,2*26+0,6*12+1,8*2)*0,15</t>
  </si>
  <si>
    <t>SV:(1,2*26+0,6*12+1,8)*0,15</t>
  </si>
  <si>
    <t>JZ:1,2*48*0,15</t>
  </si>
  <si>
    <t>SZ:(0,9+1,5*2+3,0)*0,15</t>
  </si>
  <si>
    <t>JV:1,5*2*0,15</t>
  </si>
  <si>
    <t>622391121R00</t>
  </si>
  <si>
    <t xml:space="preserve">Příplatek za hmoždinky STR U 6 ks/m2 </t>
  </si>
  <si>
    <t>Tento příplatek nelze použít k položkám 622 31-19 Zateplovací systém s pórobetonovými deskami . Tento systém je se zapouštěcími hmoždinkami kalkulován.</t>
  </si>
  <si>
    <t>Příplatek se nepoužívá pro zateplovací systémy 622 3 od tloušťky 160 mm; tyto položky již zapouštěcí hmoždinky obsahují.</t>
  </si>
  <si>
    <t>622401931R00</t>
  </si>
  <si>
    <t xml:space="preserve">Příplatek za pracnost, celková pl. otvorů do 35% </t>
  </si>
  <si>
    <t>46,17+598,61</t>
  </si>
  <si>
    <t>622428971R00</t>
  </si>
  <si>
    <t xml:space="preserve">Příplatek k položce za vícebarevnou omítku </t>
  </si>
  <si>
    <t>622904112R00</t>
  </si>
  <si>
    <t xml:space="preserve">Očištění fasád tlakovou vodou složitost 1 - 2 </t>
  </si>
  <si>
    <t>fasáda:645,32</t>
  </si>
  <si>
    <t>ostění:59,6175+4,575</t>
  </si>
  <si>
    <t>28350112</t>
  </si>
  <si>
    <t>Profil okenní začišťovací s tkaninou, 6mm dl. 2,4m</t>
  </si>
  <si>
    <t>28350229</t>
  </si>
  <si>
    <t>Profil rohový nadpražní s okapničkou  dl. 2 m</t>
  </si>
  <si>
    <t>R01</t>
  </si>
  <si>
    <t>Přebroušení stáv. tmelu na KZS</t>
  </si>
  <si>
    <t>62 Úpravy povrchů vnější</t>
  </si>
  <si>
    <t>632451021R00</t>
  </si>
  <si>
    <t xml:space="preserve">Vyrovnávací potěr MC 15, v pásu, tl. 20 mm </t>
  </si>
  <si>
    <t>Položka je určena pro vyrovnávací potěr z cementové malty provedený v pásu na zdivu jako podklad např. pod izolaci, na parapetech z prefabrikovaných dílců pod oplechování apod., vodorovný nebo ve spádu do 15 st., hlazený dřevěným hladítkem.</t>
  </si>
  <si>
    <t>parapety:(0,6*12+1,2*16+1,2*58+1,5*4+3,0+1,8*2)*0,3</t>
  </si>
  <si>
    <t>63 Podlahy a podlahové konstrukce</t>
  </si>
  <si>
    <t>648991111RT3</t>
  </si>
  <si>
    <t>Osazení parapet.desek plast. a lamin. š. do 20cm včetně dodávky plastové parapetní desky š. 150 mm</t>
  </si>
  <si>
    <t>Položka je určena pro osazování parapetních desek z plastických a poloplastických hmot na nízkoexpanzní montážní pěnu. Těsnění spáry mezi parapetem a rámem okna transpatentním silikonem.</t>
  </si>
  <si>
    <t>V položce jsou zakalkulovány i náklady na dodávku desek.</t>
  </si>
  <si>
    <t>P/2a:1,2*4</t>
  </si>
  <si>
    <t>P/3a:1,2*10</t>
  </si>
  <si>
    <t>P/3a:1,2*14</t>
  </si>
  <si>
    <t>P/3b:1,2*22</t>
  </si>
  <si>
    <t>P/3b:1,2*38</t>
  </si>
  <si>
    <t>P/4:1,5*4</t>
  </si>
  <si>
    <t>P/5:3,0</t>
  </si>
  <si>
    <t>6,7:1,8*2</t>
  </si>
  <si>
    <t>P/6:1,8</t>
  </si>
  <si>
    <t>P/7:1,8</t>
  </si>
  <si>
    <t>64 Výplně otvorů</t>
  </si>
  <si>
    <t>941941042R00</t>
  </si>
  <si>
    <t xml:space="preserve">Montáž lešení leh.řad.s podlahami,š.1,2 m, H 30 m </t>
  </si>
  <si>
    <t>32,5*(7,0+9,0)+17,5*15,0+5,0*14,0+12,5*12,0</t>
  </si>
  <si>
    <t>941941292R00</t>
  </si>
  <si>
    <t xml:space="preserve">Příplatek za každý měsíc použití lešení k pol.1042 </t>
  </si>
  <si>
    <t>1002,5*2</t>
  </si>
  <si>
    <t>941941842R00</t>
  </si>
  <si>
    <t xml:space="preserve">Demontáž lešení leh.řad.s podlahami,š.1,2 m,H 30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</si>
  <si>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</si>
  <si>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</si>
  <si>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</si>
  <si>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</si>
  <si>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</si>
  <si>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</si>
  <si>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R02</t>
  </si>
  <si>
    <t>Podpůrná konstrukce lešení (viz výkr. 5) – D+M</t>
  </si>
  <si>
    <t>kpl</t>
  </si>
  <si>
    <t>94 Lešení a stavební výtahy</t>
  </si>
  <si>
    <t>001</t>
  </si>
  <si>
    <t>Demontáž stáv. domov. zvonku, zpětná montáž po zateplení fasády</t>
  </si>
  <si>
    <t>kus</t>
  </si>
  <si>
    <t>002</t>
  </si>
  <si>
    <t>Demontáž stáv. el. zámku, zpětná montáž po zateplení fasády</t>
  </si>
  <si>
    <t>003</t>
  </si>
  <si>
    <t>Demontáž poštovní schránky, zpětná montáž po zateplení fasády</t>
  </si>
  <si>
    <t>004</t>
  </si>
  <si>
    <t>Demontáž orientačních tabulek, zpětná montáž po zateplení fasády</t>
  </si>
  <si>
    <t>005</t>
  </si>
  <si>
    <t>Demontáž světel. tabulí, montáž nových svítidel po zateplení fasády</t>
  </si>
  <si>
    <t>008</t>
  </si>
  <si>
    <t>Demontáž tepl. čidla, zpětná montáž po zateplení fasády</t>
  </si>
  <si>
    <t>009</t>
  </si>
  <si>
    <t>Demontáž osvětlení, montáž nového po zateplení fasády</t>
  </si>
  <si>
    <t>011</t>
  </si>
  <si>
    <t>Úklid staveniště, uvedení přiléhajících ploch do původního stavu</t>
  </si>
  <si>
    <t>95 Dokončovací konstrukce na pozemních stavbách</t>
  </si>
  <si>
    <t>766421821R00</t>
  </si>
  <si>
    <t xml:space="preserve">Demontáž obložení stropů palubkami </t>
  </si>
  <si>
    <t>stěny nad 2,5 m výšky:5,0</t>
  </si>
  <si>
    <t>968061113R00</t>
  </si>
  <si>
    <t xml:space="preserve">Vyvěšení dřevěných okenních křídel pl. nad 1,5 m2 </t>
  </si>
  <si>
    <t>Položka obsahuje náklady na vyvěšení křídel, jejich uložení a zpětné zavěšení po provedených stavebních úpravách. Položka se používá i pro vyvěšení křídel určených k likvidaci.</t>
  </si>
  <si>
    <t>2:4+12</t>
  </si>
  <si>
    <t>3:10+22</t>
  </si>
  <si>
    <t>3:14+38+6</t>
  </si>
  <si>
    <t>4:4</t>
  </si>
  <si>
    <t>5:1</t>
  </si>
  <si>
    <t>968062355R00</t>
  </si>
  <si>
    <t xml:space="preserve">Vybourání dřevěných rámů oken dvojitých pl. 2 m2 </t>
  </si>
  <si>
    <t>V položce není kalkulována manipulace se sutí, která se oceňuje samostatně položkami souboru 979. V položce není zakalkulováno vyvěšení křídel. Tyto práce se oceňují samostatně položkami souboru 968 06 -11 Vyvěšení dřevěných křídel. Položka se používá pro okna dvojitá nebo zdvojená.</t>
  </si>
  <si>
    <t>2:1,2*1,5*16</t>
  </si>
  <si>
    <t>968062356R00</t>
  </si>
  <si>
    <t xml:space="preserve">Vybourání dřevěných rámů oken dvojitých pl. 4 m2 </t>
  </si>
  <si>
    <t>3:1,2*1,8*32</t>
  </si>
  <si>
    <t>3:1,2*1,8*58</t>
  </si>
  <si>
    <t>4:1,5*1,8*4</t>
  </si>
  <si>
    <t>968062357R00</t>
  </si>
  <si>
    <t xml:space="preserve">Vybourání dřevěných rámů oken dvojitých nad  4 m2 </t>
  </si>
  <si>
    <t>5:3,0*1,8</t>
  </si>
  <si>
    <t>968071126R00</t>
  </si>
  <si>
    <t xml:space="preserve">Vyvěšení, zavěšení kovových křídel dveří nad 2 m2 </t>
  </si>
  <si>
    <t>10:2</t>
  </si>
  <si>
    <t>968072456R00</t>
  </si>
  <si>
    <t xml:space="preserve">Vybourání kovových dveřních zárubní pl. nad 2 m2 </t>
  </si>
  <si>
    <t>V položce není kalkulována manipulace se sutí, která se oceňuje samostatně položkami souboru 979. V položce není zakalkulováno vyvěšení dveřních křídel. Tyto práce se oceňují samostatně položkami souboru 968 06-11.. nebo 07-11.. Vyvěšení křídel.</t>
  </si>
  <si>
    <t>10:2,05*2,1</t>
  </si>
  <si>
    <t>96 Bourání konstrukcí</t>
  </si>
  <si>
    <t>978059511R00</t>
  </si>
  <si>
    <t xml:space="preserve">Odsekání vnitřních obkladů stěn do 1 m2 </t>
  </si>
  <si>
    <t>V položce není kalkulována manipulace se sutí, která se oceňuje samostatně položkami souboru 979.</t>
  </si>
  <si>
    <t>obklady vnit. parapetů:</t>
  </si>
  <si>
    <t>P/2:1,2*0,15*16</t>
  </si>
  <si>
    <t>P/3:1,2*0,15*32</t>
  </si>
  <si>
    <t>P/3:1,2*0,15*58</t>
  </si>
  <si>
    <t>P/4:1,5*0,15*4</t>
  </si>
  <si>
    <t>P/5:3,0*0,15</t>
  </si>
  <si>
    <t>obklady vnit. ostění:</t>
  </si>
  <si>
    <t>P/2:1,0*0,15*4*2</t>
  </si>
  <si>
    <t>P/3:1,0*0,15*4*2</t>
  </si>
  <si>
    <t>97 Prorážení otvorů</t>
  </si>
  <si>
    <t>999281211R00</t>
  </si>
  <si>
    <t xml:space="preserve">Přesun hmot, opravy vněj. plášťů výšky do 25 m </t>
  </si>
  <si>
    <t>t</t>
  </si>
  <si>
    <t>99 Staveništní přesun hmot</t>
  </si>
  <si>
    <t>764311291R00</t>
  </si>
  <si>
    <t xml:space="preserve">Montáž krytiny hladké z Pz, tabule 2 x 1 m </t>
  </si>
  <si>
    <t>Položka je určena pro montáž hotových (předvyrobených nebo nakoupených) prvků. Dodávka těchto prvků se ocení ve specifikaci.</t>
  </si>
  <si>
    <t>přeložení stávající ve štítech:32,0*1,0</t>
  </si>
  <si>
    <t>764311822R00</t>
  </si>
  <si>
    <t xml:space="preserve">Demont. krytiny, tabule 2 x 1 m, nad 25 m2, do 30° </t>
  </si>
  <si>
    <t>štíty:32,0*1,0</t>
  </si>
  <si>
    <t>764454291R00</t>
  </si>
  <si>
    <t xml:space="preserve">Montáž trub Pz odpadních kruhových </t>
  </si>
  <si>
    <t>764454292R00</t>
  </si>
  <si>
    <t xml:space="preserve">Montáž zděře Pz kruhové </t>
  </si>
  <si>
    <t>764454802R00</t>
  </si>
  <si>
    <t xml:space="preserve">Demontáž odpadních trub kruhových,D 120 mm </t>
  </si>
  <si>
    <t>764731113U00</t>
  </si>
  <si>
    <t>Oplechování zdí rš 300 mm poplast. plech tl. 0,63 mm</t>
  </si>
  <si>
    <t>K/3:12,0</t>
  </si>
  <si>
    <t>764731117R00</t>
  </si>
  <si>
    <t>Oplechování atiky rš 750 mm poplast. plech tl. 0,63 mm</t>
  </si>
  <si>
    <t>K/1:70,4</t>
  </si>
  <si>
    <t>764908304R00</t>
  </si>
  <si>
    <t>Oplechování parapetů, rš 500 mm poplast. plech tl. 0,63 mm</t>
  </si>
  <si>
    <t>K/2:2,7*37</t>
  </si>
  <si>
    <t>K/5:0,6*12</t>
  </si>
  <si>
    <t>P/1:0,6*12</t>
  </si>
  <si>
    <t>K/6:1,8*2</t>
  </si>
  <si>
    <t>stáv. dřev. okno:0,9</t>
  </si>
  <si>
    <t>K/4:0,95</t>
  </si>
  <si>
    <t>28341239</t>
  </si>
  <si>
    <t>Objímka svodové trubky</t>
  </si>
  <si>
    <t>998764202R00</t>
  </si>
  <si>
    <t xml:space="preserve">Přesun hmot pro klempířské konstr., výšky do 12 m </t>
  </si>
  <si>
    <t>764 Konstrukce klempířské</t>
  </si>
  <si>
    <t>765332810R00</t>
  </si>
  <si>
    <t xml:space="preserve">Demontáž betonové krytiny, na sucho </t>
  </si>
  <si>
    <t>štíty:16,2*1,0</t>
  </si>
  <si>
    <t>765339211R00</t>
  </si>
  <si>
    <t xml:space="preserve">M.zastřešení beton.tašk.drážk.střech jedn.na sucho </t>
  </si>
  <si>
    <t>Položka obsahuje pouze montážní práce na střeše ve sklonu do 35°.</t>
  </si>
  <si>
    <t>Veškerý materiál se ocení ve specifikaci.</t>
  </si>
  <si>
    <t>Montáž zastřešení ve sklonu přes 35°do 45° se ocení příplatkem za sklon položkou č. 765 33-9231 a od 45°do 75°se stanoví individuálně.</t>
  </si>
  <si>
    <t>přeložení stávající ve štítech:16,2*1,0</t>
  </si>
  <si>
    <t>998765202R00</t>
  </si>
  <si>
    <t xml:space="preserve">Přesun hmot pro krytiny tvrdé, výšky do 12 m </t>
  </si>
  <si>
    <t>765 Krytiny tvrdé</t>
  </si>
  <si>
    <t>01</t>
  </si>
  <si>
    <t>Stříška nad vstupem oblouková - Z/1 2200/950 mm</t>
  </si>
  <si>
    <t>Minerální sklo 12 mm s UV vrstvou, nosníky z nerez oceli, integrovaný okap pro odtok vody vč. oplechování u fasády.</t>
  </si>
  <si>
    <t>02</t>
  </si>
  <si>
    <t>Hliníková větrací mřížka - Z/2 400/200 mm</t>
  </si>
  <si>
    <t>03</t>
  </si>
  <si>
    <t>Plastová větrací mřížka - Z/3 200/200 mm</t>
  </si>
  <si>
    <t>04</t>
  </si>
  <si>
    <t>Hliníková větrací mřížka - Z/4 400/400 mm</t>
  </si>
  <si>
    <t>998767202R00</t>
  </si>
  <si>
    <t xml:space="preserve">Přesun hmot pro zámečnické konstr., výšky do 12 m </t>
  </si>
  <si>
    <t>767 Konstrukce zámečnické</t>
  </si>
  <si>
    <t>766601211R00</t>
  </si>
  <si>
    <t xml:space="preserve">Těsnění okenní spáry, ostění, PT fólie+ PP páska </t>
  </si>
  <si>
    <t>Vložení parotěsné okenní folie, paropropustné expanzní pásky a vyplnění spáry PU pěnou.</t>
  </si>
  <si>
    <t>PT = parotěsná okenní folie (interiér); PP páska = paropropustná expanzní páska (exteriér).</t>
  </si>
  <si>
    <t>P/2:(1,2+1,5*2)*16</t>
  </si>
  <si>
    <t>P/3:(1,2+1,8*2)*32</t>
  </si>
  <si>
    <t>P/3:(1,2+1,8*2)*58</t>
  </si>
  <si>
    <t>P/4:(1,5+1,5*2)*4</t>
  </si>
  <si>
    <t>P/4:(1,5+1,8*2)*4</t>
  </si>
  <si>
    <t>P/5:3,0+1,5*2</t>
  </si>
  <si>
    <t>P/5:3,0+1,8*2</t>
  </si>
  <si>
    <t>P/9:2,05+2,1*2</t>
  </si>
  <si>
    <t>002a</t>
  </si>
  <si>
    <t>D+M okna P/2a - 1200/1500 mm vč. rámu, bílé kování, trojsklo</t>
  </si>
  <si>
    <t>002b</t>
  </si>
  <si>
    <t>D+M okna P/2b - 1200/1500 mm vč. rámu, bílé kování, trojsklo</t>
  </si>
  <si>
    <t>003a</t>
  </si>
  <si>
    <t>D+M okna P/3a - 1200/1800 mm vč. rámu, bílé kování, trojsklo</t>
  </si>
  <si>
    <t>003b</t>
  </si>
  <si>
    <t>D+M okna P/3b - 1200/1800 mm vč. rámu, bílé kování, trojsklo</t>
  </si>
  <si>
    <t>D+M okna P/4 – 1500/1500 mm vč. rámu, bílé kování, trojsklo</t>
  </si>
  <si>
    <t>D+M okna P/5 – 3000/1500 mm vč. rámu, bílé kování, trojsklo</t>
  </si>
  <si>
    <t>D+M dveří P/9 - 2050/2100 mm vč. rámu, plné, bílé kování</t>
  </si>
  <si>
    <t>998766202R00</t>
  </si>
  <si>
    <t xml:space="preserve">Přesun hmot pro truhlářské konstr., výšky do 12 m </t>
  </si>
  <si>
    <t>769 Otvorové prvky z plastu</t>
  </si>
  <si>
    <t>781310111R00</t>
  </si>
  <si>
    <t>Obkládání ostění do tmele šířky do 150 mm tmel</t>
  </si>
  <si>
    <t>Položka je určena pro obkládání ostění i nadpraží z obkladaček pórovinových, keramických, hutných i polohutných, do tmele.</t>
  </si>
  <si>
    <t>Položka platí pro položení obkladaček v jedné řadě. Položení obkladaček ve více řadách se oceňuje součtem délek jednotlivých řad.</t>
  </si>
  <si>
    <t>Položka obsahuje:</t>
  </si>
  <si>
    <t xml:space="preserve">- očištění podkladu od nesoudržných částic, </t>
  </si>
  <si>
    <t xml:space="preserve">- rozměření plochy, </t>
  </si>
  <si>
    <t>- rozbalení balíků, třídění nebo rozpojení obkladaček dodávaných v blocích,</t>
  </si>
  <si>
    <t>- příprava a nanesení tmelu na plochu,</t>
  </si>
  <si>
    <t>- řezání obkladaček,</t>
  </si>
  <si>
    <t>- kladení obkladaček,</t>
  </si>
  <si>
    <t>- spárování, čištění obkladu, odnesení odpadu na vykázané místo.</t>
  </si>
  <si>
    <t>Skládání složitých vzorů a tvarů se oceňuje individuálně.</t>
  </si>
  <si>
    <t>P/2:1,0*4*2</t>
  </si>
  <si>
    <t>P/3:1,0*4*2</t>
  </si>
  <si>
    <t>781320111R00</t>
  </si>
  <si>
    <t>Obkládání parapetů do tmele šířky do 150 mm tmel</t>
  </si>
  <si>
    <t>Položka je určena pro obkládání parapetů z obkladaček pórovinových, keramických, hutných i polohutných, do tmele.</t>
  </si>
  <si>
    <t>Položka platí pro položení obkladaček v jedné řadě.Položení obkladaček ve více řadách se oceňuje součtem délek jednotlivých řad.</t>
  </si>
  <si>
    <t>P/2b:1,2*12</t>
  </si>
  <si>
    <t>781429705R00</t>
  </si>
  <si>
    <t xml:space="preserve">Příplatek za spárovací hmotu - plošně </t>
  </si>
  <si>
    <t>(22,0+28,8)*0,15</t>
  </si>
  <si>
    <t>998781202R00</t>
  </si>
  <si>
    <t xml:space="preserve">Přesun hmot pro obklady keramické, výšky do 12 m </t>
  </si>
  <si>
    <t>781 Obklady keramické</t>
  </si>
  <si>
    <t>786622211RT2</t>
  </si>
  <si>
    <t>Žaluzie horizontální vnitřní AL lamely bílé včetně dodávky žaluzie</t>
  </si>
  <si>
    <t>P/2a:1,2*1,5*4</t>
  </si>
  <si>
    <t>P/3a:1,2*1,8*10</t>
  </si>
  <si>
    <t>P/3a:1,2*1,8*14</t>
  </si>
  <si>
    <t>998786202R00</t>
  </si>
  <si>
    <t xml:space="preserve">Přesun hmot pro zastiň. techniku, výšky do 12 m </t>
  </si>
  <si>
    <t>786 Čalounické úpravy</t>
  </si>
  <si>
    <t xml:space="preserve">Dokumentace skutečhého provedení stavby </t>
  </si>
  <si>
    <t xml:space="preserve">Předání a převzetí staveniště </t>
  </si>
  <si>
    <t xml:space="preserve">Předání a převzetí díla </t>
  </si>
  <si>
    <t xml:space="preserve">Povinná publicita </t>
  </si>
  <si>
    <t>799ON Ostatní náklady</t>
  </si>
  <si>
    <t xml:space="preserve">Zařízení staveniště </t>
  </si>
  <si>
    <t>799VN Vedlejší náklady</t>
  </si>
  <si>
    <t>Dmt stávajícího hromosvodu, překotvení zpětná montáž, délka 50,0 m, revize</t>
  </si>
  <si>
    <t>M21a Hromosvod</t>
  </si>
  <si>
    <t>979011111R00</t>
  </si>
  <si>
    <t xml:space="preserve">Svislá doprava suti a vybour. hmot za 2.NP </t>
  </si>
  <si>
    <t>Položka je určena pro dopravu suti a vybouraných hmot za prvé podlaží nad nebo pod základním podlažím.</t>
  </si>
  <si>
    <t>Svislá doprava suti ze základního podlaží se neoceňuje. Základním podlažím je zpravidla přízemí.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</si>
  <si>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</si>
  <si>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</si>
  <si>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</si>
  <si>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</si>
  <si>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</si>
  <si>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</si>
  <si>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</si>
  <si>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</si>
  <si>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Včetně případného složení na staveništní deponii.</t>
  </si>
  <si>
    <t>979990001R00</t>
  </si>
  <si>
    <t xml:space="preserve">Poplatek za skládku stavební suti </t>
  </si>
  <si>
    <t>D96 Přesuny suti a vybouraných hmot</t>
  </si>
  <si>
    <t>01b Zateplení nad rámec energ. posudku</t>
  </si>
  <si>
    <t>139601102R00</t>
  </si>
  <si>
    <t xml:space="preserve">Ruční výkop jam, rýh a šachet v hornině tř. 3 </t>
  </si>
  <si>
    <t>zateplení pod terénem:69,0*0,3*0,4</t>
  </si>
  <si>
    <t>162201203R00</t>
  </si>
  <si>
    <t xml:space="preserve">Vodorovné přemíst.výkopku, kolečko hor.1-4, do 10m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</si>
  <si>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</si>
  <si>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</si>
  <si>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</si>
  <si>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</si>
  <si>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Příplatek k ceně se používá za každý další i započatý 1 km nad 10 km.</t>
  </si>
  <si>
    <t>4,14*15</t>
  </si>
  <si>
    <t>167101201R00</t>
  </si>
  <si>
    <t xml:space="preserve">Nakládání výkopku z hor.1 ÷ 4 - ručně </t>
  </si>
  <si>
    <t>175101201R00</t>
  </si>
  <si>
    <t xml:space="preserve">Obsyp objektu bez prohození sypaniny </t>
  </si>
  <si>
    <t>Je-li pro obsyp použit jiný materiál než vytěžená sypanina, oceňuje se ve specifikaci. Ztratné se doporučuje ve výši 1%.</t>
  </si>
  <si>
    <t>69,0*0,15*0,4</t>
  </si>
  <si>
    <t>175101209R00</t>
  </si>
  <si>
    <t xml:space="preserve">Příplatek za prohození sypaniny pro obsyp objektu </t>
  </si>
  <si>
    <t>199000002R00</t>
  </si>
  <si>
    <t xml:space="preserve">Poplatek za skládku horniny 1- 4 </t>
  </si>
  <si>
    <t>1 Zemní práce</t>
  </si>
  <si>
    <t>JZ:18,9</t>
  </si>
  <si>
    <t>SZ:1,5</t>
  </si>
  <si>
    <t>JV:4,6</t>
  </si>
  <si>
    <t>sokl:25,0</t>
  </si>
  <si>
    <t>SZ – fasáda:77,8</t>
  </si>
  <si>
    <t>SZ - fasáda:77,8</t>
  </si>
  <si>
    <t xml:space="preserve"> - plocha u vazníků:2,5</t>
  </si>
  <si>
    <t>JV - fasáda:79,88</t>
  </si>
  <si>
    <t>- plocha u vazníků:2,5</t>
  </si>
  <si>
    <t>25,0+162,68</t>
  </si>
  <si>
    <t>631571003R00</t>
  </si>
  <si>
    <t xml:space="preserve">Násyp ze štěrkopísku 0 - 32,  zpevňující </t>
  </si>
  <si>
    <t>Položka je určena pro násyp pod podlahy, mazaniny a dlažby, popř. na plochých střechách, vodorovný nebo ve spádu, s udusáním a urovnáním povrchu.</t>
  </si>
  <si>
    <t>okapový chodník :69,0*0,5*0,05</t>
  </si>
  <si>
    <t>632921913R00</t>
  </si>
  <si>
    <t xml:space="preserve">Dlažba z dlaždic betonových do písku, tl. 50 mm </t>
  </si>
  <si>
    <t>Položka je určena pro dlažbu vnitřní nebo vnější při objektu vodorovnou nebo ve spádu do 15° od vodorovné roviny z dlaždic betonových kladených do písku se zalitím spár na celou výšku cementovou maltou pro spárování.</t>
  </si>
  <si>
    <t>Úprava podkladu dlažeb se oceňuje zvlášť.</t>
  </si>
  <si>
    <t>V položce je zakalkulována i dodávka dlaždic.</t>
  </si>
  <si>
    <t>okapový chodník :69,0*0,5</t>
  </si>
  <si>
    <t>978015291R00</t>
  </si>
  <si>
    <t xml:space="preserve">Otlučení omítek vnějších MVC v složit.1-4 do 100 % </t>
  </si>
  <si>
    <t>S vyškrabáním spár, s očištěním zdiva.</t>
  </si>
  <si>
    <t>pod obklady:25,0</t>
  </si>
  <si>
    <t>711482020RZ1</t>
  </si>
  <si>
    <t>Izolační systém nopová folie, svisle včetně dodávky fólie a doplňků</t>
  </si>
  <si>
    <t>Speciálně modifikovaná fólie PVC s výškou profilování 8 mm a kompletačními výrobky, napojení přesahem.</t>
  </si>
  <si>
    <t>711792620U00</t>
  </si>
  <si>
    <t xml:space="preserve">Izolace nopová folie - lišta krycí </t>
  </si>
  <si>
    <t>17,0/0,4</t>
  </si>
  <si>
    <t>998711201R00</t>
  </si>
  <si>
    <t xml:space="preserve">Přesun hmot pro izolace proti vodě, výšky do 6 m </t>
  </si>
  <si>
    <t>711 Izolace proti vodě</t>
  </si>
  <si>
    <t>713131131R00</t>
  </si>
  <si>
    <t xml:space="preserve">Izolace tepelná stěn lepením </t>
  </si>
  <si>
    <t>V položce není zakalkulována dodávka izolačního materiálu. Tato dodávka se oceňuje ve specifikaci. Při stanovení množství tepelné izolace se z celkového množství neodečítají otvory nebo neizolované plochy menší než 1 m2.</t>
  </si>
  <si>
    <t>sokl pod ÚT:17,0</t>
  </si>
  <si>
    <t>28375460</t>
  </si>
  <si>
    <t>Polystyren extrudovaný XPS</t>
  </si>
  <si>
    <t>17,0*0,14*1,02</t>
  </si>
  <si>
    <t>998713201R00</t>
  </si>
  <si>
    <t xml:space="preserve">Přesun hmot pro izolace tepelné, výšky do 6 m </t>
  </si>
  <si>
    <t>713 Izolace tepelné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</si>
</sst>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@"/>
    <numFmt numFmtId="167" formatCode="0"/>
    <numFmt numFmtId="168" formatCode="#,##0.00"/>
    <numFmt numFmtId="169" formatCode="#,##0"/>
    <numFmt numFmtId="170" formatCode="0.0%"/>
    <numFmt numFmtId="171" formatCode="0.0"/>
    <numFmt numFmtId="172" formatCode="DD/MM/YY"/>
    <numFmt numFmtId="173" formatCode="#,##0&quot; Kč&quot;"/>
    <numFmt numFmtId="174" formatCode="0.00000"/>
    <numFmt numFmtId="175" formatCode="HH:MM"/>
  </numFmts>
  <fonts count="45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5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9"/>
      <name val="Arial CE"/>
      <family val="0"/>
    </font>
    <font>
      <sz val="11"/>
      <color indexed="60"/>
      <name val="Calibri"/>
      <family val="2"/>
    </font>
    <font>
      <sz val="10"/>
      <color indexed="63"/>
      <name val="Arial CE"/>
      <family val="0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9" borderId="0" applyNumberFormat="0" applyBorder="0" applyAlignment="0" applyProtection="0"/>
    <xf numFmtId="164" fontId="7" fillId="0" borderId="1" applyNumberFormat="0" applyFill="0" applyAlignment="0" applyProtection="0"/>
    <xf numFmtId="164" fontId="8" fillId="3" borderId="0" applyNumberFormat="0" applyBorder="0" applyAlignment="0" applyProtection="0"/>
    <xf numFmtId="164" fontId="9" fillId="20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4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1" borderId="2" applyNumberFormat="0" applyAlignment="0" applyProtection="0"/>
    <xf numFmtId="164" fontId="16" fillId="0" borderId="3" applyNumberFormat="0" applyFill="0" applyAlignment="0" applyProtection="0"/>
    <xf numFmtId="164" fontId="17" fillId="0" borderId="4" applyNumberFormat="0" applyFill="0" applyAlignment="0" applyProtection="0"/>
    <xf numFmtId="164" fontId="18" fillId="0" borderId="5" applyNumberFormat="0" applyFill="0" applyAlignment="0" applyProtection="0"/>
    <xf numFmtId="164" fontId="18" fillId="0" borderId="0" applyNumberFormat="0" applyFill="0" applyBorder="0" applyAlignment="0" applyProtection="0"/>
    <xf numFmtId="164" fontId="19" fillId="22" borderId="0" applyNumberFormat="0" applyBorder="0" applyAlignment="0" applyProtection="0"/>
    <xf numFmtId="164" fontId="20" fillId="23" borderId="0" applyNumberFormat="0" applyBorder="0" applyAlignment="0" applyProtection="0"/>
    <xf numFmtId="164" fontId="0" fillId="0" borderId="0">
      <alignment/>
      <protection/>
    </xf>
    <xf numFmtId="164" fontId="21" fillId="22" borderId="6" applyNumberFormat="0" applyAlignment="0" applyProtection="0"/>
    <xf numFmtId="164" fontId="22" fillId="0" borderId="0" applyNumberFormat="0" applyFill="0" applyBorder="0" applyAlignment="0" applyProtection="0"/>
    <xf numFmtId="164" fontId="0" fillId="22" borderId="7" applyNumberFormat="0" applyAlignment="0" applyProtection="0"/>
    <xf numFmtId="164" fontId="23" fillId="0" borderId="8" applyNumberFormat="0" applyFill="0" applyAlignment="0" applyProtection="0"/>
    <xf numFmtId="164" fontId="24" fillId="4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7" borderId="6" applyNumberFormat="0" applyAlignment="0" applyProtection="0"/>
    <xf numFmtId="164" fontId="27" fillId="0" borderId="0" applyNumberFormat="0" applyFill="0" applyBorder="0" applyAlignment="0" applyProtection="0"/>
    <xf numFmtId="164" fontId="28" fillId="24" borderId="6" applyNumberFormat="0" applyAlignment="0" applyProtection="0"/>
    <xf numFmtId="164" fontId="29" fillId="24" borderId="9" applyNumberFormat="0" applyAlignment="0" applyProtection="0"/>
    <xf numFmtId="164" fontId="6" fillId="0" borderId="0" applyNumberFormat="0" applyFill="0" applyBorder="0" applyAlignment="0" applyProtection="0"/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8" borderId="0" applyNumberFormat="0" applyBorder="0" applyAlignment="0" applyProtection="0"/>
  </cellStyleXfs>
  <cellXfs count="3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30" fillId="0" borderId="0" xfId="0" applyFont="1" applyAlignment="1">
      <alignment/>
    </xf>
    <xf numFmtId="164" fontId="30" fillId="0" borderId="0" xfId="0" applyFont="1" applyAlignment="1">
      <alignment horizontal="left"/>
    </xf>
    <xf numFmtId="164" fontId="30" fillId="0" borderId="0" xfId="0" applyFont="1" applyAlignment="1">
      <alignment horizontal="right"/>
    </xf>
    <xf numFmtId="164" fontId="30" fillId="0" borderId="0" xfId="0" applyFont="1" applyAlignment="1">
      <alignment/>
    </xf>
    <xf numFmtId="164" fontId="31" fillId="0" borderId="0" xfId="0" applyFont="1" applyAlignment="1">
      <alignment horizontal="right"/>
    </xf>
    <xf numFmtId="165" fontId="31" fillId="0" borderId="0" xfId="0" applyNumberFormat="1" applyFont="1" applyAlignment="1">
      <alignment horizontal="left"/>
    </xf>
    <xf numFmtId="164" fontId="32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4" fontId="33" fillId="0" borderId="0" xfId="0" applyFont="1" applyAlignment="1">
      <alignment horizontal="right"/>
    </xf>
    <xf numFmtId="166" fontId="34" fillId="0" borderId="0" xfId="0" applyNumberFormat="1" applyFont="1" applyAlignment="1">
      <alignment horizontal="left"/>
    </xf>
    <xf numFmtId="164" fontId="34" fillId="0" borderId="0" xfId="0" applyFont="1" applyAlignment="1">
      <alignment horizontal="left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5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32" fillId="24" borderId="10" xfId="0" applyFont="1" applyFill="1" applyBorder="1" applyAlignment="1">
      <alignment wrapText="1"/>
    </xf>
    <xf numFmtId="164" fontId="32" fillId="24" borderId="11" xfId="0" applyFont="1" applyFill="1" applyBorder="1" applyAlignment="1">
      <alignment wrapText="1"/>
    </xf>
    <xf numFmtId="164" fontId="32" fillId="24" borderId="12" xfId="0" applyFont="1" applyFill="1" applyBorder="1" applyAlignment="1">
      <alignment wrapText="1"/>
    </xf>
    <xf numFmtId="164" fontId="32" fillId="24" borderId="10" xfId="0" applyFont="1" applyFill="1" applyBorder="1" applyAlignment="1">
      <alignment horizontal="right" wrapText="1"/>
    </xf>
    <xf numFmtId="164" fontId="1" fillId="24" borderId="11" xfId="0" applyFont="1" applyFill="1" applyBorder="1" applyAlignment="1">
      <alignment/>
    </xf>
    <xf numFmtId="164" fontId="32" fillId="24" borderId="11" xfId="0" applyFont="1" applyFill="1" applyBorder="1" applyAlignment="1">
      <alignment horizontal="right" wrapText="1"/>
    </xf>
    <xf numFmtId="164" fontId="32" fillId="24" borderId="12" xfId="0" applyFont="1" applyFill="1" applyBorder="1" applyAlignment="1">
      <alignment horizontal="right" vertical="center"/>
    </xf>
    <xf numFmtId="164" fontId="32" fillId="29" borderId="0" xfId="0" applyFont="1" applyFill="1" applyBorder="1" applyAlignment="1">
      <alignment horizontal="right" wrapText="1"/>
    </xf>
    <xf numFmtId="164" fontId="1" fillId="0" borderId="13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7" fontId="1" fillId="0" borderId="0" xfId="0" applyNumberFormat="1" applyFont="1" applyBorder="1" applyAlignment="1">
      <alignment horizontal="right" vertical="center"/>
    </xf>
    <xf numFmtId="164" fontId="1" fillId="0" borderId="14" xfId="0" applyFont="1" applyBorder="1" applyAlignment="1">
      <alignment vertical="center"/>
    </xf>
    <xf numFmtId="168" fontId="1" fillId="0" borderId="15" xfId="0" applyNumberFormat="1" applyFont="1" applyBorder="1" applyAlignment="1">
      <alignment horizontal="right" vertical="center"/>
    </xf>
    <xf numFmtId="168" fontId="1" fillId="0" borderId="16" xfId="0" applyNumberFormat="1" applyFont="1" applyBorder="1" applyAlignment="1">
      <alignment horizontal="right" vertical="center"/>
    </xf>
    <xf numFmtId="168" fontId="1" fillId="0" borderId="17" xfId="0" applyNumberFormat="1" applyFont="1" applyBorder="1" applyAlignment="1">
      <alignment horizontal="right" vertical="center"/>
    </xf>
    <xf numFmtId="168" fontId="1" fillId="29" borderId="0" xfId="0" applyNumberFormat="1" applyFont="1" applyFill="1" applyBorder="1" applyAlignment="1">
      <alignment vertical="center"/>
    </xf>
    <xf numFmtId="168" fontId="1" fillId="0" borderId="1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 vertical="center"/>
    </xf>
    <xf numFmtId="168" fontId="1" fillId="0" borderId="14" xfId="0" applyNumberFormat="1" applyFont="1" applyBorder="1" applyAlignment="1">
      <alignment horizontal="right" vertical="center"/>
    </xf>
    <xf numFmtId="169" fontId="1" fillId="0" borderId="14" xfId="0" applyNumberFormat="1" applyFont="1" applyBorder="1" applyAlignment="1">
      <alignment horizontal="right" vertical="center"/>
    </xf>
    <xf numFmtId="168" fontId="1" fillId="0" borderId="18" xfId="0" applyNumberFormat="1" applyFont="1" applyBorder="1" applyAlignment="1">
      <alignment horizontal="right" vertical="center"/>
    </xf>
    <xf numFmtId="168" fontId="1" fillId="0" borderId="19" xfId="0" applyNumberFormat="1" applyFont="1" applyBorder="1" applyAlignment="1">
      <alignment horizontal="right" vertical="center"/>
    </xf>
    <xf numFmtId="164" fontId="34" fillId="22" borderId="10" xfId="0" applyFont="1" applyFill="1" applyBorder="1" applyAlignment="1">
      <alignment vertical="center"/>
    </xf>
    <xf numFmtId="164" fontId="35" fillId="22" borderId="11" xfId="0" applyFont="1" applyFill="1" applyBorder="1" applyAlignment="1">
      <alignment vertical="center"/>
    </xf>
    <xf numFmtId="164" fontId="1" fillId="22" borderId="11" xfId="0" applyFont="1" applyFill="1" applyBorder="1" applyAlignment="1">
      <alignment vertical="center"/>
    </xf>
    <xf numFmtId="168" fontId="34" fillId="22" borderId="20" xfId="0" applyNumberFormat="1" applyFont="1" applyFill="1" applyBorder="1" applyAlignment="1">
      <alignment horizontal="right" vertical="center"/>
    </xf>
    <xf numFmtId="168" fontId="34" fillId="22" borderId="21" xfId="0" applyNumberFormat="1" applyFont="1" applyFill="1" applyBorder="1" applyAlignment="1">
      <alignment horizontal="right" vertical="center"/>
    </xf>
    <xf numFmtId="169" fontId="34" fillId="23" borderId="22" xfId="0" applyNumberFormat="1" applyFont="1" applyFill="1" applyBorder="1" applyAlignment="1">
      <alignment horizontal="right" vertical="center"/>
    </xf>
    <xf numFmtId="168" fontId="35" fillId="29" borderId="0" xfId="0" applyNumberFormat="1" applyFont="1" applyFill="1" applyBorder="1" applyAlignment="1">
      <alignment vertical="center"/>
    </xf>
    <xf numFmtId="164" fontId="30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4" fontId="32" fillId="24" borderId="10" xfId="0" applyFont="1" applyFill="1" applyBorder="1" applyAlignment="1">
      <alignment vertical="center"/>
    </xf>
    <xf numFmtId="164" fontId="35" fillId="24" borderId="11" xfId="0" applyFont="1" applyFill="1" applyBorder="1" applyAlignment="1">
      <alignment vertical="center"/>
    </xf>
    <xf numFmtId="164" fontId="35" fillId="24" borderId="12" xfId="0" applyFont="1" applyFill="1" applyBorder="1" applyAlignment="1">
      <alignment vertical="center" wrapText="1"/>
    </xf>
    <xf numFmtId="164" fontId="35" fillId="24" borderId="23" xfId="0" applyFont="1" applyFill="1" applyBorder="1" applyAlignment="1">
      <alignment horizontal="center" vertical="center" wrapText="1"/>
    </xf>
    <xf numFmtId="164" fontId="35" fillId="24" borderId="12" xfId="0" applyFont="1" applyFill="1" applyBorder="1" applyAlignment="1">
      <alignment horizontal="center" vertical="center" wrapText="1"/>
    </xf>
    <xf numFmtId="166" fontId="31" fillId="0" borderId="15" xfId="0" applyNumberFormat="1" applyFont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16" xfId="0" applyFont="1" applyBorder="1" applyAlignment="1">
      <alignment/>
    </xf>
    <xf numFmtId="170" fontId="31" fillId="0" borderId="17" xfId="0" applyNumberFormat="1" applyFont="1" applyBorder="1" applyAlignment="1">
      <alignment/>
    </xf>
    <xf numFmtId="169" fontId="32" fillId="0" borderId="24" xfId="0" applyNumberFormat="1" applyFont="1" applyBorder="1" applyAlignment="1">
      <alignment horizontal="right"/>
    </xf>
    <xf numFmtId="169" fontId="31" fillId="0" borderId="17" xfId="0" applyNumberFormat="1" applyFont="1" applyBorder="1" applyAlignment="1">
      <alignment horizontal="right"/>
    </xf>
    <xf numFmtId="169" fontId="31" fillId="0" borderId="24" xfId="0" applyNumberFormat="1" applyFont="1" applyBorder="1" applyAlignment="1">
      <alignment horizontal="right"/>
    </xf>
    <xf numFmtId="171" fontId="1" fillId="0" borderId="25" xfId="0" applyNumberFormat="1" applyFont="1" applyBorder="1" applyAlignment="1">
      <alignment/>
    </xf>
    <xf numFmtId="166" fontId="31" fillId="0" borderId="13" xfId="0" applyNumberFormat="1" applyFont="1" applyBorder="1" applyAlignment="1">
      <alignment horizontal="left"/>
    </xf>
    <xf numFmtId="164" fontId="31" fillId="0" borderId="0" xfId="0" applyFont="1" applyBorder="1" applyAlignment="1">
      <alignment horizontal="left"/>
    </xf>
    <xf numFmtId="164" fontId="31" fillId="0" borderId="0" xfId="0" applyFont="1" applyBorder="1" applyAlignment="1">
      <alignment/>
    </xf>
    <xf numFmtId="170" fontId="31" fillId="0" borderId="14" xfId="0" applyNumberFormat="1" applyFont="1" applyBorder="1" applyAlignment="1">
      <alignment/>
    </xf>
    <xf numFmtId="169" fontId="32" fillId="0" borderId="25" xfId="0" applyNumberFormat="1" applyFont="1" applyBorder="1" applyAlignment="1">
      <alignment horizontal="right"/>
    </xf>
    <xf numFmtId="169" fontId="31" fillId="0" borderId="14" xfId="0" applyNumberFormat="1" applyFont="1" applyBorder="1" applyAlignment="1">
      <alignment horizontal="right"/>
    </xf>
    <xf numFmtId="169" fontId="31" fillId="0" borderId="25" xfId="0" applyNumberFormat="1" applyFont="1" applyBorder="1" applyAlignment="1">
      <alignment horizontal="right"/>
    </xf>
    <xf numFmtId="164" fontId="32" fillId="22" borderId="10" xfId="0" applyFont="1" applyFill="1" applyBorder="1" applyAlignment="1">
      <alignment vertical="center"/>
    </xf>
    <xf numFmtId="166" fontId="32" fillId="22" borderId="11" xfId="0" applyNumberFormat="1" applyFont="1" applyFill="1" applyBorder="1" applyAlignment="1">
      <alignment horizontal="left" vertical="center"/>
    </xf>
    <xf numFmtId="164" fontId="32" fillId="22" borderId="11" xfId="0" applyFont="1" applyFill="1" applyBorder="1" applyAlignment="1">
      <alignment vertical="center"/>
    </xf>
    <xf numFmtId="170" fontId="31" fillId="22" borderId="12" xfId="0" applyNumberFormat="1" applyFont="1" applyFill="1" applyBorder="1" applyAlignment="1">
      <alignment/>
    </xf>
    <xf numFmtId="169" fontId="32" fillId="22" borderId="23" xfId="0" applyNumberFormat="1" applyFont="1" applyFill="1" applyBorder="1" applyAlignment="1">
      <alignment horizontal="right" vertical="center"/>
    </xf>
    <xf numFmtId="171" fontId="32" fillId="22" borderId="23" xfId="0" applyNumberFormat="1" applyFont="1" applyFill="1" applyBorder="1" applyAlignment="1">
      <alignment horizontal="right" vertical="center"/>
    </xf>
    <xf numFmtId="164" fontId="1" fillId="0" borderId="0" xfId="0" applyFont="1" applyAlignment="1">
      <alignment horizontal="left" vertical="top" wrapText="1"/>
    </xf>
    <xf numFmtId="164" fontId="32" fillId="24" borderId="23" xfId="0" applyFont="1" applyFill="1" applyBorder="1" applyAlignment="1">
      <alignment vertical="center" wrapText="1"/>
    </xf>
    <xf numFmtId="164" fontId="35" fillId="24" borderId="10" xfId="0" applyFont="1" applyFill="1" applyBorder="1" applyAlignment="1">
      <alignment vertical="center"/>
    </xf>
    <xf numFmtId="166" fontId="31" fillId="0" borderId="24" xfId="0" applyNumberFormat="1" applyFont="1" applyBorder="1" applyAlignment="1">
      <alignment horizontal="left"/>
    </xf>
    <xf numFmtId="164" fontId="31" fillId="0" borderId="15" xfId="0" applyFont="1" applyBorder="1" applyAlignment="1">
      <alignment horizontal="left"/>
    </xf>
    <xf numFmtId="166" fontId="31" fillId="0" borderId="25" xfId="0" applyNumberFormat="1" applyFont="1" applyBorder="1" applyAlignment="1">
      <alignment horizontal="left"/>
    </xf>
    <xf numFmtId="164" fontId="31" fillId="0" borderId="13" xfId="0" applyFont="1" applyBorder="1" applyAlignment="1">
      <alignment horizontal="left"/>
    </xf>
    <xf numFmtId="169" fontId="32" fillId="22" borderId="12" xfId="0" applyNumberFormat="1" applyFont="1" applyFill="1" applyBorder="1" applyAlignment="1">
      <alignment horizontal="right" vertical="center"/>
    </xf>
    <xf numFmtId="168" fontId="35" fillId="24" borderId="23" xfId="0" applyNumberFormat="1" applyFont="1" applyFill="1" applyBorder="1" applyAlignment="1">
      <alignment horizontal="center" vertical="center"/>
    </xf>
    <xf numFmtId="171" fontId="31" fillId="0" borderId="24" xfId="0" applyNumberFormat="1" applyFont="1" applyBorder="1" applyAlignment="1">
      <alignment/>
    </xf>
    <xf numFmtId="171" fontId="31" fillId="0" borderId="25" xfId="0" applyNumberFormat="1" applyFont="1" applyBorder="1" applyAlignment="1">
      <alignment/>
    </xf>
    <xf numFmtId="171" fontId="31" fillId="22" borderId="23" xfId="0" applyNumberFormat="1" applyFont="1" applyFill="1" applyBorder="1" applyAlignment="1">
      <alignment/>
    </xf>
    <xf numFmtId="164" fontId="35" fillId="24" borderId="11" xfId="0" applyFont="1" applyFill="1" applyBorder="1" applyAlignment="1">
      <alignment vertical="center" wrapText="1"/>
    </xf>
    <xf numFmtId="164" fontId="35" fillId="24" borderId="11" xfId="0" applyFont="1" applyFill="1" applyBorder="1" applyAlignment="1">
      <alignment horizontal="center" vertical="center" wrapText="1"/>
    </xf>
    <xf numFmtId="170" fontId="31" fillId="0" borderId="16" xfId="0" applyNumberFormat="1" applyFont="1" applyBorder="1" applyAlignment="1">
      <alignment/>
    </xf>
    <xf numFmtId="169" fontId="32" fillId="0" borderId="16" xfId="0" applyNumberFormat="1" applyFont="1" applyBorder="1" applyAlignment="1">
      <alignment horizontal="right"/>
    </xf>
    <xf numFmtId="170" fontId="31" fillId="0" borderId="0" xfId="0" applyNumberFormat="1" applyFont="1" applyBorder="1" applyAlignment="1">
      <alignment/>
    </xf>
    <xf numFmtId="169" fontId="32" fillId="0" borderId="0" xfId="0" applyNumberFormat="1" applyFont="1" applyBorder="1" applyAlignment="1">
      <alignment horizontal="right"/>
    </xf>
    <xf numFmtId="170" fontId="31" fillId="22" borderId="11" xfId="0" applyNumberFormat="1" applyFont="1" applyFill="1" applyBorder="1" applyAlignment="1">
      <alignment/>
    </xf>
    <xf numFmtId="169" fontId="32" fillId="22" borderId="11" xfId="0" applyNumberFormat="1" applyFont="1" applyFill="1" applyBorder="1" applyAlignment="1">
      <alignment horizontal="right" vertical="center"/>
    </xf>
    <xf numFmtId="164" fontId="30" fillId="0" borderId="19" xfId="0" applyFont="1" applyBorder="1" applyAlignment="1">
      <alignment horizontal="center" vertical="top"/>
    </xf>
    <xf numFmtId="164" fontId="35" fillId="24" borderId="26" xfId="0" applyFont="1" applyFill="1" applyBorder="1" applyAlignment="1">
      <alignment horizontal="left"/>
    </xf>
    <xf numFmtId="164" fontId="31" fillId="24" borderId="27" xfId="0" applyFont="1" applyFill="1" applyBorder="1" applyAlignment="1">
      <alignment horizontal="center"/>
    </xf>
    <xf numFmtId="166" fontId="32" fillId="24" borderId="28" xfId="0" applyNumberFormat="1" applyFont="1" applyFill="1" applyBorder="1" applyAlignment="1">
      <alignment horizontal="left"/>
    </xf>
    <xf numFmtId="166" fontId="31" fillId="24" borderId="27" xfId="0" applyNumberFormat="1" applyFont="1" applyFill="1" applyBorder="1" applyAlignment="1">
      <alignment horizontal="center"/>
    </xf>
    <xf numFmtId="164" fontId="31" fillId="0" borderId="29" xfId="0" applyFont="1" applyBorder="1" applyAlignment="1">
      <alignment/>
    </xf>
    <xf numFmtId="166" fontId="31" fillId="0" borderId="30" xfId="0" applyNumberFormat="1" applyFont="1" applyBorder="1" applyAlignment="1">
      <alignment horizontal="left"/>
    </xf>
    <xf numFmtId="164" fontId="1" fillId="0" borderId="31" xfId="0" applyFont="1" applyBorder="1" applyAlignment="1">
      <alignment/>
    </xf>
    <xf numFmtId="164" fontId="31" fillId="0" borderId="12" xfId="0" applyFont="1" applyBorder="1" applyAlignment="1">
      <alignment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164" fontId="31" fillId="0" borderId="23" xfId="0" applyFont="1" applyBorder="1" applyAlignment="1">
      <alignment/>
    </xf>
    <xf numFmtId="164" fontId="31" fillId="0" borderId="32" xfId="0" applyFont="1" applyBorder="1" applyAlignment="1">
      <alignment horizontal="left"/>
    </xf>
    <xf numFmtId="164" fontId="35" fillId="0" borderId="31" xfId="0" applyFont="1" applyBorder="1" applyAlignment="1">
      <alignment/>
    </xf>
    <xf numFmtId="166" fontId="31" fillId="0" borderId="32" xfId="0" applyNumberFormat="1" applyFont="1" applyBorder="1" applyAlignment="1">
      <alignment horizontal="left"/>
    </xf>
    <xf numFmtId="166" fontId="35" fillId="24" borderId="31" xfId="0" applyNumberFormat="1" applyFont="1" applyFill="1" applyBorder="1" applyAlignment="1">
      <alignment/>
    </xf>
    <xf numFmtId="166" fontId="1" fillId="24" borderId="12" xfId="0" applyNumberFormat="1" applyFont="1" applyFill="1" applyBorder="1" applyAlignment="1">
      <alignment/>
    </xf>
    <xf numFmtId="166" fontId="35" fillId="24" borderId="11" xfId="0" applyNumberFormat="1" applyFont="1" applyFill="1" applyBorder="1" applyAlignment="1">
      <alignment/>
    </xf>
    <xf numFmtId="166" fontId="1" fillId="24" borderId="11" xfId="0" applyNumberFormat="1" applyFont="1" applyFill="1" applyBorder="1" applyAlignment="1">
      <alignment/>
    </xf>
    <xf numFmtId="164" fontId="31" fillId="0" borderId="23" xfId="0" applyFont="1" applyFill="1" applyBorder="1" applyAlignment="1">
      <alignment/>
    </xf>
    <xf numFmtId="169" fontId="31" fillId="0" borderId="32" xfId="0" applyNumberFormat="1" applyFont="1" applyBorder="1" applyAlignment="1">
      <alignment horizontal="left"/>
    </xf>
    <xf numFmtId="164" fontId="1" fillId="0" borderId="0" xfId="0" applyFont="1" applyFill="1" applyAlignment="1">
      <alignment/>
    </xf>
    <xf numFmtId="166" fontId="35" fillId="24" borderId="33" xfId="0" applyNumberFormat="1" applyFont="1" applyFill="1" applyBorder="1" applyAlignment="1">
      <alignment/>
    </xf>
    <xf numFmtId="166" fontId="1" fillId="24" borderId="14" xfId="0" applyNumberFormat="1" applyFont="1" applyFill="1" applyBorder="1" applyAlignment="1">
      <alignment/>
    </xf>
    <xf numFmtId="166" fontId="35" fillId="24" borderId="0" xfId="0" applyNumberFormat="1" applyFont="1" applyFill="1" applyBorder="1" applyAlignment="1">
      <alignment/>
    </xf>
    <xf numFmtId="166" fontId="1" fillId="24" borderId="0" xfId="0" applyNumberFormat="1" applyFont="1" applyFill="1" applyBorder="1" applyAlignment="1">
      <alignment/>
    </xf>
    <xf numFmtId="166" fontId="31" fillId="0" borderId="23" xfId="0" applyNumberFormat="1" applyFont="1" applyBorder="1" applyAlignment="1">
      <alignment horizontal="left"/>
    </xf>
    <xf numFmtId="164" fontId="31" fillId="0" borderId="34" xfId="0" applyFont="1" applyBorder="1" applyAlignment="1">
      <alignment/>
    </xf>
    <xf numFmtId="164" fontId="31" fillId="0" borderId="10" xfId="0" applyFont="1" applyBorder="1" applyAlignment="1">
      <alignment horizontal="left"/>
    </xf>
    <xf numFmtId="164" fontId="31" fillId="0" borderId="23" xfId="0" applyNumberFormat="1" applyFont="1" applyBorder="1" applyAlignment="1">
      <alignment/>
    </xf>
    <xf numFmtId="164" fontId="31" fillId="0" borderId="35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31" fillId="0" borderId="35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31" fillId="0" borderId="23" xfId="0" applyFont="1" applyBorder="1" applyAlignment="1">
      <alignment horizontal="left"/>
    </xf>
    <xf numFmtId="164" fontId="31" fillId="0" borderId="23" xfId="0" applyFont="1" applyFill="1" applyBorder="1" applyAlignment="1">
      <alignment/>
    </xf>
    <xf numFmtId="164" fontId="31" fillId="0" borderId="35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31" fillId="0" borderId="23" xfId="0" applyFont="1" applyBorder="1" applyAlignment="1">
      <alignment/>
    </xf>
    <xf numFmtId="164" fontId="31" fillId="0" borderId="35" xfId="0" applyFont="1" applyBorder="1" applyAlignment="1">
      <alignment/>
    </xf>
    <xf numFmtId="169" fontId="1" fillId="0" borderId="0" xfId="0" applyNumberFormat="1" applyFont="1" applyAlignment="1">
      <alignment/>
    </xf>
    <xf numFmtId="164" fontId="31" fillId="0" borderId="31" xfId="0" applyFont="1" applyBorder="1" applyAlignment="1">
      <alignment/>
    </xf>
    <xf numFmtId="164" fontId="31" fillId="0" borderId="23" xfId="0" applyFont="1" applyBorder="1" applyAlignment="1">
      <alignment horizontal="center"/>
    </xf>
    <xf numFmtId="164" fontId="31" fillId="0" borderId="29" xfId="0" applyFont="1" applyBorder="1" applyAlignment="1">
      <alignment horizontal="left"/>
    </xf>
    <xf numFmtId="164" fontId="31" fillId="0" borderId="36" xfId="0" applyFont="1" applyBorder="1" applyAlignment="1">
      <alignment horizontal="left"/>
    </xf>
    <xf numFmtId="164" fontId="30" fillId="0" borderId="37" xfId="0" applyFont="1" applyBorder="1" applyAlignment="1">
      <alignment horizontal="center" vertical="center"/>
    </xf>
    <xf numFmtId="164" fontId="35" fillId="24" borderId="20" xfId="0" applyFont="1" applyFill="1" applyBorder="1" applyAlignment="1">
      <alignment horizontal="left"/>
    </xf>
    <xf numFmtId="164" fontId="1" fillId="24" borderId="21" xfId="0" applyFont="1" applyFill="1" applyBorder="1" applyAlignment="1">
      <alignment horizontal="left"/>
    </xf>
    <xf numFmtId="164" fontId="1" fillId="24" borderId="38" xfId="0" applyFont="1" applyFill="1" applyBorder="1" applyAlignment="1">
      <alignment horizontal="center"/>
    </xf>
    <xf numFmtId="164" fontId="35" fillId="24" borderId="38" xfId="0" applyFont="1" applyFill="1" applyBorder="1" applyAlignment="1">
      <alignment horizontal="center"/>
    </xf>
    <xf numFmtId="164" fontId="1" fillId="0" borderId="39" xfId="0" applyFont="1" applyBorder="1" applyAlignment="1">
      <alignment/>
    </xf>
    <xf numFmtId="164" fontId="1" fillId="0" borderId="40" xfId="0" applyFont="1" applyBorder="1" applyAlignment="1">
      <alignment/>
    </xf>
    <xf numFmtId="169" fontId="1" fillId="0" borderId="30" xfId="0" applyNumberFormat="1" applyFont="1" applyBorder="1" applyAlignment="1">
      <alignment/>
    </xf>
    <xf numFmtId="164" fontId="1" fillId="0" borderId="26" xfId="0" applyFont="1" applyBorder="1" applyAlignment="1">
      <alignment/>
    </xf>
    <xf numFmtId="169" fontId="1" fillId="0" borderId="28" xfId="0" applyNumberFormat="1" applyFont="1" applyBorder="1" applyAlignment="1">
      <alignment/>
    </xf>
    <xf numFmtId="164" fontId="1" fillId="0" borderId="27" xfId="0" applyFont="1" applyBorder="1" applyAlignment="1">
      <alignment/>
    </xf>
    <xf numFmtId="169" fontId="1" fillId="0" borderId="11" xfId="0" applyNumberFormat="1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0" xfId="0" applyFont="1" applyBorder="1" applyAlignment="1">
      <alignment shrinkToFit="1"/>
    </xf>
    <xf numFmtId="164" fontId="1" fillId="0" borderId="42" xfId="0" applyFont="1" applyBorder="1" applyAlignment="1">
      <alignment/>
    </xf>
    <xf numFmtId="164" fontId="1" fillId="0" borderId="33" xfId="0" applyFont="1" applyBorder="1" applyAlignment="1">
      <alignment/>
    </xf>
    <xf numFmtId="164" fontId="1" fillId="0" borderId="43" xfId="0" applyFont="1" applyBorder="1" applyAlignment="1">
      <alignment horizontal="center" shrinkToFit="1"/>
    </xf>
    <xf numFmtId="169" fontId="1" fillId="0" borderId="44" xfId="0" applyNumberFormat="1" applyFont="1" applyBorder="1" applyAlignment="1">
      <alignment/>
    </xf>
    <xf numFmtId="164" fontId="1" fillId="0" borderId="45" xfId="0" applyFont="1" applyBorder="1" applyAlignment="1">
      <alignment/>
    </xf>
    <xf numFmtId="169" fontId="1" fillId="0" borderId="46" xfId="0" applyNumberFormat="1" applyFont="1" applyBorder="1" applyAlignment="1">
      <alignment/>
    </xf>
    <xf numFmtId="164" fontId="1" fillId="0" borderId="47" xfId="0" applyFont="1" applyBorder="1" applyAlignment="1">
      <alignment/>
    </xf>
    <xf numFmtId="164" fontId="35" fillId="24" borderId="26" xfId="0" applyFont="1" applyFill="1" applyBorder="1" applyAlignment="1">
      <alignment/>
    </xf>
    <xf numFmtId="164" fontId="35" fillId="24" borderId="28" xfId="0" applyFont="1" applyFill="1" applyBorder="1" applyAlignment="1">
      <alignment/>
    </xf>
    <xf numFmtId="164" fontId="35" fillId="24" borderId="27" xfId="0" applyFont="1" applyFill="1" applyBorder="1" applyAlignment="1">
      <alignment/>
    </xf>
    <xf numFmtId="164" fontId="35" fillId="24" borderId="48" xfId="0" applyFont="1" applyFill="1" applyBorder="1" applyAlignment="1">
      <alignment/>
    </xf>
    <xf numFmtId="164" fontId="35" fillId="24" borderId="49" xfId="0" applyFont="1" applyFill="1" applyBorder="1" applyAlignment="1">
      <alignment/>
    </xf>
    <xf numFmtId="164" fontId="1" fillId="0" borderId="14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50" xfId="0" applyFont="1" applyBorder="1" applyAlignment="1">
      <alignment/>
    </xf>
    <xf numFmtId="164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51" xfId="0" applyFont="1" applyBorder="1" applyAlignment="1">
      <alignment/>
    </xf>
    <xf numFmtId="164" fontId="1" fillId="0" borderId="52" xfId="0" applyFont="1" applyBorder="1" applyAlignment="1">
      <alignment/>
    </xf>
    <xf numFmtId="164" fontId="1" fillId="0" borderId="53" xfId="0" applyFont="1" applyBorder="1" applyAlignment="1">
      <alignment/>
    </xf>
    <xf numFmtId="164" fontId="1" fillId="0" borderId="16" xfId="0" applyFont="1" applyBorder="1" applyAlignment="1">
      <alignment/>
    </xf>
    <xf numFmtId="171" fontId="1" fillId="0" borderId="17" xfId="0" applyNumberFormat="1" applyFont="1" applyBorder="1" applyAlignment="1">
      <alignment horizontal="right"/>
    </xf>
    <xf numFmtId="164" fontId="1" fillId="0" borderId="17" xfId="0" applyFont="1" applyBorder="1" applyAlignment="1">
      <alignment/>
    </xf>
    <xf numFmtId="173" fontId="1" fillId="0" borderId="32" xfId="0" applyNumberFormat="1" applyFont="1" applyBorder="1" applyAlignment="1">
      <alignment horizontal="right" indent="2"/>
    </xf>
    <xf numFmtId="164" fontId="1" fillId="0" borderId="11" xfId="0" applyFont="1" applyBorder="1" applyAlignment="1">
      <alignment/>
    </xf>
    <xf numFmtId="171" fontId="1" fillId="0" borderId="12" xfId="0" applyNumberFormat="1" applyFont="1" applyBorder="1" applyAlignment="1">
      <alignment horizontal="right"/>
    </xf>
    <xf numFmtId="164" fontId="34" fillId="24" borderId="45" xfId="0" applyFont="1" applyFill="1" applyBorder="1" applyAlignment="1">
      <alignment/>
    </xf>
    <xf numFmtId="164" fontId="34" fillId="24" borderId="46" xfId="0" applyFont="1" applyFill="1" applyBorder="1" applyAlignment="1">
      <alignment/>
    </xf>
    <xf numFmtId="164" fontId="34" fillId="24" borderId="47" xfId="0" applyFont="1" applyFill="1" applyBorder="1" applyAlignment="1">
      <alignment/>
    </xf>
    <xf numFmtId="173" fontId="34" fillId="24" borderId="44" xfId="0" applyNumberFormat="1" applyFont="1" applyFill="1" applyBorder="1" applyAlignment="1">
      <alignment horizontal="right" indent="2"/>
    </xf>
    <xf numFmtId="164" fontId="34" fillId="0" borderId="0" xfId="0" applyFont="1" applyAlignment="1">
      <alignment/>
    </xf>
    <xf numFmtId="164" fontId="36" fillId="0" borderId="0" xfId="0" applyFont="1" applyBorder="1" applyAlignment="1">
      <alignment horizontal="left" vertical="top" wrapText="1"/>
    </xf>
    <xf numFmtId="164" fontId="1" fillId="0" borderId="0" xfId="0" applyFont="1" applyAlignment="1">
      <alignment wrapText="1"/>
    </xf>
    <xf numFmtId="164" fontId="1" fillId="0" borderId="54" xfId="58" applyFont="1" applyBorder="1" applyAlignment="1">
      <alignment horizontal="center"/>
      <protection/>
    </xf>
    <xf numFmtId="166" fontId="35" fillId="0" borderId="55" xfId="58" applyNumberFormat="1" applyFont="1" applyBorder="1">
      <alignment/>
      <protection/>
    </xf>
    <xf numFmtId="166" fontId="1" fillId="0" borderId="55" xfId="58" applyNumberFormat="1" applyFont="1" applyBorder="1">
      <alignment/>
      <protection/>
    </xf>
    <xf numFmtId="166" fontId="1" fillId="0" borderId="55" xfId="58" applyNumberFormat="1" applyFont="1" applyBorder="1" applyAlignment="1">
      <alignment horizontal="right"/>
      <protection/>
    </xf>
    <xf numFmtId="164" fontId="1" fillId="0" borderId="56" xfId="58" applyFont="1" applyBorder="1">
      <alignment/>
      <protection/>
    </xf>
    <xf numFmtId="166" fontId="1" fillId="0" borderId="55" xfId="0" applyNumberFormat="1" applyFont="1" applyBorder="1" applyAlignment="1">
      <alignment horizontal="left"/>
    </xf>
    <xf numFmtId="164" fontId="1" fillId="0" borderId="57" xfId="0" applyNumberFormat="1" applyFont="1" applyBorder="1" applyAlignment="1">
      <alignment/>
    </xf>
    <xf numFmtId="164" fontId="1" fillId="0" borderId="58" xfId="58" applyFont="1" applyBorder="1" applyAlignment="1">
      <alignment horizontal="center"/>
      <protection/>
    </xf>
    <xf numFmtId="166" fontId="35" fillId="0" borderId="59" xfId="58" applyNumberFormat="1" applyFont="1" applyBorder="1">
      <alignment/>
      <protection/>
    </xf>
    <xf numFmtId="166" fontId="1" fillId="0" borderId="59" xfId="58" applyNumberFormat="1" applyFont="1" applyBorder="1">
      <alignment/>
      <protection/>
    </xf>
    <xf numFmtId="166" fontId="1" fillId="0" borderId="59" xfId="58" applyNumberFormat="1" applyFont="1" applyBorder="1" applyAlignment="1">
      <alignment horizontal="right"/>
      <protection/>
    </xf>
    <xf numFmtId="164" fontId="1" fillId="0" borderId="60" xfId="58" applyFont="1" applyBorder="1" applyAlignment="1">
      <alignment horizontal="left"/>
      <protection/>
    </xf>
    <xf numFmtId="166" fontId="30" fillId="0" borderId="0" xfId="0" applyNumberFormat="1" applyFont="1" applyBorder="1" applyAlignment="1">
      <alignment horizontal="center"/>
    </xf>
    <xf numFmtId="166" fontId="35" fillId="24" borderId="20" xfId="0" applyNumberFormat="1" applyFont="1" applyFill="1" applyBorder="1" applyAlignment="1">
      <alignment horizontal="center"/>
    </xf>
    <xf numFmtId="164" fontId="35" fillId="24" borderId="21" xfId="0" applyFont="1" applyFill="1" applyBorder="1" applyAlignment="1">
      <alignment horizontal="center"/>
    </xf>
    <xf numFmtId="164" fontId="35" fillId="24" borderId="22" xfId="0" applyFont="1" applyFill="1" applyBorder="1" applyAlignment="1">
      <alignment horizontal="center"/>
    </xf>
    <xf numFmtId="164" fontId="35" fillId="24" borderId="61" xfId="0" applyFont="1" applyFill="1" applyBorder="1" applyAlignment="1">
      <alignment horizontal="center"/>
    </xf>
    <xf numFmtId="164" fontId="35" fillId="24" borderId="62" xfId="0" applyFont="1" applyFill="1" applyBorder="1" applyAlignment="1">
      <alignment horizontal="center"/>
    </xf>
    <xf numFmtId="166" fontId="31" fillId="0" borderId="33" xfId="0" applyNumberFormat="1" applyFont="1" applyBorder="1" applyAlignment="1">
      <alignment/>
    </xf>
    <xf numFmtId="169" fontId="1" fillId="0" borderId="50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25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4" fontId="35" fillId="24" borderId="20" xfId="0" applyFont="1" applyFill="1" applyBorder="1" applyAlignment="1">
      <alignment/>
    </xf>
    <xf numFmtId="164" fontId="35" fillId="24" borderId="21" xfId="0" applyFont="1" applyFill="1" applyBorder="1" applyAlignment="1">
      <alignment/>
    </xf>
    <xf numFmtId="169" fontId="35" fillId="24" borderId="38" xfId="0" applyNumberFormat="1" applyFont="1" applyFill="1" applyBorder="1" applyAlignment="1">
      <alignment/>
    </xf>
    <xf numFmtId="169" fontId="35" fillId="24" borderId="22" xfId="0" applyNumberFormat="1" applyFont="1" applyFill="1" applyBorder="1" applyAlignment="1">
      <alignment/>
    </xf>
    <xf numFmtId="169" fontId="35" fillId="24" borderId="61" xfId="0" applyNumberFormat="1" applyFont="1" applyFill="1" applyBorder="1" applyAlignment="1">
      <alignment/>
    </xf>
    <xf numFmtId="169" fontId="35" fillId="24" borderId="62" xfId="0" applyNumberFormat="1" applyFont="1" applyFill="1" applyBorder="1" applyAlignment="1">
      <alignment/>
    </xf>
    <xf numFmtId="164" fontId="30" fillId="0" borderId="0" xfId="0" applyFont="1" applyBorder="1" applyAlignment="1">
      <alignment horizontal="center"/>
    </xf>
    <xf numFmtId="164" fontId="1" fillId="24" borderId="49" xfId="0" applyFont="1" applyFill="1" applyBorder="1" applyAlignment="1">
      <alignment/>
    </xf>
    <xf numFmtId="164" fontId="35" fillId="24" borderId="64" xfId="0" applyFont="1" applyFill="1" applyBorder="1" applyAlignment="1">
      <alignment horizontal="right"/>
    </xf>
    <xf numFmtId="164" fontId="35" fillId="24" borderId="28" xfId="0" applyFont="1" applyFill="1" applyBorder="1" applyAlignment="1">
      <alignment horizontal="right"/>
    </xf>
    <xf numFmtId="164" fontId="35" fillId="24" borderId="27" xfId="0" applyFont="1" applyFill="1" applyBorder="1" applyAlignment="1">
      <alignment horizontal="center"/>
    </xf>
    <xf numFmtId="168" fontId="32" fillId="24" borderId="28" xfId="0" applyNumberFormat="1" applyFont="1" applyFill="1" applyBorder="1" applyAlignment="1">
      <alignment horizontal="right"/>
    </xf>
    <xf numFmtId="168" fontId="32" fillId="24" borderId="49" xfId="0" applyNumberFormat="1" applyFont="1" applyFill="1" applyBorder="1" applyAlignment="1">
      <alignment horizontal="right"/>
    </xf>
    <xf numFmtId="164" fontId="1" fillId="0" borderId="36" xfId="0" applyFont="1" applyBorder="1" applyAlignment="1">
      <alignment/>
    </xf>
    <xf numFmtId="169" fontId="1" fillId="0" borderId="41" xfId="0" applyNumberFormat="1" applyFont="1" applyBorder="1" applyAlignment="1">
      <alignment horizontal="right"/>
    </xf>
    <xf numFmtId="171" fontId="1" fillId="0" borderId="23" xfId="0" applyNumberFormat="1" applyFont="1" applyBorder="1" applyAlignment="1">
      <alignment horizontal="right"/>
    </xf>
    <xf numFmtId="169" fontId="1" fillId="0" borderId="51" xfId="0" applyNumberFormat="1" applyFont="1" applyBorder="1" applyAlignment="1">
      <alignment horizontal="right"/>
    </xf>
    <xf numFmtId="168" fontId="1" fillId="0" borderId="40" xfId="0" applyNumberFormat="1" applyFont="1" applyBorder="1" applyAlignment="1">
      <alignment horizontal="right"/>
    </xf>
    <xf numFmtId="169" fontId="1" fillId="0" borderId="36" xfId="0" applyNumberFormat="1" applyFont="1" applyBorder="1" applyAlignment="1">
      <alignment horizontal="right"/>
    </xf>
    <xf numFmtId="164" fontId="1" fillId="24" borderId="45" xfId="0" applyFont="1" applyFill="1" applyBorder="1" applyAlignment="1">
      <alignment/>
    </xf>
    <xf numFmtId="164" fontId="35" fillId="24" borderId="46" xfId="0" applyFont="1" applyFill="1" applyBorder="1" applyAlignment="1">
      <alignment/>
    </xf>
    <xf numFmtId="164" fontId="1" fillId="24" borderId="46" xfId="0" applyFont="1" applyFill="1" applyBorder="1" applyAlignment="1">
      <alignment/>
    </xf>
    <xf numFmtId="168" fontId="1" fillId="24" borderId="65" xfId="0" applyNumberFormat="1" applyFont="1" applyFill="1" applyBorder="1" applyAlignment="1">
      <alignment/>
    </xf>
    <xf numFmtId="168" fontId="1" fillId="24" borderId="45" xfId="0" applyNumberFormat="1" applyFont="1" applyFill="1" applyBorder="1" applyAlignment="1">
      <alignment/>
    </xf>
    <xf numFmtId="168" fontId="1" fillId="24" borderId="46" xfId="0" applyNumberFormat="1" applyFont="1" applyFill="1" applyBorder="1" applyAlignment="1">
      <alignment/>
    </xf>
    <xf numFmtId="169" fontId="35" fillId="24" borderId="65" xfId="0" applyNumberFormat="1" applyFont="1" applyFill="1" applyBorder="1" applyAlignment="1">
      <alignment horizontal="right"/>
    </xf>
    <xf numFmtId="164" fontId="1" fillId="0" borderId="0" xfId="58" applyFont="1">
      <alignment/>
      <protection/>
    </xf>
    <xf numFmtId="164" fontId="1" fillId="0" borderId="0" xfId="58" applyFont="1" applyAlignment="1">
      <alignment horizontal="right"/>
      <protection/>
    </xf>
    <xf numFmtId="164" fontId="37" fillId="0" borderId="0" xfId="58" applyFont="1" applyBorder="1" applyAlignment="1">
      <alignment horizontal="center"/>
      <protection/>
    </xf>
    <xf numFmtId="164" fontId="38" fillId="0" borderId="0" xfId="58" applyFont="1" applyAlignment="1">
      <alignment horizontal="center"/>
      <protection/>
    </xf>
    <xf numFmtId="164" fontId="39" fillId="0" borderId="0" xfId="58" applyFont="1" applyAlignment="1">
      <alignment horizontal="center"/>
      <protection/>
    </xf>
    <xf numFmtId="164" fontId="39" fillId="0" borderId="0" xfId="58" applyFont="1" applyAlignment="1">
      <alignment horizontal="right"/>
      <protection/>
    </xf>
    <xf numFmtId="164" fontId="1" fillId="0" borderId="55" xfId="58" applyFont="1" applyBorder="1">
      <alignment/>
      <protection/>
    </xf>
    <xf numFmtId="164" fontId="31" fillId="0" borderId="56" xfId="58" applyFont="1" applyBorder="1" applyAlignment="1">
      <alignment horizontal="right"/>
      <protection/>
    </xf>
    <xf numFmtId="166" fontId="1" fillId="0" borderId="55" xfId="58" applyNumberFormat="1" applyFont="1" applyBorder="1" applyAlignment="1">
      <alignment horizontal="left"/>
      <protection/>
    </xf>
    <xf numFmtId="164" fontId="1" fillId="0" borderId="57" xfId="58" applyFont="1" applyBorder="1">
      <alignment/>
      <protection/>
    </xf>
    <xf numFmtId="166" fontId="1" fillId="0" borderId="58" xfId="58" applyNumberFormat="1" applyFont="1" applyBorder="1" applyAlignment="1">
      <alignment horizontal="center"/>
      <protection/>
    </xf>
    <xf numFmtId="164" fontId="1" fillId="0" borderId="59" xfId="58" applyFont="1" applyBorder="1">
      <alignment/>
      <protection/>
    </xf>
    <xf numFmtId="164" fontId="1" fillId="0" borderId="60" xfId="58" applyFont="1" applyBorder="1" applyAlignment="1">
      <alignment horizontal="center" shrinkToFit="1"/>
      <protection/>
    </xf>
    <xf numFmtId="164" fontId="31" fillId="0" borderId="0" xfId="58" applyFont="1">
      <alignment/>
      <protection/>
    </xf>
    <xf numFmtId="164" fontId="1" fillId="0" borderId="0" xfId="58" applyFont="1" applyAlignment="1">
      <alignment/>
      <protection/>
    </xf>
    <xf numFmtId="166" fontId="31" fillId="24" borderId="23" xfId="58" applyNumberFormat="1" applyFont="1" applyFill="1" applyBorder="1">
      <alignment/>
      <protection/>
    </xf>
    <xf numFmtId="164" fontId="31" fillId="24" borderId="12" xfId="58" applyFont="1" applyFill="1" applyBorder="1" applyAlignment="1">
      <alignment horizontal="center"/>
      <protection/>
    </xf>
    <xf numFmtId="164" fontId="31" fillId="24" borderId="12" xfId="58" applyNumberFormat="1" applyFont="1" applyFill="1" applyBorder="1" applyAlignment="1">
      <alignment horizontal="center"/>
      <protection/>
    </xf>
    <xf numFmtId="164" fontId="31" fillId="24" borderId="23" xfId="58" applyFont="1" applyFill="1" applyBorder="1" applyAlignment="1">
      <alignment horizontal="center"/>
      <protection/>
    </xf>
    <xf numFmtId="164" fontId="31" fillId="24" borderId="23" xfId="58" applyFont="1" applyFill="1" applyBorder="1" applyAlignment="1">
      <alignment horizontal="center" wrapText="1"/>
      <protection/>
    </xf>
    <xf numFmtId="164" fontId="35" fillId="0" borderId="25" xfId="58" applyFont="1" applyBorder="1" applyAlignment="1">
      <alignment horizontal="center"/>
      <protection/>
    </xf>
    <xf numFmtId="166" fontId="35" fillId="0" borderId="25" xfId="58" applyNumberFormat="1" applyFont="1" applyBorder="1" applyAlignment="1">
      <alignment horizontal="left"/>
      <protection/>
    </xf>
    <xf numFmtId="164" fontId="35" fillId="0" borderId="10" xfId="58" applyFont="1" applyBorder="1">
      <alignment/>
      <protection/>
    </xf>
    <xf numFmtId="164" fontId="1" fillId="0" borderId="11" xfId="58" applyFont="1" applyBorder="1" applyAlignment="1">
      <alignment horizontal="center"/>
      <protection/>
    </xf>
    <xf numFmtId="164" fontId="1" fillId="0" borderId="11" xfId="58" applyNumberFormat="1" applyFont="1" applyBorder="1" applyAlignment="1">
      <alignment horizontal="right"/>
      <protection/>
    </xf>
    <xf numFmtId="164" fontId="1" fillId="0" borderId="12" xfId="58" applyNumberFormat="1" applyFont="1" applyBorder="1">
      <alignment/>
      <protection/>
    </xf>
    <xf numFmtId="164" fontId="1" fillId="0" borderId="15" xfId="58" applyNumberFormat="1" applyFont="1" applyFill="1" applyBorder="1">
      <alignment/>
      <protection/>
    </xf>
    <xf numFmtId="164" fontId="1" fillId="0" borderId="17" xfId="58" applyNumberFormat="1" applyFont="1" applyFill="1" applyBorder="1">
      <alignment/>
      <protection/>
    </xf>
    <xf numFmtId="164" fontId="1" fillId="0" borderId="15" xfId="58" applyFont="1" applyFill="1" applyBorder="1">
      <alignment/>
      <protection/>
    </xf>
    <xf numFmtId="164" fontId="1" fillId="0" borderId="17" xfId="58" applyFont="1" applyFill="1" applyBorder="1">
      <alignment/>
      <protection/>
    </xf>
    <xf numFmtId="164" fontId="40" fillId="0" borderId="0" xfId="58" applyFont="1">
      <alignment/>
      <protection/>
    </xf>
    <xf numFmtId="164" fontId="36" fillId="0" borderId="24" xfId="58" applyFont="1" applyBorder="1" applyAlignment="1">
      <alignment horizontal="center" vertical="top"/>
      <protection/>
    </xf>
    <xf numFmtId="166" fontId="36" fillId="0" borderId="24" xfId="58" applyNumberFormat="1" applyFont="1" applyFill="1" applyBorder="1" applyAlignment="1">
      <alignment horizontal="left" vertical="top"/>
      <protection/>
    </xf>
    <xf numFmtId="164" fontId="36" fillId="0" borderId="24" xfId="58" applyFont="1" applyFill="1" applyBorder="1" applyAlignment="1">
      <alignment vertical="top" wrapText="1"/>
      <protection/>
    </xf>
    <xf numFmtId="166" fontId="36" fillId="0" borderId="24" xfId="58" applyNumberFormat="1" applyFont="1" applyFill="1" applyBorder="1" applyAlignment="1">
      <alignment horizontal="center" shrinkToFit="1"/>
      <protection/>
    </xf>
    <xf numFmtId="168" fontId="36" fillId="0" borderId="24" xfId="58" applyNumberFormat="1" applyFont="1" applyFill="1" applyBorder="1" applyAlignment="1">
      <alignment horizontal="right"/>
      <protection/>
    </xf>
    <xf numFmtId="168" fontId="36" fillId="0" borderId="24" xfId="58" applyNumberFormat="1" applyFont="1" applyFill="1" applyBorder="1">
      <alignment/>
      <protection/>
    </xf>
    <xf numFmtId="174" fontId="36" fillId="0" borderId="24" xfId="58" applyNumberFormat="1" applyFont="1" applyBorder="1">
      <alignment/>
      <protection/>
    </xf>
    <xf numFmtId="168" fontId="36" fillId="0" borderId="17" xfId="58" applyNumberFormat="1" applyFont="1" applyBorder="1">
      <alignment/>
      <protection/>
    </xf>
    <xf numFmtId="164" fontId="31" fillId="0" borderId="25" xfId="58" applyFont="1" applyBorder="1" applyAlignment="1">
      <alignment horizontal="center"/>
      <protection/>
    </xf>
    <xf numFmtId="166" fontId="31" fillId="0" borderId="25" xfId="58" applyNumberFormat="1" applyFont="1" applyFill="1" applyBorder="1" applyAlignment="1">
      <alignment horizontal="left"/>
      <protection/>
    </xf>
    <xf numFmtId="164" fontId="36" fillId="0" borderId="25" xfId="58" applyNumberFormat="1" applyFont="1" applyFill="1" applyBorder="1" applyAlignment="1">
      <alignment horizontal="left" wrapText="1" indent="1"/>
      <protection/>
    </xf>
    <xf numFmtId="168" fontId="1" fillId="0" borderId="14" xfId="58" applyNumberFormat="1" applyFont="1" applyBorder="1">
      <alignment/>
      <protection/>
    </xf>
    <xf numFmtId="164" fontId="41" fillId="0" borderId="0" xfId="58" applyFont="1" applyAlignment="1">
      <alignment wrapText="1"/>
      <protection/>
    </xf>
    <xf numFmtId="166" fontId="31" fillId="0" borderId="25" xfId="58" applyNumberFormat="1" applyFont="1" applyFill="1" applyBorder="1" applyAlignment="1">
      <alignment horizontal="right"/>
      <protection/>
    </xf>
    <xf numFmtId="166" fontId="36" fillId="0" borderId="66" xfId="58" applyNumberFormat="1" applyFont="1" applyFill="1" applyBorder="1" applyAlignment="1">
      <alignment horizontal="left" wrapText="1"/>
      <protection/>
    </xf>
    <xf numFmtId="168" fontId="36" fillId="0" borderId="66" xfId="58" applyNumberFormat="1" applyFont="1" applyFill="1" applyBorder="1" applyAlignment="1">
      <alignment horizontal="right" wrapText="1"/>
      <protection/>
    </xf>
    <xf numFmtId="164" fontId="36" fillId="0" borderId="13" xfId="58" applyFont="1" applyFill="1" applyBorder="1" applyAlignment="1">
      <alignment horizontal="left" wrapText="1"/>
      <protection/>
    </xf>
    <xf numFmtId="164" fontId="36" fillId="0" borderId="14" xfId="0" applyFont="1" applyFill="1" applyBorder="1" applyAlignment="1">
      <alignment horizontal="right"/>
    </xf>
    <xf numFmtId="164" fontId="1" fillId="0" borderId="13" xfId="58" applyFont="1" applyBorder="1">
      <alignment/>
      <protection/>
    </xf>
    <xf numFmtId="164" fontId="1" fillId="0" borderId="0" xfId="58" applyFont="1" applyBorder="1">
      <alignment/>
      <protection/>
    </xf>
    <xf numFmtId="164" fontId="1" fillId="24" borderId="23" xfId="58" applyFont="1" applyFill="1" applyBorder="1" applyAlignment="1">
      <alignment horizontal="center"/>
      <protection/>
    </xf>
    <xf numFmtId="166" fontId="42" fillId="24" borderId="23" xfId="58" applyNumberFormat="1" applyFont="1" applyFill="1" applyBorder="1" applyAlignment="1">
      <alignment horizontal="left"/>
      <protection/>
    </xf>
    <xf numFmtId="164" fontId="42" fillId="24" borderId="10" xfId="58" applyFont="1" applyFill="1" applyBorder="1">
      <alignment/>
      <protection/>
    </xf>
    <xf numFmtId="164" fontId="1" fillId="24" borderId="11" xfId="58" applyFont="1" applyFill="1" applyBorder="1" applyAlignment="1">
      <alignment horizontal="center"/>
      <protection/>
    </xf>
    <xf numFmtId="168" fontId="1" fillId="24" borderId="11" xfId="58" applyNumberFormat="1" applyFont="1" applyFill="1" applyBorder="1" applyAlignment="1">
      <alignment horizontal="right"/>
      <protection/>
    </xf>
    <xf numFmtId="168" fontId="1" fillId="24" borderId="12" xfId="58" applyNumberFormat="1" applyFont="1" applyFill="1" applyBorder="1" applyAlignment="1">
      <alignment horizontal="right"/>
      <protection/>
    </xf>
    <xf numFmtId="168" fontId="35" fillId="24" borderId="23" xfId="58" applyNumberFormat="1" applyFont="1" applyFill="1" applyBorder="1">
      <alignment/>
      <protection/>
    </xf>
    <xf numFmtId="164" fontId="1" fillId="24" borderId="11" xfId="58" applyFont="1" applyFill="1" applyBorder="1">
      <alignment/>
      <protection/>
    </xf>
    <xf numFmtId="168" fontId="35" fillId="24" borderId="12" xfId="58" applyNumberFormat="1" applyFont="1" applyFill="1" applyBorder="1">
      <alignment/>
      <protection/>
    </xf>
    <xf numFmtId="169" fontId="1" fillId="0" borderId="0" xfId="58" applyNumberFormat="1" applyFont="1">
      <alignment/>
      <protection/>
    </xf>
    <xf numFmtId="164" fontId="43" fillId="0" borderId="25" xfId="58" applyNumberFormat="1" applyFont="1" applyFill="1" applyBorder="1" applyAlignment="1">
      <alignment horizontal="left" wrapText="1" indent="1"/>
      <protection/>
    </xf>
    <xf numFmtId="166" fontId="36" fillId="0" borderId="24" xfId="58" applyNumberFormat="1" applyFont="1" applyBorder="1" applyAlignment="1">
      <alignment horizontal="left" vertical="top"/>
      <protection/>
    </xf>
    <xf numFmtId="164" fontId="36" fillId="0" borderId="24" xfId="58" applyFont="1" applyBorder="1" applyAlignment="1">
      <alignment vertical="top" wrapText="1"/>
      <protection/>
    </xf>
    <xf numFmtId="166" fontId="36" fillId="0" borderId="24" xfId="58" applyNumberFormat="1" applyFont="1" applyBorder="1" applyAlignment="1">
      <alignment horizontal="center" shrinkToFit="1"/>
      <protection/>
    </xf>
    <xf numFmtId="168" fontId="36" fillId="0" borderId="24" xfId="58" applyNumberFormat="1" applyFont="1" applyBorder="1" applyAlignment="1">
      <alignment horizontal="right"/>
      <protection/>
    </xf>
    <xf numFmtId="168" fontId="36" fillId="0" borderId="24" xfId="58" applyNumberFormat="1" applyFont="1" applyBorder="1">
      <alignment/>
      <protection/>
    </xf>
    <xf numFmtId="166" fontId="31" fillId="0" borderId="25" xfId="58" applyNumberFormat="1" applyFont="1" applyBorder="1" applyAlignment="1">
      <alignment horizontal="left"/>
      <protection/>
    </xf>
    <xf numFmtId="164" fontId="43" fillId="29" borderId="25" xfId="58" applyNumberFormat="1" applyFont="1" applyFill="1" applyBorder="1" applyAlignment="1">
      <alignment horizontal="left" wrapText="1" indent="1"/>
      <protection/>
    </xf>
    <xf numFmtId="166" fontId="31" fillId="0" borderId="25" xfId="58" applyNumberFormat="1" applyFont="1" applyBorder="1" applyAlignment="1">
      <alignment horizontal="right"/>
      <protection/>
    </xf>
    <xf numFmtId="166" fontId="44" fillId="29" borderId="66" xfId="58" applyNumberFormat="1" applyFont="1" applyFill="1" applyBorder="1" applyAlignment="1">
      <alignment horizontal="left" wrapText="1"/>
      <protection/>
    </xf>
    <xf numFmtId="168" fontId="44" fillId="29" borderId="66" xfId="58" applyNumberFormat="1" applyFont="1" applyFill="1" applyBorder="1" applyAlignment="1">
      <alignment horizontal="right" wrapText="1"/>
      <protection/>
    </xf>
    <xf numFmtId="164" fontId="44" fillId="29" borderId="13" xfId="58" applyFont="1" applyFill="1" applyBorder="1" applyAlignment="1">
      <alignment horizontal="left" wrapText="1"/>
      <protection/>
    </xf>
    <xf numFmtId="164" fontId="44" fillId="0" borderId="14" xfId="0" applyFont="1" applyBorder="1" applyAlignment="1">
      <alignment horizontal="right"/>
    </xf>
    <xf numFmtId="166" fontId="44" fillId="0" borderId="66" xfId="58" applyNumberFormat="1" applyFont="1" applyFill="1" applyBorder="1" applyAlignment="1">
      <alignment horizontal="left" wrapText="1"/>
      <protection/>
    </xf>
    <xf numFmtId="168" fontId="44" fillId="0" borderId="66" xfId="58" applyNumberFormat="1" applyFont="1" applyFill="1" applyBorder="1" applyAlignment="1">
      <alignment horizontal="right" wrapText="1"/>
      <protection/>
    </xf>
    <xf numFmtId="164" fontId="44" fillId="0" borderId="13" xfId="58" applyFont="1" applyFill="1" applyBorder="1" applyAlignment="1">
      <alignment horizontal="left" wrapText="1"/>
      <protection/>
    </xf>
    <xf numFmtId="164" fontId="44" fillId="0" borderId="14" xfId="0" applyFont="1" applyFill="1" applyBorder="1" applyAlignment="1">
      <alignment horizontal="right"/>
    </xf>
    <xf numFmtId="164" fontId="36" fillId="0" borderId="24" xfId="58" applyFont="1" applyFill="1" applyBorder="1" applyAlignment="1">
      <alignment horizontal="center" vertical="top"/>
      <protection/>
    </xf>
    <xf numFmtId="175" fontId="41" fillId="0" borderId="0" xfId="58" applyNumberFormat="1" applyFont="1" applyAlignment="1">
      <alignment wrapText="1"/>
      <protection/>
    </xf>
    <xf numFmtId="168" fontId="1" fillId="0" borderId="0" xfId="58" applyNumberFormat="1" applyFont="1">
      <alignment/>
      <protection/>
    </xf>
    <xf numFmtId="168" fontId="36" fillId="0" borderId="24" xfId="58" applyNumberFormat="1" applyFont="1" applyBorder="1" applyAlignment="1">
      <alignment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Accent 1 1" xfId="38"/>
    <cellStyle name="Accent 2 1" xfId="39"/>
    <cellStyle name="Accent 3 1" xfId="40"/>
    <cellStyle name="Accent 4" xfId="41"/>
    <cellStyle name="Bad 1" xfId="42"/>
    <cellStyle name="Celkem" xfId="43"/>
    <cellStyle name="Chybně" xfId="44"/>
    <cellStyle name="Error 1" xfId="45"/>
    <cellStyle name="Footnote 1" xfId="46"/>
    <cellStyle name="Good 1" xfId="47"/>
    <cellStyle name="Heading 1 1" xfId="48"/>
    <cellStyle name="Heading 2 1" xfId="49"/>
    <cellStyle name="Heading 3" xfId="50"/>
    <cellStyle name="Kontrolní buňka" xfId="51"/>
    <cellStyle name="Nadpis 1" xfId="52"/>
    <cellStyle name="Nadpis 2" xfId="53"/>
    <cellStyle name="Nadpis 3" xfId="54"/>
    <cellStyle name="Nadpis 4" xfId="55"/>
    <cellStyle name="Neutral 1" xfId="56"/>
    <cellStyle name="Neutrální" xfId="57"/>
    <cellStyle name="normální_POL.XLS" xfId="58"/>
    <cellStyle name="Note 1" xfId="59"/>
    <cellStyle name="Název" xfId="60"/>
    <cellStyle name="Poznámka" xfId="61"/>
    <cellStyle name="Propojená buňka" xfId="62"/>
    <cellStyle name="Správně" xfId="63"/>
    <cellStyle name="Status 1" xfId="64"/>
    <cellStyle name="Text 1" xfId="65"/>
    <cellStyle name="Text upozornění" xfId="66"/>
    <cellStyle name="Vstup" xfId="67"/>
    <cellStyle name="Vysvětlující text" xfId="68"/>
    <cellStyle name="Výpočet" xfId="69"/>
    <cellStyle name="Výstup" xfId="70"/>
    <cellStyle name="Warning 1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90"/>
  <sheetViews>
    <sheetView showGridLines="0" showZeros="0" zoomScale="120" zoomScaleNormal="120" zoomScaleSheetLayoutView="75" workbookViewId="0" topLeftCell="B1">
      <selection activeCell="I71" sqref="I71"/>
    </sheetView>
  </sheetViews>
  <sheetFormatPr defaultColWidth="8.003906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75390625" style="1" customWidth="1"/>
    <col min="6" max="6" width="13.125" style="1" customWidth="1"/>
    <col min="7" max="7" width="12.375" style="2" customWidth="1"/>
    <col min="8" max="8" width="13.50390625" style="1" customWidth="1"/>
    <col min="9" max="9" width="11.37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43320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4</v>
      </c>
      <c r="E5" s="13" t="s">
        <v>5</v>
      </c>
      <c r="F5" s="14"/>
      <c r="G5" s="15"/>
      <c r="H5" s="14"/>
      <c r="I5" s="15"/>
      <c r="O5" s="8"/>
    </row>
    <row r="7" spans="3:11" ht="12.75">
      <c r="C7" s="16" t="s">
        <v>6</v>
      </c>
      <c r="D7" s="17"/>
      <c r="H7" s="18" t="s">
        <v>7</v>
      </c>
      <c r="J7" s="17"/>
      <c r="K7" s="17"/>
    </row>
    <row r="8" spans="4:11" ht="12.75">
      <c r="D8" s="17"/>
      <c r="H8" s="18" t="s">
        <v>8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9</v>
      </c>
      <c r="D11" s="17"/>
      <c r="H11" s="18" t="s">
        <v>7</v>
      </c>
      <c r="J11" s="17"/>
      <c r="K11" s="17"/>
    </row>
    <row r="12" spans="4:11" ht="12.75">
      <c r="D12" s="17"/>
      <c r="H12" s="18" t="s">
        <v>8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10</v>
      </c>
      <c r="H14" s="19" t="s">
        <v>11</v>
      </c>
      <c r="J14" s="18"/>
    </row>
    <row r="15" ht="12.75" customHeight="1">
      <c r="J15" s="18"/>
    </row>
    <row r="16" spans="3:8" ht="28.5" customHeight="1">
      <c r="C16" s="19" t="s">
        <v>12</v>
      </c>
      <c r="H16" s="19" t="s">
        <v>12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13</v>
      </c>
      <c r="K18" s="27"/>
    </row>
    <row r="19" spans="2:11" ht="15" customHeight="1">
      <c r="B19" s="28" t="s">
        <v>14</v>
      </c>
      <c r="C19" s="29"/>
      <c r="D19" s="30">
        <v>15</v>
      </c>
      <c r="E19" s="31" t="s">
        <v>15</v>
      </c>
      <c r="F19" s="32"/>
      <c r="G19" s="33"/>
      <c r="H19" s="33"/>
      <c r="I19" s="34">
        <f>ROUND(G32,0)</f>
        <v>0</v>
      </c>
      <c r="J19" s="34"/>
      <c r="K19" s="35"/>
    </row>
    <row r="20" spans="2:11" ht="12.75">
      <c r="B20" s="28" t="s">
        <v>16</v>
      </c>
      <c r="C20" s="29"/>
      <c r="D20" s="30">
        <f>SazbaDPH1</f>
        <v>15</v>
      </c>
      <c r="E20" s="31" t="s">
        <v>15</v>
      </c>
      <c r="F20" s="36"/>
      <c r="G20" s="37"/>
      <c r="H20" s="37"/>
      <c r="I20" s="38">
        <f>ROUND(I19*D20/100,0)</f>
        <v>0</v>
      </c>
      <c r="J20" s="38"/>
      <c r="K20" s="35"/>
    </row>
    <row r="21" spans="2:11" ht="14.25">
      <c r="B21" s="28" t="s">
        <v>14</v>
      </c>
      <c r="C21" s="29"/>
      <c r="D21" s="30">
        <v>21</v>
      </c>
      <c r="E21" s="31" t="s">
        <v>15</v>
      </c>
      <c r="F21" s="36"/>
      <c r="G21" s="37"/>
      <c r="H21" s="37"/>
      <c r="I21" s="39">
        <f>'01a  KL'!F30+'01b  KL'!F30</f>
        <v>0</v>
      </c>
      <c r="J21" s="39"/>
      <c r="K21" s="35"/>
    </row>
    <row r="22" spans="2:11" ht="14.25">
      <c r="B22" s="28" t="s">
        <v>16</v>
      </c>
      <c r="C22" s="29"/>
      <c r="D22" s="30">
        <f>SazbaDPH2</f>
        <v>21</v>
      </c>
      <c r="E22" s="31" t="s">
        <v>15</v>
      </c>
      <c r="F22" s="40"/>
      <c r="G22" s="41"/>
      <c r="H22" s="41"/>
      <c r="I22" s="39">
        <f>I21*0.21</f>
        <v>0</v>
      </c>
      <c r="J22" s="39"/>
      <c r="K22" s="35"/>
    </row>
    <row r="23" spans="2:11" ht="16.5">
      <c r="B23" s="42" t="s">
        <v>17</v>
      </c>
      <c r="C23" s="43"/>
      <c r="D23" s="43"/>
      <c r="E23" s="44"/>
      <c r="F23" s="45"/>
      <c r="G23" s="46"/>
      <c r="H23" s="46"/>
      <c r="I23" s="47">
        <f>SUM(I19:I22)</f>
        <v>0</v>
      </c>
      <c r="J23" s="47"/>
      <c r="K23" s="48"/>
    </row>
    <row r="26" ht="1.5" customHeight="1"/>
    <row r="27" spans="2:12" ht="15.75" customHeight="1">
      <c r="B27" s="13" t="s">
        <v>18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ht="5.25" customHeight="1">
      <c r="L28" s="50"/>
    </row>
    <row r="29" spans="2:10" ht="24" customHeight="1">
      <c r="B29" s="51" t="s">
        <v>19</v>
      </c>
      <c r="C29" s="52"/>
      <c r="D29" s="52"/>
      <c r="E29" s="53"/>
      <c r="F29" s="54" t="s">
        <v>20</v>
      </c>
      <c r="G29" s="55">
        <f>CONCATENATE("Základ DPH ",SazbaDPH1," %")</f>
        <v>0</v>
      </c>
      <c r="H29" s="54">
        <f>CONCATENATE("Základ DPH ",SazbaDPH2," %")</f>
        <v>0</v>
      </c>
      <c r="I29" s="54" t="s">
        <v>21</v>
      </c>
      <c r="J29" s="54" t="s">
        <v>15</v>
      </c>
    </row>
    <row r="30" spans="2:10" ht="12.75">
      <c r="B30" s="56" t="s">
        <v>22</v>
      </c>
      <c r="C30" s="57" t="s">
        <v>23</v>
      </c>
      <c r="D30" s="58"/>
      <c r="E30" s="59"/>
      <c r="F30" s="60">
        <f aca="true" t="shared" si="0" ref="F30:F31">G30+H30+I30</f>
        <v>0</v>
      </c>
      <c r="G30" s="61">
        <v>0</v>
      </c>
      <c r="H30" s="62">
        <f>'01a  KL'!F30</f>
        <v>0</v>
      </c>
      <c r="I30" s="62">
        <f>'01a  KL'!F31</f>
        <v>0</v>
      </c>
      <c r="J30" s="63">
        <f aca="true" t="shared" si="1" ref="J30:J32">IF(CelkemObjekty=0,"",F30/CelkemObjekty*100)</f>
        <v>0</v>
      </c>
    </row>
    <row r="31" spans="2:10" ht="12.75">
      <c r="B31" s="64" t="s">
        <v>24</v>
      </c>
      <c r="C31" s="65" t="s">
        <v>25</v>
      </c>
      <c r="D31" s="66"/>
      <c r="E31" s="67"/>
      <c r="F31" s="68">
        <f t="shared" si="0"/>
        <v>0</v>
      </c>
      <c r="G31" s="69">
        <v>0</v>
      </c>
      <c r="H31" s="70">
        <f>'01b  KL'!F30</f>
        <v>0</v>
      </c>
      <c r="I31" s="70">
        <f>'01b  KL'!F31</f>
        <v>0</v>
      </c>
      <c r="J31" s="63">
        <f t="shared" si="1"/>
        <v>0</v>
      </c>
    </row>
    <row r="32" spans="2:10" ht="17.25" customHeight="1">
      <c r="B32" s="71" t="s">
        <v>26</v>
      </c>
      <c r="C32" s="72"/>
      <c r="D32" s="73"/>
      <c r="E32" s="74"/>
      <c r="F32" s="75">
        <f>SUM(F30:F31)</f>
        <v>0</v>
      </c>
      <c r="G32" s="75">
        <f>SUM(G30:G31)</f>
        <v>0</v>
      </c>
      <c r="H32" s="75">
        <f>SUM(H30:H31)</f>
        <v>0</v>
      </c>
      <c r="I32" s="75">
        <f>SUM(I30:I31)</f>
        <v>0</v>
      </c>
      <c r="J32" s="76">
        <f t="shared" si="1"/>
        <v>0</v>
      </c>
    </row>
    <row r="33" spans="2:11" ht="12.75"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2:11" ht="9.7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2:11" ht="7.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2:11" ht="18">
      <c r="B36" s="13" t="s">
        <v>27</v>
      </c>
      <c r="C36" s="49"/>
      <c r="D36" s="49"/>
      <c r="E36" s="49"/>
      <c r="F36" s="49"/>
      <c r="G36" s="49"/>
      <c r="H36" s="49"/>
      <c r="I36" s="49"/>
      <c r="J36" s="49"/>
      <c r="K36" s="77"/>
    </row>
    <row r="37" ht="12.75">
      <c r="K37" s="77"/>
    </row>
    <row r="38" spans="2:10" ht="25.5">
      <c r="B38" s="78" t="s">
        <v>28</v>
      </c>
      <c r="C38" s="79" t="s">
        <v>29</v>
      </c>
      <c r="D38" s="52"/>
      <c r="E38" s="53"/>
      <c r="F38" s="54" t="s">
        <v>20</v>
      </c>
      <c r="G38" s="55">
        <f>CONCATENATE("Základ DPH ",SazbaDPH1," %")</f>
        <v>0</v>
      </c>
      <c r="H38" s="54">
        <f>CONCATENATE("Základ DPH ",SazbaDPH2," %")</f>
        <v>0</v>
      </c>
      <c r="I38" s="55" t="s">
        <v>21</v>
      </c>
      <c r="J38" s="54" t="s">
        <v>15</v>
      </c>
    </row>
    <row r="39" spans="2:10" ht="12.75">
      <c r="B39" s="80" t="s">
        <v>22</v>
      </c>
      <c r="C39" s="81" t="s">
        <v>2</v>
      </c>
      <c r="D39" s="58"/>
      <c r="E39" s="59"/>
      <c r="F39" s="60">
        <f aca="true" t="shared" si="2" ref="F39:F40">G39+H39+I39</f>
        <v>0</v>
      </c>
      <c r="G39" s="61">
        <v>0</v>
      </c>
      <c r="H39" s="62">
        <f aca="true" t="shared" si="3" ref="H39:H40">H30</f>
        <v>0</v>
      </c>
      <c r="I39" s="69">
        <f aca="true" t="shared" si="4" ref="I39:I40">(G39*SazbaDPH1)/100+(H39*SazbaDPH2)/100</f>
        <v>0</v>
      </c>
      <c r="J39" s="63">
        <f aca="true" t="shared" si="5" ref="J39:J41">IF(CelkemObjekty=0,"",F39/CelkemObjekty*100)</f>
        <v>0</v>
      </c>
    </row>
    <row r="40" spans="2:10" ht="12.75">
      <c r="B40" s="82" t="s">
        <v>24</v>
      </c>
      <c r="C40" s="83" t="s">
        <v>2</v>
      </c>
      <c r="D40" s="66"/>
      <c r="E40" s="67"/>
      <c r="F40" s="68">
        <f t="shared" si="2"/>
        <v>0</v>
      </c>
      <c r="G40" s="69">
        <v>0</v>
      </c>
      <c r="H40" s="70">
        <f t="shared" si="3"/>
        <v>0</v>
      </c>
      <c r="I40" s="69">
        <f t="shared" si="4"/>
        <v>0</v>
      </c>
      <c r="J40" s="63">
        <f t="shared" si="5"/>
        <v>0</v>
      </c>
    </row>
    <row r="41" spans="2:10" ht="12.75">
      <c r="B41" s="71" t="s">
        <v>26</v>
      </c>
      <c r="C41" s="72"/>
      <c r="D41" s="73"/>
      <c r="E41" s="74"/>
      <c r="F41" s="75">
        <f>SUM(F39:F40)</f>
        <v>0</v>
      </c>
      <c r="G41" s="84">
        <f>SUM(G39:G40)</f>
        <v>0</v>
      </c>
      <c r="H41" s="75">
        <f>SUM(H39:H40)</f>
        <v>0</v>
      </c>
      <c r="I41" s="84">
        <f>SUM(I39:I40)</f>
        <v>0</v>
      </c>
      <c r="J41" s="76">
        <f t="shared" si="5"/>
        <v>0</v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30</v>
      </c>
      <c r="C46" s="49"/>
      <c r="D46" s="49"/>
      <c r="E46" s="49"/>
      <c r="F46" s="49"/>
      <c r="G46" s="49"/>
      <c r="H46" s="49"/>
      <c r="I46" s="49"/>
      <c r="J46" s="49"/>
    </row>
    <row r="47" ht="9" customHeight="1"/>
    <row r="48" spans="2:10" ht="12.75">
      <c r="B48" s="51" t="s">
        <v>31</v>
      </c>
      <c r="C48" s="52"/>
      <c r="D48" s="52"/>
      <c r="E48" s="54" t="s">
        <v>15</v>
      </c>
      <c r="F48" s="54" t="s">
        <v>32</v>
      </c>
      <c r="G48" s="55" t="s">
        <v>33</v>
      </c>
      <c r="H48" s="54" t="s">
        <v>34</v>
      </c>
      <c r="I48" s="55" t="s">
        <v>35</v>
      </c>
      <c r="J48" s="85" t="s">
        <v>36</v>
      </c>
    </row>
    <row r="49" spans="2:10" ht="14.25">
      <c r="B49" s="56" t="s">
        <v>37</v>
      </c>
      <c r="C49" s="57" t="s">
        <v>38</v>
      </c>
      <c r="D49" s="58"/>
      <c r="E49" s="86">
        <f aca="true" t="shared" si="6" ref="E49:E72">IF(SUM(SoucetDilu)=0,"",SUM(F49:J49)/SUM(SoucetDilu)*100)</f>
        <v>0</v>
      </c>
      <c r="F49" s="62"/>
      <c r="G49" s="61">
        <v>0</v>
      </c>
      <c r="H49" s="62">
        <v>0</v>
      </c>
      <c r="I49" s="61">
        <v>0</v>
      </c>
      <c r="J49" s="62">
        <v>0</v>
      </c>
    </row>
    <row r="50" spans="2:10" ht="14.25">
      <c r="B50" s="64" t="s">
        <v>39</v>
      </c>
      <c r="C50" s="65" t="s">
        <v>40</v>
      </c>
      <c r="D50" s="66"/>
      <c r="E50" s="87">
        <f t="shared" si="6"/>
        <v>0</v>
      </c>
      <c r="F50" s="70"/>
      <c r="G50" s="69">
        <v>0</v>
      </c>
      <c r="H50" s="70">
        <v>0</v>
      </c>
      <c r="I50" s="69">
        <v>0</v>
      </c>
      <c r="J50" s="70">
        <v>0</v>
      </c>
    </row>
    <row r="51" spans="2:10" ht="14.25">
      <c r="B51" s="64" t="s">
        <v>41</v>
      </c>
      <c r="C51" s="65" t="s">
        <v>42</v>
      </c>
      <c r="D51" s="66"/>
      <c r="E51" s="87">
        <f t="shared" si="6"/>
        <v>0</v>
      </c>
      <c r="F51" s="70"/>
      <c r="G51" s="69">
        <v>0</v>
      </c>
      <c r="H51" s="70">
        <v>0</v>
      </c>
      <c r="I51" s="69">
        <v>0</v>
      </c>
      <c r="J51" s="70">
        <v>0</v>
      </c>
    </row>
    <row r="52" spans="2:10" ht="14.25">
      <c r="B52" s="64" t="s">
        <v>43</v>
      </c>
      <c r="C52" s="65" t="s">
        <v>44</v>
      </c>
      <c r="D52" s="66"/>
      <c r="E52" s="87">
        <f t="shared" si="6"/>
        <v>0</v>
      </c>
      <c r="F52" s="70"/>
      <c r="G52" s="69">
        <v>0</v>
      </c>
      <c r="H52" s="70">
        <v>0</v>
      </c>
      <c r="I52" s="69">
        <v>0</v>
      </c>
      <c r="J52" s="70">
        <v>0</v>
      </c>
    </row>
    <row r="53" spans="2:10" ht="14.25">
      <c r="B53" s="64" t="s">
        <v>45</v>
      </c>
      <c r="C53" s="65" t="s">
        <v>46</v>
      </c>
      <c r="D53" s="66"/>
      <c r="E53" s="87">
        <f t="shared" si="6"/>
        <v>0</v>
      </c>
      <c r="F53" s="70"/>
      <c r="G53" s="69">
        <v>0</v>
      </c>
      <c r="H53" s="70">
        <v>0</v>
      </c>
      <c r="I53" s="69">
        <v>0</v>
      </c>
      <c r="J53" s="70">
        <v>0</v>
      </c>
    </row>
    <row r="54" spans="2:10" ht="14.25">
      <c r="B54" s="64" t="s">
        <v>47</v>
      </c>
      <c r="C54" s="65" t="s">
        <v>48</v>
      </c>
      <c r="D54" s="66"/>
      <c r="E54" s="87">
        <f t="shared" si="6"/>
        <v>0</v>
      </c>
      <c r="F54" s="70"/>
      <c r="G54" s="69">
        <v>0</v>
      </c>
      <c r="H54" s="70">
        <v>0</v>
      </c>
      <c r="I54" s="69">
        <v>0</v>
      </c>
      <c r="J54" s="70">
        <v>0</v>
      </c>
    </row>
    <row r="55" spans="2:10" ht="14.25">
      <c r="B55" s="64" t="s">
        <v>49</v>
      </c>
      <c r="C55" s="65" t="s">
        <v>50</v>
      </c>
      <c r="D55" s="66"/>
      <c r="E55" s="87">
        <f t="shared" si="6"/>
        <v>0</v>
      </c>
      <c r="F55" s="70">
        <v>0</v>
      </c>
      <c r="G55" s="69"/>
      <c r="H55" s="70">
        <v>0</v>
      </c>
      <c r="I55" s="69">
        <v>0</v>
      </c>
      <c r="J55" s="70">
        <v>0</v>
      </c>
    </row>
    <row r="56" spans="2:10" ht="14.25">
      <c r="B56" s="64" t="s">
        <v>51</v>
      </c>
      <c r="C56" s="65" t="s">
        <v>52</v>
      </c>
      <c r="D56" s="66"/>
      <c r="E56" s="87">
        <f t="shared" si="6"/>
        <v>0</v>
      </c>
      <c r="F56" s="70">
        <v>0</v>
      </c>
      <c r="G56" s="69"/>
      <c r="H56" s="70">
        <v>0</v>
      </c>
      <c r="I56" s="69">
        <v>0</v>
      </c>
      <c r="J56" s="70">
        <v>0</v>
      </c>
    </row>
    <row r="57" spans="2:10" ht="14.25">
      <c r="B57" s="64" t="s">
        <v>53</v>
      </c>
      <c r="C57" s="65" t="s">
        <v>54</v>
      </c>
      <c r="D57" s="66"/>
      <c r="E57" s="87">
        <f t="shared" si="6"/>
        <v>0</v>
      </c>
      <c r="F57" s="70">
        <v>0</v>
      </c>
      <c r="G57" s="69"/>
      <c r="H57" s="70">
        <v>0</v>
      </c>
      <c r="I57" s="69">
        <v>0</v>
      </c>
      <c r="J57" s="70">
        <v>0</v>
      </c>
    </row>
    <row r="58" spans="2:10" ht="14.25">
      <c r="B58" s="64" t="s">
        <v>55</v>
      </c>
      <c r="C58" s="65" t="s">
        <v>56</v>
      </c>
      <c r="D58" s="66"/>
      <c r="E58" s="87">
        <f t="shared" si="6"/>
        <v>0</v>
      </c>
      <c r="F58" s="70">
        <v>0</v>
      </c>
      <c r="G58" s="69"/>
      <c r="H58" s="70">
        <v>0</v>
      </c>
      <c r="I58" s="69">
        <v>0</v>
      </c>
      <c r="J58" s="70">
        <v>0</v>
      </c>
    </row>
    <row r="59" spans="2:10" ht="14.25">
      <c r="B59" s="64" t="s">
        <v>57</v>
      </c>
      <c r="C59" s="65" t="s">
        <v>58</v>
      </c>
      <c r="D59" s="66"/>
      <c r="E59" s="87">
        <f t="shared" si="6"/>
        <v>0</v>
      </c>
      <c r="F59" s="70">
        <v>0</v>
      </c>
      <c r="G59" s="69"/>
      <c r="H59" s="70">
        <v>0</v>
      </c>
      <c r="I59" s="69">
        <v>0</v>
      </c>
      <c r="J59" s="70">
        <v>0</v>
      </c>
    </row>
    <row r="60" spans="2:10" ht="14.25">
      <c r="B60" s="64" t="s">
        <v>59</v>
      </c>
      <c r="C60" s="65" t="s">
        <v>60</v>
      </c>
      <c r="D60" s="66"/>
      <c r="E60" s="87">
        <f t="shared" si="6"/>
        <v>0</v>
      </c>
      <c r="F60" s="70">
        <v>0</v>
      </c>
      <c r="G60" s="69"/>
      <c r="H60" s="70">
        <v>0</v>
      </c>
      <c r="I60" s="69">
        <v>0</v>
      </c>
      <c r="J60" s="70">
        <v>0</v>
      </c>
    </row>
    <row r="61" spans="2:10" ht="14.25">
      <c r="B61" s="64" t="s">
        <v>61</v>
      </c>
      <c r="C61" s="65" t="s">
        <v>62</v>
      </c>
      <c r="D61" s="66"/>
      <c r="E61" s="87">
        <f t="shared" si="6"/>
        <v>0</v>
      </c>
      <c r="F61" s="70">
        <v>0</v>
      </c>
      <c r="G61" s="69"/>
      <c r="H61" s="70">
        <v>0</v>
      </c>
      <c r="I61" s="69">
        <v>0</v>
      </c>
      <c r="J61" s="70">
        <v>0</v>
      </c>
    </row>
    <row r="62" spans="2:10" ht="14.25">
      <c r="B62" s="64" t="s">
        <v>63</v>
      </c>
      <c r="C62" s="65" t="s">
        <v>64</v>
      </c>
      <c r="D62" s="66"/>
      <c r="E62" s="87">
        <f t="shared" si="6"/>
        <v>0</v>
      </c>
      <c r="F62" s="70">
        <v>0</v>
      </c>
      <c r="G62" s="69"/>
      <c r="H62" s="70">
        <v>0</v>
      </c>
      <c r="I62" s="69">
        <v>0</v>
      </c>
      <c r="J62" s="70">
        <v>0</v>
      </c>
    </row>
    <row r="63" spans="2:10" ht="14.25">
      <c r="B63" s="64" t="s">
        <v>65</v>
      </c>
      <c r="C63" s="65" t="s">
        <v>66</v>
      </c>
      <c r="D63" s="66"/>
      <c r="E63" s="87">
        <f t="shared" si="6"/>
        <v>0</v>
      </c>
      <c r="F63" s="70">
        <v>0</v>
      </c>
      <c r="G63" s="69"/>
      <c r="H63" s="70">
        <v>0</v>
      </c>
      <c r="I63" s="69">
        <v>0</v>
      </c>
      <c r="J63" s="70">
        <v>0</v>
      </c>
    </row>
    <row r="64" spans="2:10" ht="14.25">
      <c r="B64" s="64" t="s">
        <v>67</v>
      </c>
      <c r="C64" s="65" t="s">
        <v>68</v>
      </c>
      <c r="D64" s="66"/>
      <c r="E64" s="87">
        <f t="shared" si="6"/>
        <v>0</v>
      </c>
      <c r="F64" s="70">
        <v>0</v>
      </c>
      <c r="G64" s="69"/>
      <c r="H64" s="70">
        <v>0</v>
      </c>
      <c r="I64" s="69">
        <v>0</v>
      </c>
      <c r="J64" s="70">
        <v>0</v>
      </c>
    </row>
    <row r="65" spans="2:10" ht="14.25">
      <c r="B65" s="64" t="s">
        <v>69</v>
      </c>
      <c r="C65" s="65" t="s">
        <v>70</v>
      </c>
      <c r="D65" s="66"/>
      <c r="E65" s="87">
        <f t="shared" si="6"/>
        <v>0</v>
      </c>
      <c r="F65" s="70"/>
      <c r="G65" s="69">
        <v>0</v>
      </c>
      <c r="H65" s="70">
        <v>0</v>
      </c>
      <c r="I65" s="69">
        <v>0</v>
      </c>
      <c r="J65" s="70">
        <v>0</v>
      </c>
    </row>
    <row r="66" spans="2:10" ht="14.25">
      <c r="B66" s="64" t="s">
        <v>71</v>
      </c>
      <c r="C66" s="65" t="s">
        <v>72</v>
      </c>
      <c r="D66" s="66"/>
      <c r="E66" s="87">
        <f t="shared" si="6"/>
        <v>0</v>
      </c>
      <c r="F66" s="70"/>
      <c r="G66" s="69">
        <v>0</v>
      </c>
      <c r="H66" s="70">
        <v>0</v>
      </c>
      <c r="I66" s="69">
        <v>0</v>
      </c>
      <c r="J66" s="70">
        <v>0</v>
      </c>
    </row>
    <row r="67" spans="2:10" ht="14.25">
      <c r="B67" s="64" t="s">
        <v>73</v>
      </c>
      <c r="C67" s="65" t="s">
        <v>74</v>
      </c>
      <c r="D67" s="66"/>
      <c r="E67" s="87">
        <f t="shared" si="6"/>
        <v>0</v>
      </c>
      <c r="F67" s="70"/>
      <c r="G67" s="69">
        <v>0</v>
      </c>
      <c r="H67" s="70">
        <v>0</v>
      </c>
      <c r="I67" s="69">
        <v>0</v>
      </c>
      <c r="J67" s="70">
        <v>0</v>
      </c>
    </row>
    <row r="68" spans="2:10" ht="14.25">
      <c r="B68" s="64" t="s">
        <v>75</v>
      </c>
      <c r="C68" s="65" t="s">
        <v>76</v>
      </c>
      <c r="D68" s="66"/>
      <c r="E68" s="87">
        <f t="shared" si="6"/>
        <v>0</v>
      </c>
      <c r="F68" s="70"/>
      <c r="G68" s="69">
        <v>0</v>
      </c>
      <c r="H68" s="70">
        <v>0</v>
      </c>
      <c r="I68" s="69">
        <v>0</v>
      </c>
      <c r="J68" s="70">
        <v>0</v>
      </c>
    </row>
    <row r="69" spans="2:10" ht="14.25">
      <c r="B69" s="64" t="s">
        <v>77</v>
      </c>
      <c r="C69" s="65" t="s">
        <v>78</v>
      </c>
      <c r="D69" s="66"/>
      <c r="E69" s="87">
        <f t="shared" si="6"/>
        <v>0</v>
      </c>
      <c r="F69" s="70"/>
      <c r="G69" s="69">
        <v>0</v>
      </c>
      <c r="H69" s="70">
        <v>0</v>
      </c>
      <c r="I69" s="69">
        <v>0</v>
      </c>
      <c r="J69" s="70">
        <v>0</v>
      </c>
    </row>
    <row r="70" spans="2:10" ht="14.25">
      <c r="B70" s="64" t="s">
        <v>79</v>
      </c>
      <c r="C70" s="65" t="s">
        <v>80</v>
      </c>
      <c r="D70" s="66"/>
      <c r="E70" s="87">
        <f t="shared" si="6"/>
        <v>0</v>
      </c>
      <c r="F70" s="70"/>
      <c r="G70" s="69">
        <v>0</v>
      </c>
      <c r="H70" s="70">
        <v>0</v>
      </c>
      <c r="I70" s="69">
        <v>0</v>
      </c>
      <c r="J70" s="70">
        <v>0</v>
      </c>
    </row>
    <row r="71" spans="2:10" ht="14.25">
      <c r="B71" s="64" t="s">
        <v>81</v>
      </c>
      <c r="C71" s="65" t="s">
        <v>82</v>
      </c>
      <c r="D71" s="66"/>
      <c r="E71" s="87">
        <f t="shared" si="6"/>
        <v>0</v>
      </c>
      <c r="F71" s="70">
        <v>0</v>
      </c>
      <c r="G71" s="69">
        <v>0</v>
      </c>
      <c r="H71" s="70">
        <v>0</v>
      </c>
      <c r="I71" s="69"/>
      <c r="J71" s="70">
        <v>0</v>
      </c>
    </row>
    <row r="72" spans="2:10" ht="12.75">
      <c r="B72" s="71" t="s">
        <v>26</v>
      </c>
      <c r="C72" s="72"/>
      <c r="D72" s="73"/>
      <c r="E72" s="88">
        <f t="shared" si="6"/>
        <v>0</v>
      </c>
      <c r="F72" s="75">
        <f>SUM(F49:F71)</f>
        <v>0</v>
      </c>
      <c r="G72" s="84">
        <f>SUM(G49:G71)</f>
        <v>0</v>
      </c>
      <c r="H72" s="75">
        <f>SUM(H49:H71)</f>
        <v>0</v>
      </c>
      <c r="I72" s="84">
        <f>SUM(I49:I71)</f>
        <v>0</v>
      </c>
      <c r="J72" s="75">
        <f>SUM(J49:J71)</f>
        <v>0</v>
      </c>
    </row>
    <row r="74" ht="2.25" customHeight="1"/>
    <row r="75" ht="1.5" customHeight="1"/>
    <row r="76" ht="0.75" customHeight="1"/>
    <row r="77" ht="0.75" customHeight="1"/>
    <row r="78" ht="0.75" customHeight="1"/>
    <row r="79" spans="2:10" ht="18">
      <c r="B79" s="13" t="s">
        <v>83</v>
      </c>
      <c r="C79" s="49"/>
      <c r="D79" s="49"/>
      <c r="E79" s="49"/>
      <c r="F79" s="49"/>
      <c r="G79" s="49"/>
      <c r="H79" s="49"/>
      <c r="I79" s="49"/>
      <c r="J79" s="49"/>
    </row>
    <row r="81" spans="2:8" s="1" customFormat="1" ht="12.75">
      <c r="B81" s="51" t="s">
        <v>84</v>
      </c>
      <c r="C81" s="52"/>
      <c r="D81" s="52"/>
      <c r="E81" s="89"/>
      <c r="F81" s="90"/>
      <c r="G81" s="55"/>
      <c r="H81" s="54" t="s">
        <v>20</v>
      </c>
    </row>
    <row r="82" spans="2:8" s="1" customFormat="1" ht="12.75">
      <c r="B82" s="56" t="s">
        <v>85</v>
      </c>
      <c r="C82" s="57"/>
      <c r="D82" s="58"/>
      <c r="E82" s="91"/>
      <c r="F82" s="92"/>
      <c r="G82" s="61"/>
      <c r="H82" s="62">
        <v>0</v>
      </c>
    </row>
    <row r="83" spans="2:8" s="1" customFormat="1" ht="12.75">
      <c r="B83" s="64" t="s">
        <v>86</v>
      </c>
      <c r="C83" s="65"/>
      <c r="D83" s="66"/>
      <c r="E83" s="93"/>
      <c r="F83" s="94"/>
      <c r="G83" s="69"/>
      <c r="H83" s="70">
        <v>0</v>
      </c>
    </row>
    <row r="84" spans="2:8" s="1" customFormat="1" ht="12.75">
      <c r="B84" s="64" t="s">
        <v>87</v>
      </c>
      <c r="C84" s="65"/>
      <c r="D84" s="66"/>
      <c r="E84" s="93"/>
      <c r="F84" s="94"/>
      <c r="G84" s="69"/>
      <c r="H84" s="70">
        <v>0</v>
      </c>
    </row>
    <row r="85" spans="2:8" s="1" customFormat="1" ht="12.75">
      <c r="B85" s="64" t="s">
        <v>88</v>
      </c>
      <c r="C85" s="65"/>
      <c r="D85" s="66"/>
      <c r="E85" s="93"/>
      <c r="F85" s="94"/>
      <c r="G85" s="69"/>
      <c r="H85" s="70">
        <v>0</v>
      </c>
    </row>
    <row r="86" spans="2:8" s="1" customFormat="1" ht="12.75">
      <c r="B86" s="64" t="s">
        <v>89</v>
      </c>
      <c r="C86" s="65"/>
      <c r="D86" s="66"/>
      <c r="E86" s="93"/>
      <c r="F86" s="94"/>
      <c r="G86" s="69"/>
      <c r="H86" s="70">
        <v>0</v>
      </c>
    </row>
    <row r="87" spans="2:8" s="1" customFormat="1" ht="12.75">
      <c r="B87" s="64" t="s">
        <v>90</v>
      </c>
      <c r="C87" s="65"/>
      <c r="D87" s="66"/>
      <c r="E87" s="93"/>
      <c r="F87" s="94"/>
      <c r="G87" s="69"/>
      <c r="H87" s="70">
        <v>0</v>
      </c>
    </row>
    <row r="88" spans="2:8" s="1" customFormat="1" ht="12.75">
      <c r="B88" s="64" t="s">
        <v>91</v>
      </c>
      <c r="C88" s="65"/>
      <c r="D88" s="66"/>
      <c r="E88" s="93"/>
      <c r="F88" s="94"/>
      <c r="G88" s="69"/>
      <c r="H88" s="70">
        <v>0</v>
      </c>
    </row>
    <row r="89" spans="2:8" s="1" customFormat="1" ht="12.75">
      <c r="B89" s="64" t="s">
        <v>92</v>
      </c>
      <c r="C89" s="65"/>
      <c r="D89" s="66"/>
      <c r="E89" s="93"/>
      <c r="F89" s="94"/>
      <c r="G89" s="69"/>
      <c r="H89" s="70">
        <v>0</v>
      </c>
    </row>
    <row r="90" spans="2:8" s="1" customFormat="1" ht="12.75">
      <c r="B90" s="71" t="s">
        <v>26</v>
      </c>
      <c r="C90" s="72"/>
      <c r="D90" s="73"/>
      <c r="E90" s="95"/>
      <c r="F90" s="96"/>
      <c r="G90" s="84"/>
      <c r="H90" s="75">
        <f>SUM(H82:H89)</f>
        <v>0</v>
      </c>
    </row>
  </sheetData>
  <sheetProtection selectLockedCells="1" selectUnlockedCells="1"/>
  <mergeCells count="5">
    <mergeCell ref="I19:J19"/>
    <mergeCell ref="I20:J20"/>
    <mergeCell ref="I21:J21"/>
    <mergeCell ref="I22:J22"/>
    <mergeCell ref="I23:J23"/>
  </mergeCells>
  <printOptions/>
  <pageMargins left="0.39375" right="0.19652777777777777" top="0.39375" bottom="0.39305555555555555" header="0.5118055555555555" footer="0.19652777777777777"/>
  <pageSetup fitToHeight="9999" fitToWidth="1" horizontalDpi="300" verticalDpi="300" orientation="portrait" paperSize="9"/>
  <headerFooter alignWithMargins="0">
    <oddFooter>&amp;L&amp;"Arial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45"/>
  <sheetViews>
    <sheetView showZeros="0" zoomScale="120" zoomScaleNormal="120" workbookViewId="0" topLeftCell="A13">
      <selection activeCell="F35" sqref="F35"/>
    </sheetView>
  </sheetViews>
  <sheetFormatPr defaultColWidth="8.00390625" defaultRowHeight="12.75"/>
  <cols>
    <col min="1" max="1" width="2.00390625" style="1" customWidth="1"/>
    <col min="2" max="2" width="15.00390625" style="1" customWidth="1"/>
    <col min="3" max="3" width="15.7539062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25390625" style="1" customWidth="1"/>
    <col min="8" max="16384" width="9.125" style="1" customWidth="1"/>
  </cols>
  <sheetData>
    <row r="1" spans="1:7" ht="24.75" customHeight="1">
      <c r="A1" s="97" t="s">
        <v>93</v>
      </c>
      <c r="B1" s="97"/>
      <c r="C1" s="97"/>
      <c r="D1" s="97"/>
      <c r="E1" s="97"/>
      <c r="F1" s="97"/>
      <c r="G1" s="97"/>
    </row>
    <row r="2" spans="1:7" ht="12.75" customHeight="1">
      <c r="A2" s="98" t="s">
        <v>94</v>
      </c>
      <c r="B2" s="99"/>
      <c r="C2" s="100"/>
      <c r="D2" s="100"/>
      <c r="E2" s="101"/>
      <c r="F2" s="102" t="s">
        <v>95</v>
      </c>
      <c r="G2" s="103" t="s">
        <v>96</v>
      </c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97</v>
      </c>
      <c r="B4" s="105"/>
      <c r="C4" s="106"/>
      <c r="D4" s="106"/>
      <c r="E4" s="107"/>
      <c r="F4" s="108" t="s">
        <v>98</v>
      </c>
      <c r="G4" s="111"/>
    </row>
    <row r="5" spans="1:7" ht="12.75" customHeight="1">
      <c r="A5" s="112" t="s">
        <v>22</v>
      </c>
      <c r="B5" s="113"/>
      <c r="C5" s="114" t="s">
        <v>23</v>
      </c>
      <c r="D5" s="115"/>
      <c r="E5" s="113"/>
      <c r="F5" s="108" t="s">
        <v>99</v>
      </c>
      <c r="G5" s="109" t="s">
        <v>100</v>
      </c>
    </row>
    <row r="6" spans="1:15" ht="12.75" customHeight="1">
      <c r="A6" s="110" t="s">
        <v>101</v>
      </c>
      <c r="B6" s="105"/>
      <c r="C6" s="106"/>
      <c r="D6" s="106"/>
      <c r="E6" s="107"/>
      <c r="F6" s="116" t="s">
        <v>102</v>
      </c>
      <c r="G6" s="117">
        <v>0</v>
      </c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103</v>
      </c>
      <c r="G7" s="117">
        <f>IF(G6=0,0,ROUND((F30+F32)/G6,1))</f>
        <v>0</v>
      </c>
    </row>
    <row r="8" spans="1:9" ht="12.75">
      <c r="A8" s="124" t="s">
        <v>104</v>
      </c>
      <c r="B8" s="108"/>
      <c r="C8" s="125"/>
      <c r="D8" s="125"/>
      <c r="E8" s="125"/>
      <c r="F8" s="126" t="s">
        <v>105</v>
      </c>
      <c r="G8" s="127"/>
      <c r="H8" s="128"/>
      <c r="I8" s="129"/>
    </row>
    <row r="9" spans="1:8" ht="12.75">
      <c r="A9" s="124" t="s">
        <v>106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107</v>
      </c>
      <c r="B10" s="108"/>
      <c r="C10" s="132"/>
      <c r="D10" s="132"/>
      <c r="E10" s="132"/>
      <c r="F10" s="133"/>
      <c r="G10" s="134"/>
      <c r="H10" s="135"/>
    </row>
    <row r="11" spans="1:57" ht="13.5" customHeight="1">
      <c r="A11" s="124" t="s">
        <v>108</v>
      </c>
      <c r="B11" s="108"/>
      <c r="C11" s="132"/>
      <c r="D11" s="132"/>
      <c r="E11" s="132"/>
      <c r="F11" s="136" t="s">
        <v>109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110</v>
      </c>
      <c r="B12" s="105"/>
      <c r="C12" s="140"/>
      <c r="D12" s="140"/>
      <c r="E12" s="140"/>
      <c r="F12" s="141" t="s">
        <v>111</v>
      </c>
      <c r="G12" s="142"/>
      <c r="H12" s="131"/>
    </row>
    <row r="13" spans="1:8" ht="28.5" customHeight="1">
      <c r="A13" s="143" t="s">
        <v>112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113</v>
      </c>
      <c r="B14" s="145"/>
      <c r="C14" s="146"/>
      <c r="D14" s="147" t="s">
        <v>114</v>
      </c>
      <c r="E14" s="147"/>
      <c r="F14" s="147"/>
      <c r="G14" s="147"/>
    </row>
    <row r="15" spans="1:7" ht="15.75" customHeight="1">
      <c r="A15" s="148"/>
      <c r="B15" s="149" t="s">
        <v>115</v>
      </c>
      <c r="C15" s="150">
        <f>'01a  Rek'!E27</f>
        <v>0</v>
      </c>
      <c r="D15" s="151">
        <f>'01a  Rek'!A32</f>
        <v>0</v>
      </c>
      <c r="E15" s="152"/>
      <c r="F15" s="153"/>
      <c r="G15" s="150">
        <f>'01a  Rek'!I32</f>
        <v>0</v>
      </c>
    </row>
    <row r="16" spans="1:7" ht="15.75" customHeight="1">
      <c r="A16" s="148" t="s">
        <v>116</v>
      </c>
      <c r="B16" s="149" t="s">
        <v>117</v>
      </c>
      <c r="C16" s="150">
        <f>'01a  Rek'!F27</f>
        <v>0</v>
      </c>
      <c r="D16" s="104">
        <f>'01a  Rek'!A33</f>
        <v>0</v>
      </c>
      <c r="E16" s="154"/>
      <c r="F16" s="155"/>
      <c r="G16" s="150">
        <f>'01a  Rek'!I33</f>
        <v>0</v>
      </c>
    </row>
    <row r="17" spans="1:7" ht="15.75" customHeight="1">
      <c r="A17" s="148" t="s">
        <v>118</v>
      </c>
      <c r="B17" s="149" t="s">
        <v>119</v>
      </c>
      <c r="C17" s="150">
        <f>'01a  Rek'!H27</f>
        <v>0</v>
      </c>
      <c r="D17" s="104">
        <f>'01a  Rek'!A34</f>
        <v>0</v>
      </c>
      <c r="E17" s="154"/>
      <c r="F17" s="155"/>
      <c r="G17" s="150">
        <f>'01a  Rek'!I34</f>
        <v>0</v>
      </c>
    </row>
    <row r="18" spans="1:7" ht="15.75" customHeight="1">
      <c r="A18" s="156" t="s">
        <v>120</v>
      </c>
      <c r="B18" s="157" t="s">
        <v>121</v>
      </c>
      <c r="C18" s="150">
        <f>'01a  Rek'!G27</f>
        <v>0</v>
      </c>
      <c r="D18" s="104">
        <f>'01a  Rek'!A35</f>
        <v>0</v>
      </c>
      <c r="E18" s="154"/>
      <c r="F18" s="155"/>
      <c r="G18" s="150">
        <f>'01a  Rek'!I35</f>
        <v>0</v>
      </c>
    </row>
    <row r="19" spans="1:7" ht="15.75" customHeight="1">
      <c r="A19" s="158" t="s">
        <v>122</v>
      </c>
      <c r="B19" s="149"/>
      <c r="C19" s="150">
        <f>SUM(C15:C18)</f>
        <v>0</v>
      </c>
      <c r="D19" s="104">
        <f>'01a  Rek'!A36</f>
        <v>0</v>
      </c>
      <c r="E19" s="154"/>
      <c r="F19" s="155"/>
      <c r="G19" s="150">
        <f>'01a  Rek'!I36</f>
        <v>0</v>
      </c>
    </row>
    <row r="20" spans="1:7" ht="15.75" customHeight="1">
      <c r="A20" s="158"/>
      <c r="B20" s="149"/>
      <c r="C20" s="150"/>
      <c r="D20" s="104">
        <f>'01a  Rek'!A37</f>
        <v>0</v>
      </c>
      <c r="E20" s="154"/>
      <c r="F20" s="155"/>
      <c r="G20" s="150">
        <f>'01a  Rek'!I37</f>
        <v>0</v>
      </c>
    </row>
    <row r="21" spans="1:7" ht="15.75" customHeight="1">
      <c r="A21" s="158" t="s">
        <v>36</v>
      </c>
      <c r="B21" s="149"/>
      <c r="C21" s="150">
        <f>'01a  Rek'!I27</f>
        <v>0</v>
      </c>
      <c r="D21" s="104">
        <f>'01a  Rek'!A38</f>
        <v>0</v>
      </c>
      <c r="E21" s="154"/>
      <c r="F21" s="155"/>
      <c r="G21" s="150">
        <f>'01a  Rek'!I38</f>
        <v>0</v>
      </c>
    </row>
    <row r="22" spans="1:7" ht="15.75" customHeight="1">
      <c r="A22" s="159" t="s">
        <v>123</v>
      </c>
      <c r="B22" s="131"/>
      <c r="C22" s="150">
        <f>C19+C21</f>
        <v>0</v>
      </c>
      <c r="D22" s="104" t="s">
        <v>124</v>
      </c>
      <c r="E22" s="154"/>
      <c r="F22" s="155"/>
      <c r="G22" s="150">
        <f>G23-SUM(G15:G21)</f>
        <v>0</v>
      </c>
    </row>
    <row r="23" spans="1:7" ht="15.75" customHeight="1">
      <c r="A23" s="160" t="s">
        <v>125</v>
      </c>
      <c r="B23" s="160"/>
      <c r="C23" s="161">
        <f>C22+G23</f>
        <v>0</v>
      </c>
      <c r="D23" s="162" t="s">
        <v>126</v>
      </c>
      <c r="E23" s="163"/>
      <c r="F23" s="164"/>
      <c r="G23" s="150">
        <f>'01a  Rek'!H40</f>
        <v>0</v>
      </c>
    </row>
    <row r="24" spans="1:7" ht="12.75">
      <c r="A24" s="165" t="s">
        <v>127</v>
      </c>
      <c r="B24" s="166"/>
      <c r="C24" s="167"/>
      <c r="D24" s="166" t="s">
        <v>128</v>
      </c>
      <c r="E24" s="166"/>
      <c r="F24" s="168" t="s">
        <v>129</v>
      </c>
      <c r="G24" s="169"/>
    </row>
    <row r="25" spans="1:7" ht="12.75">
      <c r="A25" s="159" t="s">
        <v>130</v>
      </c>
      <c r="B25" s="131"/>
      <c r="C25" s="170"/>
      <c r="D25" s="131" t="s">
        <v>130</v>
      </c>
      <c r="F25" s="171" t="s">
        <v>130</v>
      </c>
      <c r="G25" s="172"/>
    </row>
    <row r="26" spans="1:7" ht="37.5" customHeight="1">
      <c r="A26" s="159" t="s">
        <v>131</v>
      </c>
      <c r="B26" s="173"/>
      <c r="C26" s="170"/>
      <c r="D26" s="131" t="s">
        <v>131</v>
      </c>
      <c r="F26" s="171" t="s">
        <v>131</v>
      </c>
      <c r="G26" s="172"/>
    </row>
    <row r="27" spans="1:7" ht="12.75">
      <c r="A27" s="159"/>
      <c r="B27" s="174"/>
      <c r="C27" s="170"/>
      <c r="D27" s="131"/>
      <c r="F27" s="171"/>
      <c r="G27" s="172"/>
    </row>
    <row r="28" spans="1:7" ht="12.75">
      <c r="A28" s="159" t="s">
        <v>132</v>
      </c>
      <c r="B28" s="131"/>
      <c r="C28" s="170"/>
      <c r="D28" s="171" t="s">
        <v>133</v>
      </c>
      <c r="E28" s="170"/>
      <c r="F28" s="175" t="s">
        <v>133</v>
      </c>
      <c r="G28" s="172"/>
    </row>
    <row r="29" spans="1:7" ht="69" customHeight="1">
      <c r="A29" s="159"/>
      <c r="B29" s="131"/>
      <c r="C29" s="176"/>
      <c r="D29" s="177"/>
      <c r="E29" s="176"/>
      <c r="F29" s="131"/>
      <c r="G29" s="172"/>
    </row>
    <row r="30" spans="1:7" ht="12.75">
      <c r="A30" s="178" t="s">
        <v>14</v>
      </c>
      <c r="B30" s="179"/>
      <c r="C30" s="180">
        <v>21</v>
      </c>
      <c r="D30" s="179" t="s">
        <v>134</v>
      </c>
      <c r="E30" s="181"/>
      <c r="F30" s="182">
        <f>C23-F32</f>
        <v>0</v>
      </c>
      <c r="G30" s="182"/>
    </row>
    <row r="31" spans="1:7" ht="12.75">
      <c r="A31" s="178" t="s">
        <v>135</v>
      </c>
      <c r="B31" s="179"/>
      <c r="C31" s="180">
        <f>C30</f>
        <v>21</v>
      </c>
      <c r="D31" s="179" t="s">
        <v>136</v>
      </c>
      <c r="E31" s="181"/>
      <c r="F31" s="182">
        <f>F30*0.21</f>
        <v>0</v>
      </c>
      <c r="G31" s="182"/>
    </row>
    <row r="32" spans="1:7" ht="12.75">
      <c r="A32" s="178" t="s">
        <v>14</v>
      </c>
      <c r="B32" s="179"/>
      <c r="C32" s="180">
        <v>0</v>
      </c>
      <c r="D32" s="179" t="s">
        <v>136</v>
      </c>
      <c r="E32" s="181"/>
      <c r="F32" s="182">
        <v>0</v>
      </c>
      <c r="G32" s="182"/>
    </row>
    <row r="33" spans="1:7" ht="12.75" customHeight="1">
      <c r="A33" s="178" t="s">
        <v>135</v>
      </c>
      <c r="B33" s="183"/>
      <c r="C33" s="184">
        <f>C32</f>
        <v>0</v>
      </c>
      <c r="D33" s="179" t="s">
        <v>136</v>
      </c>
      <c r="E33" s="155"/>
      <c r="F33" s="182">
        <f>ROUND(PRODUCT(F32,C33/100),0)</f>
        <v>0</v>
      </c>
      <c r="G33" s="182"/>
    </row>
    <row r="34" spans="1:7" s="189" customFormat="1" ht="19.5" customHeight="1">
      <c r="A34" s="185" t="s">
        <v>137</v>
      </c>
      <c r="B34" s="186"/>
      <c r="C34" s="186"/>
      <c r="D34" s="186"/>
      <c r="E34" s="187"/>
      <c r="F34" s="188">
        <f>F30+F31</f>
        <v>0</v>
      </c>
      <c r="G34" s="188"/>
    </row>
    <row r="36" spans="1:8" ht="12.75">
      <c r="A36" s="2" t="s">
        <v>138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2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2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2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2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2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2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2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2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2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40"/>
  <sheetViews>
    <sheetView showZeros="0" zoomScale="120" zoomScaleNormal="120" workbookViewId="0" topLeftCell="A19">
      <selection activeCell="F17" sqref="F17"/>
    </sheetView>
  </sheetViews>
  <sheetFormatPr defaultColWidth="8.00390625" defaultRowHeight="12.75"/>
  <cols>
    <col min="1" max="1" width="5.75390625" style="1" customWidth="1"/>
    <col min="2" max="2" width="6.125" style="1" customWidth="1"/>
    <col min="3" max="3" width="11.375" style="1" customWidth="1"/>
    <col min="4" max="4" width="15.75390625" style="1" customWidth="1"/>
    <col min="5" max="5" width="11.50390625" style="1" customWidth="1"/>
    <col min="6" max="6" width="9.5039062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5">
      <c r="A1" s="192" t="s">
        <v>3</v>
      </c>
      <c r="B1" s="192"/>
      <c r="C1" s="193" t="s">
        <v>139</v>
      </c>
      <c r="D1" s="194"/>
      <c r="E1" s="195"/>
      <c r="F1" s="194"/>
      <c r="G1" s="196" t="s">
        <v>140</v>
      </c>
      <c r="H1" s="197"/>
      <c r="I1" s="198"/>
    </row>
    <row r="2" spans="1:9" ht="13.5">
      <c r="A2" s="199" t="s">
        <v>141</v>
      </c>
      <c r="B2" s="199"/>
      <c r="C2" s="200" t="s">
        <v>142</v>
      </c>
      <c r="D2" s="201"/>
      <c r="E2" s="202"/>
      <c r="F2" s="201"/>
      <c r="G2" s="203"/>
      <c r="H2" s="203"/>
      <c r="I2" s="203"/>
    </row>
    <row r="3" ht="13.5">
      <c r="F3" s="131"/>
    </row>
    <row r="4" spans="1:9" ht="19.5" customHeight="1">
      <c r="A4" s="204" t="s">
        <v>143</v>
      </c>
      <c r="B4" s="204"/>
      <c r="C4" s="204"/>
      <c r="D4" s="204"/>
      <c r="E4" s="204"/>
      <c r="F4" s="204"/>
      <c r="G4" s="204"/>
      <c r="H4" s="204"/>
      <c r="I4" s="204"/>
    </row>
    <row r="5" ht="13.5"/>
    <row r="6" spans="1:9" s="131" customFormat="1" ht="13.5">
      <c r="A6" s="205"/>
      <c r="B6" s="206" t="s">
        <v>144</v>
      </c>
      <c r="C6" s="206"/>
      <c r="D6" s="147"/>
      <c r="E6" s="207" t="s">
        <v>32</v>
      </c>
      <c r="F6" s="208" t="s">
        <v>33</v>
      </c>
      <c r="G6" s="208" t="s">
        <v>34</v>
      </c>
      <c r="H6" s="208" t="s">
        <v>35</v>
      </c>
      <c r="I6" s="209" t="s">
        <v>36</v>
      </c>
    </row>
    <row r="7" spans="1:9" s="131" customFormat="1" ht="12.75">
      <c r="A7" s="210">
        <f>'01a  Pol'!B7</f>
        <v>0</v>
      </c>
      <c r="B7" s="66">
        <f>'01a  Pol'!C7</f>
        <v>0</v>
      </c>
      <c r="D7" s="211"/>
      <c r="E7" s="212">
        <f>'01a  Pol'!BA11</f>
        <v>0</v>
      </c>
      <c r="F7" s="213">
        <f>'01a  Pol'!BB11</f>
        <v>0</v>
      </c>
      <c r="G7" s="213">
        <f>'01a  Pol'!BC11</f>
        <v>0</v>
      </c>
      <c r="H7" s="213">
        <f>'01a  Pol'!BD11</f>
        <v>0</v>
      </c>
      <c r="I7" s="214">
        <f>'01a  Pol'!BE11</f>
        <v>0</v>
      </c>
    </row>
    <row r="8" spans="1:9" s="131" customFormat="1" ht="12.75">
      <c r="A8" s="210">
        <f>'01a  Pol'!B12</f>
        <v>0</v>
      </c>
      <c r="B8" s="66">
        <f>'01a  Pol'!C12</f>
        <v>0</v>
      </c>
      <c r="D8" s="211"/>
      <c r="E8" s="212">
        <f>'01a  Pol'!BA30</f>
        <v>0</v>
      </c>
      <c r="F8" s="213">
        <f>'01a  Pol'!BB30</f>
        <v>0</v>
      </c>
      <c r="G8" s="213">
        <f>'01a  Pol'!BC30</f>
        <v>0</v>
      </c>
      <c r="H8" s="213">
        <f>'01a  Pol'!BD30</f>
        <v>0</v>
      </c>
      <c r="I8" s="214">
        <f>'01a  Pol'!BE30</f>
        <v>0</v>
      </c>
    </row>
    <row r="9" spans="1:9" s="131" customFormat="1" ht="12.75">
      <c r="A9" s="210">
        <f>'01a  Pol'!B31</f>
        <v>0</v>
      </c>
      <c r="B9" s="66">
        <f>'01a  Pol'!C31</f>
        <v>0</v>
      </c>
      <c r="D9" s="211"/>
      <c r="E9" s="212">
        <f>'01a  Pol'!BA118</f>
        <v>0</v>
      </c>
      <c r="F9" s="213">
        <f>'01a  Pol'!BB118</f>
        <v>0</v>
      </c>
      <c r="G9" s="213">
        <f>'01a  Pol'!BC118</f>
        <v>0</v>
      </c>
      <c r="H9" s="213">
        <f>'01a  Pol'!BD118</f>
        <v>0</v>
      </c>
      <c r="I9" s="214">
        <f>'01a  Pol'!BE118</f>
        <v>0</v>
      </c>
    </row>
    <row r="10" spans="1:9" s="131" customFormat="1" ht="12.75">
      <c r="A10" s="210">
        <f>'01a  Pol'!B119</f>
        <v>0</v>
      </c>
      <c r="B10" s="66">
        <f>'01a  Pol'!C119</f>
        <v>0</v>
      </c>
      <c r="D10" s="211"/>
      <c r="E10" s="212">
        <f>'01a  Pol'!BA123</f>
        <v>0</v>
      </c>
      <c r="F10" s="213">
        <f>'01a  Pol'!BB123</f>
        <v>0</v>
      </c>
      <c r="G10" s="213">
        <f>'01a  Pol'!BC123</f>
        <v>0</v>
      </c>
      <c r="H10" s="213">
        <f>'01a  Pol'!BD123</f>
        <v>0</v>
      </c>
      <c r="I10" s="214">
        <f>'01a  Pol'!BE123</f>
        <v>0</v>
      </c>
    </row>
    <row r="11" spans="1:9" s="131" customFormat="1" ht="12.75">
      <c r="A11" s="210">
        <f>'01a  Pol'!B124</f>
        <v>0</v>
      </c>
      <c r="B11" s="66">
        <f>'01a  Pol'!C124</f>
        <v>0</v>
      </c>
      <c r="D11" s="211"/>
      <c r="E11" s="212">
        <f>'01a  Pol'!BA135</f>
        <v>0</v>
      </c>
      <c r="F11" s="213">
        <f>'01a  Pol'!BB135</f>
        <v>0</v>
      </c>
      <c r="G11" s="213">
        <f>'01a  Pol'!BC135</f>
        <v>0</v>
      </c>
      <c r="H11" s="213">
        <f>'01a  Pol'!BD135</f>
        <v>0</v>
      </c>
      <c r="I11" s="214">
        <f>'01a  Pol'!BE135</f>
        <v>0</v>
      </c>
    </row>
    <row r="12" spans="1:9" s="131" customFormat="1" ht="12.75">
      <c r="A12" s="210">
        <f>'01a  Pol'!B136</f>
        <v>0</v>
      </c>
      <c r="B12" s="66">
        <f>'01a  Pol'!C136</f>
        <v>0</v>
      </c>
      <c r="D12" s="211"/>
      <c r="E12" s="212">
        <f>'01a  Pol'!G146</f>
        <v>0</v>
      </c>
      <c r="F12" s="213">
        <f>'01a  Pol'!BB146</f>
        <v>0</v>
      </c>
      <c r="G12" s="213">
        <f>'01a  Pol'!BC146</f>
        <v>0</v>
      </c>
      <c r="H12" s="213">
        <f>'01a  Pol'!BD146</f>
        <v>0</v>
      </c>
      <c r="I12" s="214">
        <f>'01a  Pol'!BE146</f>
        <v>0</v>
      </c>
    </row>
    <row r="13" spans="1:9" s="131" customFormat="1" ht="12.75">
      <c r="A13" s="210">
        <f>'01a  Pol'!B147</f>
        <v>0</v>
      </c>
      <c r="B13" s="66">
        <f>'01a  Pol'!C147</f>
        <v>0</v>
      </c>
      <c r="D13" s="211"/>
      <c r="E13" s="212">
        <f>'01a  Pol'!BA156</f>
        <v>0</v>
      </c>
      <c r="F13" s="213">
        <f>'01a  Pol'!BB156</f>
        <v>0</v>
      </c>
      <c r="G13" s="213">
        <f>'01a  Pol'!BC156</f>
        <v>0</v>
      </c>
      <c r="H13" s="213">
        <f>'01a  Pol'!BD156</f>
        <v>0</v>
      </c>
      <c r="I13" s="214">
        <f>'01a  Pol'!BE156</f>
        <v>0</v>
      </c>
    </row>
    <row r="14" spans="1:9" s="131" customFormat="1" ht="12.75">
      <c r="A14" s="210">
        <f>'01a  Pol'!B157</f>
        <v>0</v>
      </c>
      <c r="B14" s="66">
        <f>'01a  Pol'!C157</f>
        <v>0</v>
      </c>
      <c r="D14" s="211"/>
      <c r="E14" s="212">
        <f>'01a  Pol'!BA182</f>
        <v>0</v>
      </c>
      <c r="F14" s="213">
        <f>'01a  Pol'!BB182</f>
        <v>0</v>
      </c>
      <c r="G14" s="213">
        <f>'01a  Pol'!BC182</f>
        <v>0</v>
      </c>
      <c r="H14" s="213">
        <f>'01a  Pol'!BD182</f>
        <v>0</v>
      </c>
      <c r="I14" s="214">
        <f>'01a  Pol'!BE182</f>
        <v>0</v>
      </c>
    </row>
    <row r="15" spans="1:9" s="131" customFormat="1" ht="12.75">
      <c r="A15" s="210">
        <f>'01a  Pol'!B183</f>
        <v>0</v>
      </c>
      <c r="B15" s="66">
        <f>'01a  Pol'!C183</f>
        <v>0</v>
      </c>
      <c r="D15" s="211"/>
      <c r="E15" s="212">
        <f>'01a  Pol'!BA194</f>
        <v>0</v>
      </c>
      <c r="F15" s="213">
        <f>'01a  Pol'!BB194</f>
        <v>0</v>
      </c>
      <c r="G15" s="213">
        <f>'01a  Pol'!BC194</f>
        <v>0</v>
      </c>
      <c r="H15" s="213">
        <f>'01a  Pol'!BD194</f>
        <v>0</v>
      </c>
      <c r="I15" s="214">
        <f>'01a  Pol'!BE194</f>
        <v>0</v>
      </c>
    </row>
    <row r="16" spans="1:9" s="131" customFormat="1" ht="12.75">
      <c r="A16" s="210">
        <f>'01a  Pol'!B195</f>
        <v>0</v>
      </c>
      <c r="B16" s="66">
        <f>'01a  Pol'!C195</f>
        <v>0</v>
      </c>
      <c r="D16" s="211"/>
      <c r="E16" s="212">
        <f>'01a  Pol'!BA197</f>
        <v>0</v>
      </c>
      <c r="F16" s="213">
        <f>'01a  Pol'!BB197</f>
        <v>0</v>
      </c>
      <c r="G16" s="213">
        <f>'01a  Pol'!BC197</f>
        <v>0</v>
      </c>
      <c r="H16" s="213">
        <f>'01a  Pol'!BD197</f>
        <v>0</v>
      </c>
      <c r="I16" s="214">
        <f>'01a  Pol'!BE197</f>
        <v>0</v>
      </c>
    </row>
    <row r="17" spans="1:9" s="131" customFormat="1" ht="12.75">
      <c r="A17" s="210">
        <f>'01a  Pol'!B198</f>
        <v>0</v>
      </c>
      <c r="B17" s="66">
        <f>'01a  Pol'!C198</f>
        <v>0</v>
      </c>
      <c r="D17" s="211"/>
      <c r="E17" s="212">
        <f>'01a  Pol'!BA223</f>
        <v>0</v>
      </c>
      <c r="F17" s="213">
        <f>'01a  Pol'!BB223</f>
        <v>0</v>
      </c>
      <c r="G17" s="213">
        <f>'01a  Pol'!BC223</f>
        <v>0</v>
      </c>
      <c r="H17" s="213">
        <f>'01a  Pol'!BD223</f>
        <v>0</v>
      </c>
      <c r="I17" s="214">
        <f>'01a  Pol'!BE223</f>
        <v>0</v>
      </c>
    </row>
    <row r="18" spans="1:9" s="131" customFormat="1" ht="12.75">
      <c r="A18" s="210">
        <f>'01a  Pol'!B224</f>
        <v>0</v>
      </c>
      <c r="B18" s="66">
        <f>'01a  Pol'!C224</f>
        <v>0</v>
      </c>
      <c r="D18" s="211"/>
      <c r="E18" s="212">
        <f>'01a  Pol'!BA233</f>
        <v>0</v>
      </c>
      <c r="F18" s="213">
        <f>'01a  Pol'!BB233</f>
        <v>0</v>
      </c>
      <c r="G18" s="213">
        <f>'01a  Pol'!BC233</f>
        <v>0</v>
      </c>
      <c r="H18" s="213">
        <f>'01a  Pol'!BD233</f>
        <v>0</v>
      </c>
      <c r="I18" s="214">
        <f>'01a  Pol'!BE233</f>
        <v>0</v>
      </c>
    </row>
    <row r="19" spans="1:9" s="131" customFormat="1" ht="12.75">
      <c r="A19" s="210">
        <f>'01a  Pol'!B234</f>
        <v>0</v>
      </c>
      <c r="B19" s="66">
        <f>'01a  Pol'!C234</f>
        <v>0</v>
      </c>
      <c r="D19" s="211"/>
      <c r="E19" s="212">
        <f>'01a  Pol'!BA241</f>
        <v>0</v>
      </c>
      <c r="F19" s="213">
        <f>'01a  Pol'!BB241</f>
        <v>0</v>
      </c>
      <c r="G19" s="213">
        <f>'01a  Pol'!BC241</f>
        <v>0</v>
      </c>
      <c r="H19" s="213">
        <f>'01a  Pol'!BD241</f>
        <v>0</v>
      </c>
      <c r="I19" s="214">
        <f>'01a  Pol'!BE241</f>
        <v>0</v>
      </c>
    </row>
    <row r="20" spans="1:9" s="131" customFormat="1" ht="12.75">
      <c r="A20" s="210">
        <f>'01a  Pol'!B242</f>
        <v>0</v>
      </c>
      <c r="B20" s="66">
        <f>'01a  Pol'!C242</f>
        <v>0</v>
      </c>
      <c r="D20" s="211"/>
      <c r="E20" s="212">
        <f>'01a  Pol'!BA259</f>
        <v>0</v>
      </c>
      <c r="F20" s="213">
        <f>'01a  Pol'!BB259</f>
        <v>0</v>
      </c>
      <c r="G20" s="213">
        <f>'01a  Pol'!BC259</f>
        <v>0</v>
      </c>
      <c r="H20" s="213">
        <f>'01a  Pol'!BD259</f>
        <v>0</v>
      </c>
      <c r="I20" s="214">
        <f>'01a  Pol'!BE259</f>
        <v>0</v>
      </c>
    </row>
    <row r="21" spans="1:9" s="131" customFormat="1" ht="12.75">
      <c r="A21" s="210">
        <f>'01a  Pol'!B260</f>
        <v>0</v>
      </c>
      <c r="B21" s="66">
        <f>'01a  Pol'!C260</f>
        <v>0</v>
      </c>
      <c r="D21" s="211"/>
      <c r="E21" s="212">
        <f>'01a  Pol'!BA291</f>
        <v>0</v>
      </c>
      <c r="F21" s="213">
        <f>'01a  Pol'!BB291</f>
        <v>0</v>
      </c>
      <c r="G21" s="213">
        <f>'01a  Pol'!BC291</f>
        <v>0</v>
      </c>
      <c r="H21" s="213">
        <f>'01a  Pol'!BD291</f>
        <v>0</v>
      </c>
      <c r="I21" s="214">
        <f>'01a  Pol'!BE291</f>
        <v>0</v>
      </c>
    </row>
    <row r="22" spans="1:9" s="131" customFormat="1" ht="12.75">
      <c r="A22" s="210">
        <f>'01a  Pol'!B292</f>
        <v>0</v>
      </c>
      <c r="B22" s="66">
        <f>'01a  Pol'!C292</f>
        <v>0</v>
      </c>
      <c r="D22" s="211"/>
      <c r="E22" s="212">
        <f>'01a  Pol'!BA297</f>
        <v>0</v>
      </c>
      <c r="F22" s="213">
        <f>'01a  Pol'!BB297</f>
        <v>0</v>
      </c>
      <c r="G22" s="213">
        <f>'01a  Pol'!BC297</f>
        <v>0</v>
      </c>
      <c r="H22" s="213">
        <f>'01a  Pol'!BD297</f>
        <v>0</v>
      </c>
      <c r="I22" s="214">
        <f>'01a  Pol'!BE297</f>
        <v>0</v>
      </c>
    </row>
    <row r="23" spans="1:9" s="131" customFormat="1" ht="12.75">
      <c r="A23" s="210">
        <f>'01a  Pol'!B298</f>
        <v>0</v>
      </c>
      <c r="B23" s="66">
        <f>'01a  Pol'!C298</f>
        <v>0</v>
      </c>
      <c r="D23" s="211"/>
      <c r="E23" s="212">
        <f>'01a  Pol'!BA303</f>
        <v>0</v>
      </c>
      <c r="F23" s="213">
        <f>'01a  Pol'!BB303</f>
        <v>0</v>
      </c>
      <c r="G23" s="213">
        <f>'01a  Pol'!BC303</f>
        <v>0</v>
      </c>
      <c r="H23" s="213">
        <f>'01a  Pol'!BD303</f>
        <v>0</v>
      </c>
      <c r="I23" s="214">
        <f>'01a  Pol'!BE303</f>
        <v>0</v>
      </c>
    </row>
    <row r="24" spans="1:9" s="131" customFormat="1" ht="12.75">
      <c r="A24" s="210">
        <f>'01a  Pol'!B304</f>
        <v>0</v>
      </c>
      <c r="B24" s="66">
        <f>'01a  Pol'!C304</f>
        <v>0</v>
      </c>
      <c r="D24" s="211"/>
      <c r="E24" s="212">
        <f>'01a  Pol'!BA306</f>
        <v>0</v>
      </c>
      <c r="F24" s="213">
        <f>'01a  Pol'!BB306</f>
        <v>0</v>
      </c>
      <c r="G24" s="213">
        <f>'01a  Pol'!BC306</f>
        <v>0</v>
      </c>
      <c r="H24" s="213">
        <f>'01a  Pol'!BD306</f>
        <v>0</v>
      </c>
      <c r="I24" s="214">
        <f>'01a  Pol'!BE306</f>
        <v>0</v>
      </c>
    </row>
    <row r="25" spans="1:9" s="131" customFormat="1" ht="12.75">
      <c r="A25" s="210">
        <f>'01a  Pol'!B307</f>
        <v>0</v>
      </c>
      <c r="B25" s="66">
        <f>'01a  Pol'!C307</f>
        <v>0</v>
      </c>
      <c r="D25" s="211"/>
      <c r="E25" s="212">
        <f>'01a  Pol'!BA309</f>
        <v>0</v>
      </c>
      <c r="F25" s="213">
        <f>'01a  Pol'!BB309</f>
        <v>0</v>
      </c>
      <c r="G25" s="213">
        <f>'01a  Pol'!BC309</f>
        <v>0</v>
      </c>
      <c r="H25" s="213">
        <f>'01a  Pol'!BD309</f>
        <v>0</v>
      </c>
      <c r="I25" s="214">
        <f>'01a  Pol'!BE309</f>
        <v>0</v>
      </c>
    </row>
    <row r="26" spans="1:9" s="131" customFormat="1" ht="13.5">
      <c r="A26" s="210">
        <f>'01a  Pol'!B310</f>
        <v>0</v>
      </c>
      <c r="B26" s="66">
        <f>'01a  Pol'!C310</f>
        <v>0</v>
      </c>
      <c r="D26" s="211"/>
      <c r="E26" s="212">
        <f>'01a  Pol'!BA320</f>
        <v>0</v>
      </c>
      <c r="F26" s="213">
        <f>'01a  Pol'!BB320</f>
        <v>0</v>
      </c>
      <c r="G26" s="213">
        <f>'01a  Pol'!BC320</f>
        <v>0</v>
      </c>
      <c r="H26" s="213">
        <f>'01a  Pol'!BD320</f>
        <v>0</v>
      </c>
      <c r="I26" s="214">
        <f>'01a  Pol'!BE320</f>
        <v>0</v>
      </c>
    </row>
    <row r="27" spans="1:9" s="14" customFormat="1" ht="13.5">
      <c r="A27" s="215"/>
      <c r="B27" s="216" t="s">
        <v>145</v>
      </c>
      <c r="C27" s="216"/>
      <c r="D27" s="217"/>
      <c r="E27" s="218">
        <f>SUM(E7:E26)</f>
        <v>0</v>
      </c>
      <c r="F27" s="219">
        <f>SUM(F7:F26)</f>
        <v>0</v>
      </c>
      <c r="G27" s="219">
        <f>SUM(G7:G26)</f>
        <v>0</v>
      </c>
      <c r="H27" s="219">
        <f>SUM(H7:H26)</f>
        <v>0</v>
      </c>
      <c r="I27" s="220">
        <f>SUM(I7:I26)</f>
        <v>0</v>
      </c>
    </row>
    <row r="28" spans="1:9" ht="12.75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57" ht="19.5" customHeight="1">
      <c r="A29" s="221" t="s">
        <v>146</v>
      </c>
      <c r="B29" s="221"/>
      <c r="C29" s="221"/>
      <c r="D29" s="221"/>
      <c r="E29" s="221"/>
      <c r="F29" s="221"/>
      <c r="G29" s="221"/>
      <c r="H29" s="221"/>
      <c r="I29" s="221"/>
      <c r="BA29" s="138"/>
      <c r="BB29" s="138"/>
      <c r="BC29" s="138"/>
      <c r="BD29" s="138"/>
      <c r="BE29" s="138"/>
    </row>
    <row r="30" ht="13.5"/>
    <row r="31" spans="1:9" ht="12.75">
      <c r="A31" s="165" t="s">
        <v>147</v>
      </c>
      <c r="B31" s="166"/>
      <c r="C31" s="166"/>
      <c r="D31" s="222"/>
      <c r="E31" s="223" t="s">
        <v>148</v>
      </c>
      <c r="F31" s="224" t="s">
        <v>15</v>
      </c>
      <c r="G31" s="225" t="s">
        <v>149</v>
      </c>
      <c r="H31" s="226"/>
      <c r="I31" s="227" t="s">
        <v>148</v>
      </c>
    </row>
    <row r="32" spans="1:53" ht="14.25">
      <c r="A32" s="158" t="s">
        <v>85</v>
      </c>
      <c r="B32" s="149"/>
      <c r="C32" s="149"/>
      <c r="D32" s="228"/>
      <c r="E32" s="229">
        <v>0</v>
      </c>
      <c r="F32" s="230">
        <v>0</v>
      </c>
      <c r="G32" s="231"/>
      <c r="H32" s="232"/>
      <c r="I32" s="233">
        <f aca="true" t="shared" si="0" ref="I32:I39">E32+F32*G32/100</f>
        <v>0</v>
      </c>
      <c r="BA32" s="1">
        <v>0</v>
      </c>
    </row>
    <row r="33" spans="1:53" ht="14.25">
      <c r="A33" s="158" t="s">
        <v>86</v>
      </c>
      <c r="B33" s="149"/>
      <c r="C33" s="149"/>
      <c r="D33" s="228"/>
      <c r="E33" s="229">
        <v>0</v>
      </c>
      <c r="F33" s="230">
        <v>0</v>
      </c>
      <c r="G33" s="231"/>
      <c r="H33" s="232"/>
      <c r="I33" s="233">
        <f t="shared" si="0"/>
        <v>0</v>
      </c>
      <c r="BA33" s="1">
        <v>0</v>
      </c>
    </row>
    <row r="34" spans="1:53" ht="14.25">
      <c r="A34" s="158" t="s">
        <v>87</v>
      </c>
      <c r="B34" s="149"/>
      <c r="C34" s="149"/>
      <c r="D34" s="228"/>
      <c r="E34" s="229">
        <v>0</v>
      </c>
      <c r="F34" s="230">
        <v>0</v>
      </c>
      <c r="G34" s="231"/>
      <c r="H34" s="232"/>
      <c r="I34" s="233">
        <f t="shared" si="0"/>
        <v>0</v>
      </c>
      <c r="BA34" s="1">
        <v>0</v>
      </c>
    </row>
    <row r="35" spans="1:53" ht="14.25">
      <c r="A35" s="158" t="s">
        <v>88</v>
      </c>
      <c r="B35" s="149"/>
      <c r="C35" s="149"/>
      <c r="D35" s="228"/>
      <c r="E35" s="229">
        <v>0</v>
      </c>
      <c r="F35" s="230">
        <v>0</v>
      </c>
      <c r="G35" s="231"/>
      <c r="H35" s="232"/>
      <c r="I35" s="233">
        <f t="shared" si="0"/>
        <v>0</v>
      </c>
      <c r="BA35" s="1">
        <v>0</v>
      </c>
    </row>
    <row r="36" spans="1:53" ht="14.25">
      <c r="A36" s="158" t="s">
        <v>89</v>
      </c>
      <c r="B36" s="149"/>
      <c r="C36" s="149"/>
      <c r="D36" s="228"/>
      <c r="E36" s="229">
        <v>0</v>
      </c>
      <c r="F36" s="230">
        <v>0</v>
      </c>
      <c r="G36" s="231"/>
      <c r="H36" s="232"/>
      <c r="I36" s="233">
        <f t="shared" si="0"/>
        <v>0</v>
      </c>
      <c r="BA36" s="1">
        <v>1</v>
      </c>
    </row>
    <row r="37" spans="1:53" ht="14.25">
      <c r="A37" s="158" t="s">
        <v>90</v>
      </c>
      <c r="B37" s="149"/>
      <c r="C37" s="149"/>
      <c r="D37" s="228"/>
      <c r="E37" s="229">
        <v>0</v>
      </c>
      <c r="F37" s="230">
        <v>0</v>
      </c>
      <c r="G37" s="231"/>
      <c r="H37" s="232"/>
      <c r="I37" s="233">
        <f t="shared" si="0"/>
        <v>0</v>
      </c>
      <c r="BA37" s="1">
        <v>1</v>
      </c>
    </row>
    <row r="38" spans="1:53" ht="14.25">
      <c r="A38" s="158" t="s">
        <v>91</v>
      </c>
      <c r="B38" s="149"/>
      <c r="C38" s="149"/>
      <c r="D38" s="228"/>
      <c r="E38" s="229">
        <v>0</v>
      </c>
      <c r="F38" s="230">
        <v>0</v>
      </c>
      <c r="G38" s="231"/>
      <c r="H38" s="232"/>
      <c r="I38" s="233">
        <f t="shared" si="0"/>
        <v>0</v>
      </c>
      <c r="BA38" s="1">
        <v>2</v>
      </c>
    </row>
    <row r="39" spans="1:53" ht="14.25">
      <c r="A39" s="158" t="s">
        <v>92</v>
      </c>
      <c r="B39" s="149"/>
      <c r="C39" s="149"/>
      <c r="D39" s="228"/>
      <c r="E39" s="229">
        <v>0</v>
      </c>
      <c r="F39" s="230">
        <v>0</v>
      </c>
      <c r="G39" s="231"/>
      <c r="H39" s="232"/>
      <c r="I39" s="233">
        <f t="shared" si="0"/>
        <v>0</v>
      </c>
      <c r="BA39" s="1">
        <v>2</v>
      </c>
    </row>
    <row r="40" spans="1:9" ht="13.5">
      <c r="A40" s="234"/>
      <c r="B40" s="235" t="s">
        <v>150</v>
      </c>
      <c r="C40" s="236"/>
      <c r="D40" s="237"/>
      <c r="E40" s="238"/>
      <c r="F40" s="239"/>
      <c r="G40" s="239"/>
      <c r="H40" s="240">
        <f>SUM(I32:I39)</f>
        <v>0</v>
      </c>
      <c r="I40" s="240"/>
    </row>
  </sheetData>
  <sheetProtection selectLockedCells="1" selectUnlockedCells="1"/>
  <mergeCells count="6">
    <mergeCell ref="A1:B1"/>
    <mergeCell ref="A2:B2"/>
    <mergeCell ref="G2:I2"/>
    <mergeCell ref="A4:I4"/>
    <mergeCell ref="A29:I29"/>
    <mergeCell ref="H40:I40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320"/>
  <sheetViews>
    <sheetView showGridLines="0" showZeros="0" zoomScale="120" zoomScaleNormal="120" zoomScaleSheetLayoutView="100" workbookViewId="0" topLeftCell="A118">
      <selection activeCell="F120" sqref="F120"/>
    </sheetView>
  </sheetViews>
  <sheetFormatPr defaultColWidth="8.00390625" defaultRowHeight="12.75"/>
  <cols>
    <col min="1" max="1" width="4.375" style="241" customWidth="1"/>
    <col min="2" max="2" width="11.50390625" style="241" customWidth="1"/>
    <col min="3" max="3" width="40.375" style="241" customWidth="1"/>
    <col min="4" max="4" width="5.50390625" style="241" customWidth="1"/>
    <col min="5" max="5" width="8.50390625" style="242" customWidth="1"/>
    <col min="6" max="6" width="9.75390625" style="241" customWidth="1"/>
    <col min="7" max="7" width="13.75390625" style="241" customWidth="1"/>
    <col min="8" max="8" width="11.625" style="241" hidden="1" customWidth="1"/>
    <col min="9" max="9" width="11.50390625" style="241" hidden="1" customWidth="1"/>
    <col min="10" max="10" width="11.00390625" style="241" hidden="1" customWidth="1"/>
    <col min="11" max="11" width="10.375" style="241" hidden="1" customWidth="1"/>
    <col min="12" max="12" width="75.375" style="241" customWidth="1"/>
    <col min="13" max="13" width="45.25390625" style="241" customWidth="1"/>
    <col min="14" max="16384" width="9.125" style="241" customWidth="1"/>
  </cols>
  <sheetData>
    <row r="1" spans="1:7" ht="15.75">
      <c r="A1" s="243" t="s">
        <v>151</v>
      </c>
      <c r="B1" s="243"/>
      <c r="C1" s="243"/>
      <c r="D1" s="243"/>
      <c r="E1" s="243"/>
      <c r="F1" s="243"/>
      <c r="G1" s="243"/>
    </row>
    <row r="2" spans="2:7" ht="14.25" customHeight="1">
      <c r="B2" s="244"/>
      <c r="C2" s="245"/>
      <c r="D2" s="245"/>
      <c r="E2" s="246"/>
      <c r="F2" s="245"/>
      <c r="G2" s="245"/>
    </row>
    <row r="3" spans="1:7" ht="13.5">
      <c r="A3" s="192" t="s">
        <v>3</v>
      </c>
      <c r="B3" s="192"/>
      <c r="C3" s="193" t="s">
        <v>139</v>
      </c>
      <c r="D3" s="247"/>
      <c r="E3" s="248" t="s">
        <v>152</v>
      </c>
      <c r="F3" s="249">
        <f>'01a  Rek'!H1</f>
        <v>0</v>
      </c>
      <c r="G3" s="250"/>
    </row>
    <row r="4" spans="1:7" ht="13.5">
      <c r="A4" s="251" t="s">
        <v>141</v>
      </c>
      <c r="B4" s="251"/>
      <c r="C4" s="200" t="s">
        <v>142</v>
      </c>
      <c r="D4" s="252"/>
      <c r="E4" s="253">
        <f>'01a  Rek'!G2</f>
        <v>0</v>
      </c>
      <c r="F4" s="253"/>
      <c r="G4" s="253"/>
    </row>
    <row r="5" spans="1:7" ht="13.5">
      <c r="A5" s="254"/>
      <c r="G5" s="255"/>
    </row>
    <row r="6" spans="1:11" ht="27" customHeight="1">
      <c r="A6" s="256" t="s">
        <v>153</v>
      </c>
      <c r="B6" s="257" t="s">
        <v>154</v>
      </c>
      <c r="C6" s="257" t="s">
        <v>155</v>
      </c>
      <c r="D6" s="257" t="s">
        <v>156</v>
      </c>
      <c r="E6" s="258" t="s">
        <v>157</v>
      </c>
      <c r="F6" s="257" t="s">
        <v>158</v>
      </c>
      <c r="G6" s="259" t="s">
        <v>159</v>
      </c>
      <c r="H6" s="260" t="s">
        <v>160</v>
      </c>
      <c r="I6" s="260" t="s">
        <v>161</v>
      </c>
      <c r="J6" s="260" t="s">
        <v>162</v>
      </c>
      <c r="K6" s="260" t="s">
        <v>163</v>
      </c>
    </row>
    <row r="7" spans="1:15" ht="12.75">
      <c r="A7" s="261" t="s">
        <v>164</v>
      </c>
      <c r="B7" s="262" t="s">
        <v>39</v>
      </c>
      <c r="C7" s="263" t="s">
        <v>40</v>
      </c>
      <c r="D7" s="264"/>
      <c r="E7" s="265"/>
      <c r="F7" s="265"/>
      <c r="G7" s="266"/>
      <c r="H7" s="267"/>
      <c r="I7" s="268"/>
      <c r="J7" s="269"/>
      <c r="K7" s="270"/>
      <c r="O7" s="271">
        <v>1</v>
      </c>
    </row>
    <row r="8" spans="1:80" ht="14.25">
      <c r="A8" s="272">
        <v>1</v>
      </c>
      <c r="B8" s="273" t="s">
        <v>165</v>
      </c>
      <c r="C8" s="274" t="s">
        <v>166</v>
      </c>
      <c r="D8" s="275" t="s">
        <v>167</v>
      </c>
      <c r="E8" s="276">
        <v>2.7</v>
      </c>
      <c r="F8" s="276"/>
      <c r="G8" s="277">
        <f>E8*F8</f>
        <v>0</v>
      </c>
      <c r="H8" s="278">
        <v>0.20765</v>
      </c>
      <c r="I8" s="279">
        <f>E8*H8</f>
        <v>0.560655</v>
      </c>
      <c r="J8" s="278">
        <v>0</v>
      </c>
      <c r="K8" s="279">
        <f>E8*J8</f>
        <v>0</v>
      </c>
      <c r="O8" s="271">
        <v>2</v>
      </c>
      <c r="AA8" s="241">
        <v>1</v>
      </c>
      <c r="AB8" s="241">
        <v>0</v>
      </c>
      <c r="AC8" s="241">
        <v>0</v>
      </c>
      <c r="AZ8" s="241">
        <v>1</v>
      </c>
      <c r="BA8" s="241">
        <f>IF(AZ8=1,G8,0)</f>
        <v>0</v>
      </c>
      <c r="BB8" s="241">
        <f>IF(AZ8=2,G8,0)</f>
        <v>0</v>
      </c>
      <c r="BC8" s="241">
        <f>IF(AZ8=3,G8,0)</f>
        <v>0</v>
      </c>
      <c r="BD8" s="241">
        <f>IF(AZ8=4,G8,0)</f>
        <v>0</v>
      </c>
      <c r="BE8" s="241">
        <f>IF(AZ8=5,G8,0)</f>
        <v>0</v>
      </c>
      <c r="CA8" s="271">
        <v>1</v>
      </c>
      <c r="CB8" s="271">
        <v>0</v>
      </c>
    </row>
    <row r="9" spans="1:15" ht="19.5" customHeight="1">
      <c r="A9" s="280"/>
      <c r="B9" s="281"/>
      <c r="C9" s="282" t="s">
        <v>168</v>
      </c>
      <c r="D9" s="282"/>
      <c r="E9" s="282"/>
      <c r="F9" s="282"/>
      <c r="G9" s="282"/>
      <c r="I9" s="283"/>
      <c r="K9" s="283"/>
      <c r="L9" s="284" t="s">
        <v>168</v>
      </c>
      <c r="O9" s="271">
        <v>3</v>
      </c>
    </row>
    <row r="10" spans="1:15" ht="14.25" customHeight="1">
      <c r="A10" s="280"/>
      <c r="B10" s="285"/>
      <c r="C10" s="286" t="s">
        <v>169</v>
      </c>
      <c r="D10" s="286"/>
      <c r="E10" s="287">
        <v>2.7</v>
      </c>
      <c r="F10" s="288"/>
      <c r="G10" s="289"/>
      <c r="H10" s="290"/>
      <c r="I10" s="283"/>
      <c r="J10" s="291"/>
      <c r="K10" s="283"/>
      <c r="M10" s="284" t="s">
        <v>170</v>
      </c>
      <c r="O10" s="271"/>
    </row>
    <row r="11" spans="1:57" ht="12.75">
      <c r="A11" s="292"/>
      <c r="B11" s="293" t="s">
        <v>171</v>
      </c>
      <c r="C11" s="294" t="s">
        <v>172</v>
      </c>
      <c r="D11" s="295"/>
      <c r="E11" s="296"/>
      <c r="F11" s="297"/>
      <c r="G11" s="298">
        <f>SUM(G7:G10)</f>
        <v>0</v>
      </c>
      <c r="H11" s="299"/>
      <c r="I11" s="300">
        <f>SUM(I7:I10)</f>
        <v>0.560655</v>
      </c>
      <c r="J11" s="299"/>
      <c r="K11" s="300">
        <f>SUM(K7:K10)</f>
        <v>0</v>
      </c>
      <c r="O11" s="271">
        <v>4</v>
      </c>
      <c r="BA11" s="301">
        <f>SUM(BA7:BA10)</f>
        <v>0</v>
      </c>
      <c r="BB11" s="301">
        <f>SUM(BB7:BB10)</f>
        <v>0</v>
      </c>
      <c r="BC11" s="301">
        <f>SUM(BC7:BC10)</f>
        <v>0</v>
      </c>
      <c r="BD11" s="301">
        <f>SUM(BD7:BD10)</f>
        <v>0</v>
      </c>
      <c r="BE11" s="301">
        <f>SUM(BE7:BE10)</f>
        <v>0</v>
      </c>
    </row>
    <row r="12" spans="1:15" ht="12.75">
      <c r="A12" s="261" t="s">
        <v>164</v>
      </c>
      <c r="B12" s="262" t="s">
        <v>41</v>
      </c>
      <c r="C12" s="263" t="s">
        <v>42</v>
      </c>
      <c r="D12" s="264"/>
      <c r="E12" s="265"/>
      <c r="F12" s="265"/>
      <c r="G12" s="266"/>
      <c r="H12" s="267"/>
      <c r="I12" s="268"/>
      <c r="J12" s="269"/>
      <c r="K12" s="270"/>
      <c r="O12" s="271">
        <v>1</v>
      </c>
    </row>
    <row r="13" spans="1:80" ht="14.25">
      <c r="A13" s="272">
        <v>2</v>
      </c>
      <c r="B13" s="273" t="s">
        <v>173</v>
      </c>
      <c r="C13" s="274" t="s">
        <v>174</v>
      </c>
      <c r="D13" s="275" t="s">
        <v>167</v>
      </c>
      <c r="E13" s="276">
        <v>2.7</v>
      </c>
      <c r="F13" s="276"/>
      <c r="G13" s="277">
        <f>E13*F13</f>
        <v>0</v>
      </c>
      <c r="H13" s="278">
        <v>0.0025</v>
      </c>
      <c r="I13" s="279">
        <f>E13*H13</f>
        <v>0.006750000000000001</v>
      </c>
      <c r="J13" s="278">
        <v>0</v>
      </c>
      <c r="K13" s="279">
        <f>E13*J13</f>
        <v>0</v>
      </c>
      <c r="O13" s="271">
        <v>2</v>
      </c>
      <c r="AA13" s="241">
        <v>1</v>
      </c>
      <c r="AB13" s="241">
        <v>1</v>
      </c>
      <c r="AC13" s="241">
        <v>1</v>
      </c>
      <c r="AZ13" s="241">
        <v>1</v>
      </c>
      <c r="BA13" s="241">
        <f>IF(AZ13=1,G13,0)</f>
        <v>0</v>
      </c>
      <c r="BB13" s="241">
        <f>IF(AZ13=2,G13,0)</f>
        <v>0</v>
      </c>
      <c r="BC13" s="241">
        <f>IF(AZ13=3,G13,0)</f>
        <v>0</v>
      </c>
      <c r="BD13" s="241">
        <f>IF(AZ13=4,G13,0)</f>
        <v>0</v>
      </c>
      <c r="BE13" s="241">
        <f>IF(AZ13=5,G13,0)</f>
        <v>0</v>
      </c>
      <c r="CA13" s="271">
        <v>1</v>
      </c>
      <c r="CB13" s="271">
        <v>1</v>
      </c>
    </row>
    <row r="14" spans="1:15" ht="14.25" customHeight="1">
      <c r="A14" s="280"/>
      <c r="B14" s="281"/>
      <c r="C14" s="302" t="s">
        <v>175</v>
      </c>
      <c r="D14" s="302"/>
      <c r="E14" s="302"/>
      <c r="F14" s="302"/>
      <c r="G14" s="302"/>
      <c r="I14" s="283"/>
      <c r="K14" s="283"/>
      <c r="L14" s="284" t="s">
        <v>175</v>
      </c>
      <c r="O14" s="271">
        <v>3</v>
      </c>
    </row>
    <row r="15" spans="1:15" ht="19.5" customHeight="1">
      <c r="A15" s="280"/>
      <c r="B15" s="281"/>
      <c r="C15" s="302" t="s">
        <v>176</v>
      </c>
      <c r="D15" s="302"/>
      <c r="E15" s="302"/>
      <c r="F15" s="302"/>
      <c r="G15" s="302"/>
      <c r="I15" s="283"/>
      <c r="K15" s="283"/>
      <c r="L15" s="284" t="s">
        <v>176</v>
      </c>
      <c r="O15" s="271">
        <v>3</v>
      </c>
    </row>
    <row r="16" spans="1:15" ht="19.5" customHeight="1">
      <c r="A16" s="280"/>
      <c r="B16" s="281"/>
      <c r="C16" s="302" t="s">
        <v>177</v>
      </c>
      <c r="D16" s="302"/>
      <c r="E16" s="302"/>
      <c r="F16" s="302"/>
      <c r="G16" s="302"/>
      <c r="I16" s="283"/>
      <c r="K16" s="283"/>
      <c r="L16" s="284" t="s">
        <v>177</v>
      </c>
      <c r="O16" s="271">
        <v>3</v>
      </c>
    </row>
    <row r="17" spans="1:80" ht="14.25">
      <c r="A17" s="272">
        <v>3</v>
      </c>
      <c r="B17" s="273" t="s">
        <v>178</v>
      </c>
      <c r="C17" s="274" t="s">
        <v>179</v>
      </c>
      <c r="D17" s="275" t="s">
        <v>167</v>
      </c>
      <c r="E17" s="276">
        <v>2.7</v>
      </c>
      <c r="F17" s="276"/>
      <c r="G17" s="277">
        <f>E17*F17</f>
        <v>0</v>
      </c>
      <c r="H17" s="278">
        <v>0.00035</v>
      </c>
      <c r="I17" s="279">
        <f>E17*H17</f>
        <v>0.0009450000000000001</v>
      </c>
      <c r="J17" s="278">
        <v>0</v>
      </c>
      <c r="K17" s="279">
        <f>E17*J17</f>
        <v>0</v>
      </c>
      <c r="O17" s="271">
        <v>2</v>
      </c>
      <c r="AA17" s="241">
        <v>1</v>
      </c>
      <c r="AB17" s="241">
        <v>1</v>
      </c>
      <c r="AC17" s="241">
        <v>1</v>
      </c>
      <c r="AZ17" s="241">
        <v>1</v>
      </c>
      <c r="BA17" s="241">
        <f>IF(AZ17=1,G17,0)</f>
        <v>0</v>
      </c>
      <c r="BB17" s="241">
        <f>IF(AZ17=2,G17,0)</f>
        <v>0</v>
      </c>
      <c r="BC17" s="241">
        <f>IF(AZ17=3,G17,0)</f>
        <v>0</v>
      </c>
      <c r="BD17" s="241">
        <f>IF(AZ17=4,G17,0)</f>
        <v>0</v>
      </c>
      <c r="BE17" s="241">
        <f>IF(AZ17=5,G17,0)</f>
        <v>0</v>
      </c>
      <c r="CA17" s="271">
        <v>1</v>
      </c>
      <c r="CB17" s="271">
        <v>1</v>
      </c>
    </row>
    <row r="18" spans="1:15" ht="19.5" customHeight="1">
      <c r="A18" s="280"/>
      <c r="B18" s="281"/>
      <c r="C18" s="302" t="s">
        <v>176</v>
      </c>
      <c r="D18" s="302"/>
      <c r="E18" s="302"/>
      <c r="F18" s="302"/>
      <c r="G18" s="302"/>
      <c r="I18" s="283"/>
      <c r="K18" s="283"/>
      <c r="L18" s="284" t="s">
        <v>176</v>
      </c>
      <c r="O18" s="271">
        <v>3</v>
      </c>
    </row>
    <row r="19" spans="1:15" ht="19.5" customHeight="1">
      <c r="A19" s="280"/>
      <c r="B19" s="281"/>
      <c r="C19" s="302" t="s">
        <v>180</v>
      </c>
      <c r="D19" s="302"/>
      <c r="E19" s="302"/>
      <c r="F19" s="302"/>
      <c r="G19" s="302"/>
      <c r="I19" s="283"/>
      <c r="K19" s="283"/>
      <c r="L19" s="284" t="s">
        <v>180</v>
      </c>
      <c r="O19" s="271">
        <v>3</v>
      </c>
    </row>
    <row r="20" spans="1:80" ht="20.25">
      <c r="A20" s="272">
        <v>4</v>
      </c>
      <c r="B20" s="303" t="s">
        <v>181</v>
      </c>
      <c r="C20" s="304" t="s">
        <v>182</v>
      </c>
      <c r="D20" s="305" t="s">
        <v>167</v>
      </c>
      <c r="E20" s="306">
        <v>25.11</v>
      </c>
      <c r="F20" s="276"/>
      <c r="G20" s="307">
        <f>E20*F20</f>
        <v>0</v>
      </c>
      <c r="H20" s="278">
        <v>0.03491</v>
      </c>
      <c r="I20" s="279">
        <f>E20*H20</f>
        <v>0.8765900999999999</v>
      </c>
      <c r="J20" s="278">
        <v>0</v>
      </c>
      <c r="K20" s="279">
        <f>E20*J20</f>
        <v>0</v>
      </c>
      <c r="O20" s="271">
        <v>2</v>
      </c>
      <c r="AA20" s="241">
        <v>1</v>
      </c>
      <c r="AB20" s="241">
        <v>1</v>
      </c>
      <c r="AC20" s="241">
        <v>1</v>
      </c>
      <c r="AZ20" s="241">
        <v>1</v>
      </c>
      <c r="BA20" s="241">
        <f>IF(AZ20=1,G20,0)</f>
        <v>0</v>
      </c>
      <c r="BB20" s="241">
        <f>IF(AZ20=2,G20,0)</f>
        <v>0</v>
      </c>
      <c r="BC20" s="241">
        <f>IF(AZ20=3,G20,0)</f>
        <v>0</v>
      </c>
      <c r="BD20" s="241">
        <f>IF(AZ20=4,G20,0)</f>
        <v>0</v>
      </c>
      <c r="BE20" s="241">
        <f>IF(AZ20=5,G20,0)</f>
        <v>0</v>
      </c>
      <c r="CA20" s="271">
        <v>1</v>
      </c>
      <c r="CB20" s="271">
        <v>1</v>
      </c>
    </row>
    <row r="21" spans="1:15" ht="22.5" customHeight="1">
      <c r="A21" s="280"/>
      <c r="B21" s="308"/>
      <c r="C21" s="309" t="s">
        <v>183</v>
      </c>
      <c r="D21" s="309"/>
      <c r="E21" s="309"/>
      <c r="F21" s="309"/>
      <c r="G21" s="309"/>
      <c r="I21" s="283"/>
      <c r="K21" s="283"/>
      <c r="L21" s="284" t="s">
        <v>183</v>
      </c>
      <c r="O21" s="271">
        <v>3</v>
      </c>
    </row>
    <row r="22" spans="1:15" ht="12.75" customHeight="1">
      <c r="A22" s="280"/>
      <c r="B22" s="310"/>
      <c r="C22" s="311" t="s">
        <v>184</v>
      </c>
      <c r="D22" s="311"/>
      <c r="E22" s="312">
        <v>6.72</v>
      </c>
      <c r="F22" s="313"/>
      <c r="G22" s="314"/>
      <c r="H22" s="290"/>
      <c r="I22" s="283"/>
      <c r="J22" s="291"/>
      <c r="K22" s="283"/>
      <c r="M22" s="284" t="s">
        <v>184</v>
      </c>
      <c r="O22" s="271"/>
    </row>
    <row r="23" spans="1:15" ht="12.75" customHeight="1">
      <c r="A23" s="280"/>
      <c r="B23" s="310"/>
      <c r="C23" s="311" t="s">
        <v>185</v>
      </c>
      <c r="D23" s="311"/>
      <c r="E23" s="312">
        <v>15.36</v>
      </c>
      <c r="F23" s="313"/>
      <c r="G23" s="314"/>
      <c r="H23" s="290"/>
      <c r="I23" s="283"/>
      <c r="J23" s="291"/>
      <c r="K23" s="283"/>
      <c r="M23" s="284" t="s">
        <v>186</v>
      </c>
      <c r="O23" s="271"/>
    </row>
    <row r="24" spans="1:15" ht="12.75" customHeight="1">
      <c r="A24" s="280"/>
      <c r="B24" s="310"/>
      <c r="C24" s="311" t="s">
        <v>187</v>
      </c>
      <c r="D24" s="311"/>
      <c r="E24" s="312">
        <v>1.8</v>
      </c>
      <c r="F24" s="313"/>
      <c r="G24" s="314"/>
      <c r="H24" s="290"/>
      <c r="I24" s="283"/>
      <c r="J24" s="291"/>
      <c r="K24" s="283"/>
      <c r="M24" s="284" t="s">
        <v>188</v>
      </c>
      <c r="O24" s="271"/>
    </row>
    <row r="25" spans="1:15" ht="14.25" customHeight="1">
      <c r="A25" s="280"/>
      <c r="B25" s="310"/>
      <c r="C25" s="311" t="s">
        <v>189</v>
      </c>
      <c r="D25" s="311"/>
      <c r="E25" s="312">
        <v>0.6000000000000001</v>
      </c>
      <c r="F25" s="313"/>
      <c r="G25" s="314"/>
      <c r="H25" s="290"/>
      <c r="I25" s="283"/>
      <c r="J25" s="291"/>
      <c r="K25" s="283"/>
      <c r="M25" s="284" t="s">
        <v>190</v>
      </c>
      <c r="O25" s="271"/>
    </row>
    <row r="26" spans="1:15" ht="12.75" customHeight="1">
      <c r="A26" s="280"/>
      <c r="B26" s="310"/>
      <c r="C26" s="311" t="s">
        <v>191</v>
      </c>
      <c r="D26" s="311"/>
      <c r="E26" s="312">
        <v>0.625</v>
      </c>
      <c r="F26" s="313"/>
      <c r="G26" s="314"/>
      <c r="H26" s="290"/>
      <c r="I26" s="283"/>
      <c r="J26" s="291"/>
      <c r="K26" s="283"/>
      <c r="M26" s="284" t="s">
        <v>191</v>
      </c>
      <c r="O26" s="271"/>
    </row>
    <row r="27" spans="1:80" ht="20.25">
      <c r="A27" s="272">
        <v>5</v>
      </c>
      <c r="B27" s="273" t="s">
        <v>192</v>
      </c>
      <c r="C27" s="274" t="s">
        <v>193</v>
      </c>
      <c r="D27" s="275" t="s">
        <v>167</v>
      </c>
      <c r="E27" s="276">
        <v>2.7</v>
      </c>
      <c r="F27" s="276"/>
      <c r="G27" s="277">
        <f>E27*F27</f>
        <v>0</v>
      </c>
      <c r="H27" s="278">
        <v>0.00491</v>
      </c>
      <c r="I27" s="279">
        <f>E27*H27</f>
        <v>0.013257000000000001</v>
      </c>
      <c r="J27" s="278">
        <v>0</v>
      </c>
      <c r="K27" s="279">
        <f>E27*J27</f>
        <v>0</v>
      </c>
      <c r="O27" s="271">
        <v>2</v>
      </c>
      <c r="AA27" s="241">
        <v>1</v>
      </c>
      <c r="AB27" s="241">
        <v>1</v>
      </c>
      <c r="AC27" s="241">
        <v>1</v>
      </c>
      <c r="AZ27" s="241">
        <v>1</v>
      </c>
      <c r="BA27" s="241">
        <f>IF(AZ27=1,G27,0)</f>
        <v>0</v>
      </c>
      <c r="BB27" s="241">
        <f>IF(AZ27=2,G27,0)</f>
        <v>0</v>
      </c>
      <c r="BC27" s="241">
        <f>IF(AZ27=3,G27,0)</f>
        <v>0</v>
      </c>
      <c r="BD27" s="241">
        <f>IF(AZ27=4,G27,0)</f>
        <v>0</v>
      </c>
      <c r="BE27" s="241">
        <f>IF(AZ27=5,G27,0)</f>
        <v>0</v>
      </c>
      <c r="CA27" s="271">
        <v>1</v>
      </c>
      <c r="CB27" s="271">
        <v>1</v>
      </c>
    </row>
    <row r="28" spans="1:15" ht="14.25" customHeight="1">
      <c r="A28" s="280"/>
      <c r="B28" s="281"/>
      <c r="C28" s="302" t="s">
        <v>194</v>
      </c>
      <c r="D28" s="302"/>
      <c r="E28" s="302"/>
      <c r="F28" s="302"/>
      <c r="G28" s="302"/>
      <c r="I28" s="283"/>
      <c r="K28" s="283"/>
      <c r="L28" s="284" t="s">
        <v>194</v>
      </c>
      <c r="O28" s="271">
        <v>3</v>
      </c>
    </row>
    <row r="29" spans="1:15" ht="14.25" customHeight="1">
      <c r="A29" s="280"/>
      <c r="B29" s="285"/>
      <c r="C29" s="315" t="s">
        <v>169</v>
      </c>
      <c r="D29" s="315"/>
      <c r="E29" s="316">
        <v>2.7</v>
      </c>
      <c r="F29" s="317"/>
      <c r="G29" s="318"/>
      <c r="H29" s="290"/>
      <c r="I29" s="283"/>
      <c r="J29" s="291"/>
      <c r="K29" s="283"/>
      <c r="M29" s="284" t="s">
        <v>170</v>
      </c>
      <c r="O29" s="271"/>
    </row>
    <row r="30" spans="1:57" ht="12.75">
      <c r="A30" s="292"/>
      <c r="B30" s="293" t="s">
        <v>171</v>
      </c>
      <c r="C30" s="294" t="s">
        <v>195</v>
      </c>
      <c r="D30" s="295"/>
      <c r="E30" s="296"/>
      <c r="F30" s="297"/>
      <c r="G30" s="298">
        <f>SUM(G12:G29)</f>
        <v>0</v>
      </c>
      <c r="H30" s="299"/>
      <c r="I30" s="300">
        <f>SUM(I12:I29)</f>
        <v>0.8975420999999999</v>
      </c>
      <c r="J30" s="299"/>
      <c r="K30" s="300">
        <f>SUM(K12:K29)</f>
        <v>0</v>
      </c>
      <c r="O30" s="271">
        <v>4</v>
      </c>
      <c r="BA30" s="301">
        <f>SUM(BA12:BA29)</f>
        <v>0</v>
      </c>
      <c r="BB30" s="301">
        <f>SUM(BB12:BB29)</f>
        <v>0</v>
      </c>
      <c r="BC30" s="301">
        <f>SUM(BC12:BC29)</f>
        <v>0</v>
      </c>
      <c r="BD30" s="301">
        <f>SUM(BD12:BD29)</f>
        <v>0</v>
      </c>
      <c r="BE30" s="301">
        <f>SUM(BE12:BE29)</f>
        <v>0</v>
      </c>
    </row>
    <row r="31" spans="1:15" ht="12.75">
      <c r="A31" s="261" t="s">
        <v>164</v>
      </c>
      <c r="B31" s="262" t="s">
        <v>43</v>
      </c>
      <c r="C31" s="263" t="s">
        <v>44</v>
      </c>
      <c r="D31" s="264"/>
      <c r="E31" s="265"/>
      <c r="F31" s="265"/>
      <c r="G31" s="266"/>
      <c r="H31" s="267"/>
      <c r="I31" s="268"/>
      <c r="J31" s="269"/>
      <c r="K31" s="270"/>
      <c r="O31" s="271">
        <v>1</v>
      </c>
    </row>
    <row r="32" spans="1:80" ht="14.25">
      <c r="A32" s="272">
        <v>6</v>
      </c>
      <c r="B32" s="303" t="s">
        <v>196</v>
      </c>
      <c r="C32" s="304" t="s">
        <v>197</v>
      </c>
      <c r="D32" s="305" t="s">
        <v>167</v>
      </c>
      <c r="E32" s="306">
        <v>46.71</v>
      </c>
      <c r="F32" s="276"/>
      <c r="G32" s="307">
        <f>E32*F32</f>
        <v>0</v>
      </c>
      <c r="H32" s="278">
        <v>0.00545</v>
      </c>
      <c r="I32" s="279">
        <f>E32*H32</f>
        <v>0.2545695</v>
      </c>
      <c r="J32" s="278">
        <v>0</v>
      </c>
      <c r="K32" s="279">
        <f>E32*J32</f>
        <v>0</v>
      </c>
      <c r="O32" s="271">
        <v>2</v>
      </c>
      <c r="AA32" s="241">
        <v>1</v>
      </c>
      <c r="AB32" s="241">
        <v>0</v>
      </c>
      <c r="AC32" s="241">
        <v>0</v>
      </c>
      <c r="AZ32" s="241">
        <v>1</v>
      </c>
      <c r="BA32" s="241">
        <f>IF(AZ32=1,G32,0)</f>
        <v>0</v>
      </c>
      <c r="BB32" s="241">
        <f>IF(AZ32=2,G32,0)</f>
        <v>0</v>
      </c>
      <c r="BC32" s="241">
        <f>IF(AZ32=3,G32,0)</f>
        <v>0</v>
      </c>
      <c r="BD32" s="241">
        <f>IF(AZ32=4,G32,0)</f>
        <v>0</v>
      </c>
      <c r="BE32" s="241">
        <f>IF(AZ32=5,G32,0)</f>
        <v>0</v>
      </c>
      <c r="CA32" s="271">
        <v>1</v>
      </c>
      <c r="CB32" s="271">
        <v>0</v>
      </c>
    </row>
    <row r="33" spans="1:15" ht="12.75" customHeight="1">
      <c r="A33" s="280"/>
      <c r="B33" s="308"/>
      <c r="C33" s="309" t="s">
        <v>198</v>
      </c>
      <c r="D33" s="309"/>
      <c r="E33" s="309"/>
      <c r="F33" s="309"/>
      <c r="G33" s="309"/>
      <c r="I33" s="283"/>
      <c r="K33" s="283"/>
      <c r="L33" s="284" t="s">
        <v>198</v>
      </c>
      <c r="O33" s="271">
        <v>3</v>
      </c>
    </row>
    <row r="34" spans="1:15" ht="22.5" customHeight="1">
      <c r="A34" s="280"/>
      <c r="B34" s="308"/>
      <c r="C34" s="309" t="s">
        <v>199</v>
      </c>
      <c r="D34" s="309"/>
      <c r="E34" s="309"/>
      <c r="F34" s="309"/>
      <c r="G34" s="309"/>
      <c r="I34" s="283"/>
      <c r="K34" s="283"/>
      <c r="L34" s="284" t="s">
        <v>199</v>
      </c>
      <c r="O34" s="271">
        <v>3</v>
      </c>
    </row>
    <row r="35" spans="1:15" ht="14.25" customHeight="1">
      <c r="A35" s="280"/>
      <c r="B35" s="310"/>
      <c r="C35" s="311" t="s">
        <v>200</v>
      </c>
      <c r="D35" s="311"/>
      <c r="E35" s="312">
        <v>32.7</v>
      </c>
      <c r="F35" s="313"/>
      <c r="G35" s="314"/>
      <c r="H35" s="290"/>
      <c r="I35" s="283"/>
      <c r="J35" s="291"/>
      <c r="K35" s="283"/>
      <c r="M35" s="284" t="s">
        <v>201</v>
      </c>
      <c r="O35" s="271"/>
    </row>
    <row r="36" spans="1:15" ht="12.75" customHeight="1">
      <c r="A36" s="280"/>
      <c r="B36" s="310"/>
      <c r="C36" s="311" t="s">
        <v>202</v>
      </c>
      <c r="D36" s="311"/>
      <c r="E36" s="312">
        <v>1.4</v>
      </c>
      <c r="F36" s="313"/>
      <c r="G36" s="314"/>
      <c r="H36" s="290"/>
      <c r="I36" s="283"/>
      <c r="J36" s="291"/>
      <c r="K36" s="283"/>
      <c r="M36" s="284" t="s">
        <v>202</v>
      </c>
      <c r="O36" s="271"/>
    </row>
    <row r="37" spans="1:15" ht="12.75" customHeight="1">
      <c r="A37" s="280"/>
      <c r="B37" s="310"/>
      <c r="C37" s="311" t="s">
        <v>203</v>
      </c>
      <c r="D37" s="311"/>
      <c r="E37" s="312">
        <v>12.61</v>
      </c>
      <c r="F37" s="313"/>
      <c r="G37" s="314"/>
      <c r="H37" s="290"/>
      <c r="I37" s="283"/>
      <c r="J37" s="291"/>
      <c r="K37" s="283"/>
      <c r="M37" s="284" t="s">
        <v>203</v>
      </c>
      <c r="O37" s="271"/>
    </row>
    <row r="38" spans="1:80" ht="14.25">
      <c r="A38" s="272">
        <v>7</v>
      </c>
      <c r="B38" s="303" t="s">
        <v>204</v>
      </c>
      <c r="C38" s="304" t="s">
        <v>205</v>
      </c>
      <c r="D38" s="305" t="s">
        <v>167</v>
      </c>
      <c r="E38" s="306">
        <v>46.71</v>
      </c>
      <c r="F38" s="276"/>
      <c r="G38" s="307">
        <f>E38*F38</f>
        <v>0</v>
      </c>
      <c r="H38" s="278">
        <v>0.026</v>
      </c>
      <c r="I38" s="279">
        <f>E38*H38</f>
        <v>1.2144599999999999</v>
      </c>
      <c r="J38" s="278">
        <v>0</v>
      </c>
      <c r="K38" s="279">
        <f>E38*J38</f>
        <v>0</v>
      </c>
      <c r="O38" s="271">
        <v>2</v>
      </c>
      <c r="AA38" s="241">
        <v>1</v>
      </c>
      <c r="AB38" s="241">
        <v>0</v>
      </c>
      <c r="AC38" s="241">
        <v>0</v>
      </c>
      <c r="AZ38" s="241">
        <v>1</v>
      </c>
      <c r="BA38" s="241">
        <f>IF(AZ38=1,G38,0)</f>
        <v>0</v>
      </c>
      <c r="BB38" s="241">
        <f>IF(AZ38=2,G38,0)</f>
        <v>0</v>
      </c>
      <c r="BC38" s="241">
        <f>IF(AZ38=3,G38,0)</f>
        <v>0</v>
      </c>
      <c r="BD38" s="241">
        <f>IF(AZ38=4,G38,0)</f>
        <v>0</v>
      </c>
      <c r="BE38" s="241">
        <f>IF(AZ38=5,G38,0)</f>
        <v>0</v>
      </c>
      <c r="CA38" s="271">
        <v>1</v>
      </c>
      <c r="CB38" s="271">
        <v>0</v>
      </c>
    </row>
    <row r="39" spans="1:15" ht="12.75" customHeight="1">
      <c r="A39" s="280"/>
      <c r="B39" s="308"/>
      <c r="C39" s="309" t="s">
        <v>206</v>
      </c>
      <c r="D39" s="309"/>
      <c r="E39" s="309"/>
      <c r="F39" s="309"/>
      <c r="G39" s="309"/>
      <c r="I39" s="283"/>
      <c r="K39" s="283"/>
      <c r="L39" s="284" t="s">
        <v>206</v>
      </c>
      <c r="O39" s="271">
        <v>3</v>
      </c>
    </row>
    <row r="40" spans="1:15" ht="22.5" customHeight="1">
      <c r="A40" s="280"/>
      <c r="B40" s="308"/>
      <c r="C40" s="309" t="s">
        <v>176</v>
      </c>
      <c r="D40" s="309"/>
      <c r="E40" s="309"/>
      <c r="F40" s="309"/>
      <c r="G40" s="309"/>
      <c r="I40" s="283"/>
      <c r="K40" s="283"/>
      <c r="L40" s="284" t="s">
        <v>176</v>
      </c>
      <c r="O40" s="271">
        <v>3</v>
      </c>
    </row>
    <row r="41" spans="1:15" ht="22.5" customHeight="1">
      <c r="A41" s="280"/>
      <c r="B41" s="308"/>
      <c r="C41" s="309" t="s">
        <v>199</v>
      </c>
      <c r="D41" s="309"/>
      <c r="E41" s="309"/>
      <c r="F41" s="309"/>
      <c r="G41" s="309"/>
      <c r="I41" s="283"/>
      <c r="K41" s="283"/>
      <c r="L41" s="284" t="s">
        <v>199</v>
      </c>
      <c r="O41" s="271">
        <v>3</v>
      </c>
    </row>
    <row r="42" spans="1:80" ht="14.25">
      <c r="A42" s="272">
        <v>8</v>
      </c>
      <c r="B42" s="303" t="s">
        <v>207</v>
      </c>
      <c r="C42" s="304" t="s">
        <v>208</v>
      </c>
      <c r="D42" s="305" t="s">
        <v>167</v>
      </c>
      <c r="E42" s="306">
        <v>9.455</v>
      </c>
      <c r="F42" s="276"/>
      <c r="G42" s="307">
        <f>E42*F42</f>
        <v>0</v>
      </c>
      <c r="H42" s="278">
        <v>0.00473</v>
      </c>
      <c r="I42" s="279">
        <f>E42*H42</f>
        <v>0.04472215</v>
      </c>
      <c r="J42" s="278">
        <v>0</v>
      </c>
      <c r="K42" s="279">
        <f>E42*J42</f>
        <v>0</v>
      </c>
      <c r="O42" s="271">
        <v>2</v>
      </c>
      <c r="AA42" s="241">
        <v>1</v>
      </c>
      <c r="AB42" s="241">
        <v>0</v>
      </c>
      <c r="AC42" s="241">
        <v>0</v>
      </c>
      <c r="AZ42" s="241">
        <v>1</v>
      </c>
      <c r="BA42" s="241">
        <f>IF(AZ42=1,G42,0)</f>
        <v>0</v>
      </c>
      <c r="BB42" s="241">
        <f>IF(AZ42=2,G42,0)</f>
        <v>0</v>
      </c>
      <c r="BC42" s="241">
        <f>IF(AZ42=3,G42,0)</f>
        <v>0</v>
      </c>
      <c r="BD42" s="241">
        <f>IF(AZ42=4,G42,0)</f>
        <v>0</v>
      </c>
      <c r="BE42" s="241">
        <f>IF(AZ42=5,G42,0)</f>
        <v>0</v>
      </c>
      <c r="CA42" s="271">
        <v>1</v>
      </c>
      <c r="CB42" s="271">
        <v>0</v>
      </c>
    </row>
    <row r="43" spans="1:15" ht="12.75" customHeight="1">
      <c r="A43" s="280"/>
      <c r="B43" s="308"/>
      <c r="C43" s="309" t="s">
        <v>209</v>
      </c>
      <c r="D43" s="309"/>
      <c r="E43" s="309"/>
      <c r="F43" s="309"/>
      <c r="G43" s="309"/>
      <c r="I43" s="283"/>
      <c r="K43" s="283"/>
      <c r="L43" s="284" t="s">
        <v>209</v>
      </c>
      <c r="O43" s="271">
        <v>3</v>
      </c>
    </row>
    <row r="44" spans="1:15" ht="22.5" customHeight="1">
      <c r="A44" s="280"/>
      <c r="B44" s="308"/>
      <c r="C44" s="309" t="s">
        <v>176</v>
      </c>
      <c r="D44" s="309"/>
      <c r="E44" s="309"/>
      <c r="F44" s="309"/>
      <c r="G44" s="309"/>
      <c r="I44" s="283"/>
      <c r="K44" s="283"/>
      <c r="L44" s="284" t="s">
        <v>176</v>
      </c>
      <c r="O44" s="271">
        <v>3</v>
      </c>
    </row>
    <row r="45" spans="1:15" ht="22.5" customHeight="1">
      <c r="A45" s="280"/>
      <c r="B45" s="308"/>
      <c r="C45" s="309" t="s">
        <v>210</v>
      </c>
      <c r="D45" s="309"/>
      <c r="E45" s="309"/>
      <c r="F45" s="309"/>
      <c r="G45" s="309"/>
      <c r="I45" s="283"/>
      <c r="K45" s="283"/>
      <c r="L45" s="284" t="s">
        <v>210</v>
      </c>
      <c r="O45" s="271">
        <v>3</v>
      </c>
    </row>
    <row r="46" spans="1:15" ht="12.75" customHeight="1">
      <c r="A46" s="280"/>
      <c r="B46" s="310"/>
      <c r="C46" s="311" t="s">
        <v>211</v>
      </c>
      <c r="D46" s="311"/>
      <c r="E46" s="312">
        <v>4.26</v>
      </c>
      <c r="F46" s="313"/>
      <c r="G46" s="314"/>
      <c r="H46" s="290"/>
      <c r="I46" s="283"/>
      <c r="J46" s="291"/>
      <c r="K46" s="283"/>
      <c r="M46" s="284" t="s">
        <v>211</v>
      </c>
      <c r="O46" s="271"/>
    </row>
    <row r="47" spans="1:15" ht="12.75" customHeight="1">
      <c r="A47" s="280"/>
      <c r="B47" s="310"/>
      <c r="C47" s="311" t="s">
        <v>212</v>
      </c>
      <c r="D47" s="311"/>
      <c r="E47" s="312">
        <v>0.315</v>
      </c>
      <c r="F47" s="313"/>
      <c r="G47" s="314"/>
      <c r="H47" s="290"/>
      <c r="I47" s="283"/>
      <c r="J47" s="291"/>
      <c r="K47" s="283"/>
      <c r="M47" s="284" t="s">
        <v>212</v>
      </c>
      <c r="O47" s="271"/>
    </row>
    <row r="48" spans="1:15" ht="12.75" customHeight="1">
      <c r="A48" s="280"/>
      <c r="B48" s="310"/>
      <c r="C48" s="311" t="s">
        <v>213</v>
      </c>
      <c r="D48" s="311"/>
      <c r="E48" s="312">
        <v>4.88</v>
      </c>
      <c r="F48" s="313"/>
      <c r="G48" s="314"/>
      <c r="H48" s="290"/>
      <c r="I48" s="283"/>
      <c r="J48" s="291"/>
      <c r="K48" s="283"/>
      <c r="M48" s="284" t="s">
        <v>213</v>
      </c>
      <c r="O48" s="271"/>
    </row>
    <row r="49" spans="1:80" ht="14.25">
      <c r="A49" s="272">
        <v>9</v>
      </c>
      <c r="B49" s="303" t="s">
        <v>214</v>
      </c>
      <c r="C49" s="304" t="s">
        <v>215</v>
      </c>
      <c r="D49" s="305" t="s">
        <v>167</v>
      </c>
      <c r="E49" s="306">
        <v>9.455</v>
      </c>
      <c r="F49" s="276"/>
      <c r="G49" s="307">
        <f>E49*F49</f>
        <v>0</v>
      </c>
      <c r="H49" s="278">
        <v>0.00043</v>
      </c>
      <c r="I49" s="279">
        <f>E49*H49</f>
        <v>0.00406565</v>
      </c>
      <c r="J49" s="278">
        <v>0</v>
      </c>
      <c r="K49" s="279">
        <f>E49*J49</f>
        <v>0</v>
      </c>
      <c r="O49" s="271">
        <v>2</v>
      </c>
      <c r="AA49" s="241">
        <v>1</v>
      </c>
      <c r="AB49" s="241">
        <v>0</v>
      </c>
      <c r="AC49" s="241">
        <v>0</v>
      </c>
      <c r="AZ49" s="241">
        <v>1</v>
      </c>
      <c r="BA49" s="241">
        <f>IF(AZ49=1,G49,0)</f>
        <v>0</v>
      </c>
      <c r="BB49" s="241">
        <f>IF(AZ49=2,G49,0)</f>
        <v>0</v>
      </c>
      <c r="BC49" s="241">
        <f>IF(AZ49=3,G49,0)</f>
        <v>0</v>
      </c>
      <c r="BD49" s="241">
        <f>IF(AZ49=4,G49,0)</f>
        <v>0</v>
      </c>
      <c r="BE49" s="241">
        <f>IF(AZ49=5,G49,0)</f>
        <v>0</v>
      </c>
      <c r="CA49" s="271">
        <v>1</v>
      </c>
      <c r="CB49" s="271">
        <v>0</v>
      </c>
    </row>
    <row r="50" spans="1:15" ht="22.5" customHeight="1">
      <c r="A50" s="280"/>
      <c r="B50" s="308"/>
      <c r="C50" s="309" t="s">
        <v>176</v>
      </c>
      <c r="D50" s="309"/>
      <c r="E50" s="309"/>
      <c r="F50" s="309"/>
      <c r="G50" s="309"/>
      <c r="I50" s="283"/>
      <c r="K50" s="283"/>
      <c r="L50" s="284" t="s">
        <v>176</v>
      </c>
      <c r="O50" s="271">
        <v>3</v>
      </c>
    </row>
    <row r="51" spans="1:15" ht="22.5" customHeight="1">
      <c r="A51" s="280"/>
      <c r="B51" s="308"/>
      <c r="C51" s="309" t="s">
        <v>216</v>
      </c>
      <c r="D51" s="309"/>
      <c r="E51" s="309"/>
      <c r="F51" s="309"/>
      <c r="G51" s="309"/>
      <c r="I51" s="283"/>
      <c r="K51" s="283"/>
      <c r="L51" s="284" t="s">
        <v>216</v>
      </c>
      <c r="O51" s="271">
        <v>3</v>
      </c>
    </row>
    <row r="52" spans="1:80" ht="20.25">
      <c r="A52" s="272">
        <v>10</v>
      </c>
      <c r="B52" s="273" t="s">
        <v>217</v>
      </c>
      <c r="C52" s="274" t="s">
        <v>218</v>
      </c>
      <c r="D52" s="275" t="s">
        <v>167</v>
      </c>
      <c r="E52" s="276">
        <v>62.824</v>
      </c>
      <c r="F52" s="276"/>
      <c r="G52" s="277">
        <f>E52*F52</f>
        <v>0</v>
      </c>
      <c r="H52" s="278">
        <v>0.00263</v>
      </c>
      <c r="I52" s="279">
        <f>E52*H52</f>
        <v>0.16522712</v>
      </c>
      <c r="J52" s="278">
        <v>0</v>
      </c>
      <c r="K52" s="279">
        <f>E52*J52</f>
        <v>0</v>
      </c>
      <c r="O52" s="271">
        <v>2</v>
      </c>
      <c r="AA52" s="241">
        <v>1</v>
      </c>
      <c r="AB52" s="241">
        <v>0</v>
      </c>
      <c r="AC52" s="241">
        <v>0</v>
      </c>
      <c r="AZ52" s="241">
        <v>1</v>
      </c>
      <c r="BA52" s="241">
        <f>IF(AZ52=1,G52,0)</f>
        <v>0</v>
      </c>
      <c r="BB52" s="241">
        <f>IF(AZ52=2,G52,0)</f>
        <v>0</v>
      </c>
      <c r="BC52" s="241">
        <f>IF(AZ52=3,G52,0)</f>
        <v>0</v>
      </c>
      <c r="BD52" s="241">
        <f>IF(AZ52=4,G52,0)</f>
        <v>0</v>
      </c>
      <c r="BE52" s="241">
        <f>IF(AZ52=5,G52,0)</f>
        <v>0</v>
      </c>
      <c r="CA52" s="271">
        <v>1</v>
      </c>
      <c r="CB52" s="271">
        <v>0</v>
      </c>
    </row>
    <row r="53" spans="1:15" ht="14.25" customHeight="1">
      <c r="A53" s="280"/>
      <c r="B53" s="281"/>
      <c r="C53" s="302" t="s">
        <v>219</v>
      </c>
      <c r="D53" s="302"/>
      <c r="E53" s="302"/>
      <c r="F53" s="302"/>
      <c r="G53" s="302"/>
      <c r="I53" s="283"/>
      <c r="K53" s="283"/>
      <c r="L53" s="284" t="s">
        <v>219</v>
      </c>
      <c r="O53" s="271">
        <v>3</v>
      </c>
    </row>
    <row r="54" spans="1:15" ht="19.5" customHeight="1">
      <c r="A54" s="280"/>
      <c r="B54" s="281"/>
      <c r="C54" s="302" t="s">
        <v>176</v>
      </c>
      <c r="D54" s="302"/>
      <c r="E54" s="302"/>
      <c r="F54" s="302"/>
      <c r="G54" s="302"/>
      <c r="I54" s="283"/>
      <c r="K54" s="283"/>
      <c r="L54" s="284" t="s">
        <v>176</v>
      </c>
      <c r="O54" s="271">
        <v>3</v>
      </c>
    </row>
    <row r="55" spans="1:15" ht="14.25" customHeight="1">
      <c r="A55" s="280"/>
      <c r="B55" s="281"/>
      <c r="C55" s="302" t="s">
        <v>220</v>
      </c>
      <c r="D55" s="302"/>
      <c r="E55" s="302"/>
      <c r="F55" s="302"/>
      <c r="G55" s="302"/>
      <c r="I55" s="283"/>
      <c r="K55" s="283"/>
      <c r="L55" s="284" t="s">
        <v>220</v>
      </c>
      <c r="O55" s="271">
        <v>3</v>
      </c>
    </row>
    <row r="56" spans="1:15" ht="14.25" customHeight="1">
      <c r="A56" s="280"/>
      <c r="B56" s="281"/>
      <c r="C56" s="302" t="s">
        <v>221</v>
      </c>
      <c r="D56" s="302"/>
      <c r="E56" s="302"/>
      <c r="F56" s="302"/>
      <c r="G56" s="302"/>
      <c r="I56" s="283"/>
      <c r="K56" s="283"/>
      <c r="L56" s="284" t="s">
        <v>221</v>
      </c>
      <c r="O56" s="271">
        <v>3</v>
      </c>
    </row>
    <row r="57" spans="1:15" ht="14.25" customHeight="1">
      <c r="A57" s="280"/>
      <c r="B57" s="281"/>
      <c r="C57" s="302" t="s">
        <v>222</v>
      </c>
      <c r="D57" s="302"/>
      <c r="E57" s="302"/>
      <c r="F57" s="302"/>
      <c r="G57" s="302"/>
      <c r="I57" s="283"/>
      <c r="K57" s="283"/>
      <c r="L57" s="284" t="s">
        <v>222</v>
      </c>
      <c r="O57" s="271">
        <v>3</v>
      </c>
    </row>
    <row r="58" spans="1:15" ht="14.25" customHeight="1">
      <c r="A58" s="280"/>
      <c r="B58" s="285"/>
      <c r="C58" s="315" t="s">
        <v>223</v>
      </c>
      <c r="D58" s="315"/>
      <c r="E58" s="316">
        <v>62.824</v>
      </c>
      <c r="F58" s="317"/>
      <c r="G58" s="318"/>
      <c r="H58" s="290"/>
      <c r="I58" s="283"/>
      <c r="J58" s="291"/>
      <c r="K58" s="283"/>
      <c r="M58" s="284" t="s">
        <v>223</v>
      </c>
      <c r="O58" s="271"/>
    </row>
    <row r="59" spans="1:80" ht="14.25">
      <c r="A59" s="272">
        <v>11</v>
      </c>
      <c r="B59" s="303" t="s">
        <v>224</v>
      </c>
      <c r="C59" s="304" t="s">
        <v>225</v>
      </c>
      <c r="D59" s="305" t="s">
        <v>167</v>
      </c>
      <c r="E59" s="306">
        <v>773.1045</v>
      </c>
      <c r="F59" s="276"/>
      <c r="G59" s="307">
        <f>E59*F59</f>
        <v>0</v>
      </c>
      <c r="H59" s="278">
        <v>0.00019</v>
      </c>
      <c r="I59" s="279">
        <f>E59*H59</f>
        <v>0.146889855</v>
      </c>
      <c r="J59" s="278">
        <v>0</v>
      </c>
      <c r="K59" s="279">
        <f>E59*J59</f>
        <v>0</v>
      </c>
      <c r="O59" s="271">
        <v>2</v>
      </c>
      <c r="AA59" s="241">
        <v>1</v>
      </c>
      <c r="AB59" s="241">
        <v>1</v>
      </c>
      <c r="AC59" s="241">
        <v>1</v>
      </c>
      <c r="AZ59" s="241">
        <v>1</v>
      </c>
      <c r="BA59" s="241">
        <f>IF(AZ59=1,G59,0)</f>
        <v>0</v>
      </c>
      <c r="BB59" s="241">
        <f>IF(AZ59=2,G59,0)</f>
        <v>0</v>
      </c>
      <c r="BC59" s="241">
        <f>IF(AZ59=3,G59,0)</f>
        <v>0</v>
      </c>
      <c r="BD59" s="241">
        <f>IF(AZ59=4,G59,0)</f>
        <v>0</v>
      </c>
      <c r="BE59" s="241">
        <f>IF(AZ59=5,G59,0)</f>
        <v>0</v>
      </c>
      <c r="CA59" s="271">
        <v>1</v>
      </c>
      <c r="CB59" s="271">
        <v>1</v>
      </c>
    </row>
    <row r="60" spans="1:15" ht="22.5" customHeight="1">
      <c r="A60" s="280"/>
      <c r="B60" s="308"/>
      <c r="C60" s="309" t="s">
        <v>176</v>
      </c>
      <c r="D60" s="309"/>
      <c r="E60" s="309"/>
      <c r="F60" s="309"/>
      <c r="G60" s="309"/>
      <c r="I60" s="283"/>
      <c r="K60" s="283"/>
      <c r="L60" s="284" t="s">
        <v>176</v>
      </c>
      <c r="O60" s="271">
        <v>3</v>
      </c>
    </row>
    <row r="61" spans="1:15" ht="12.75" customHeight="1">
      <c r="A61" s="280"/>
      <c r="B61" s="308"/>
      <c r="C61" s="309" t="s">
        <v>221</v>
      </c>
      <c r="D61" s="309"/>
      <c r="E61" s="309"/>
      <c r="F61" s="309"/>
      <c r="G61" s="309"/>
      <c r="I61" s="283"/>
      <c r="K61" s="283"/>
      <c r="L61" s="284" t="s">
        <v>221</v>
      </c>
      <c r="O61" s="271">
        <v>3</v>
      </c>
    </row>
    <row r="62" spans="1:15" ht="12.75" customHeight="1">
      <c r="A62" s="280"/>
      <c r="B62" s="308"/>
      <c r="C62" s="309" t="s">
        <v>222</v>
      </c>
      <c r="D62" s="309"/>
      <c r="E62" s="309"/>
      <c r="F62" s="309"/>
      <c r="G62" s="309"/>
      <c r="I62" s="283"/>
      <c r="K62" s="283"/>
      <c r="L62" s="284" t="s">
        <v>222</v>
      </c>
      <c r="O62" s="271">
        <v>3</v>
      </c>
    </row>
    <row r="63" spans="1:15" ht="14.25" customHeight="1">
      <c r="A63" s="280"/>
      <c r="B63" s="310"/>
      <c r="C63" s="315" t="s">
        <v>226</v>
      </c>
      <c r="D63" s="315"/>
      <c r="E63" s="316">
        <v>0</v>
      </c>
      <c r="F63" s="313"/>
      <c r="G63" s="314"/>
      <c r="H63" s="290"/>
      <c r="I63" s="283"/>
      <c r="J63" s="291"/>
      <c r="K63" s="283"/>
      <c r="M63" s="284" t="s">
        <v>226</v>
      </c>
      <c r="O63" s="271"/>
    </row>
    <row r="64" spans="1:15" ht="14.25" customHeight="1">
      <c r="A64" s="280"/>
      <c r="B64" s="310"/>
      <c r="C64" s="315" t="s">
        <v>227</v>
      </c>
      <c r="D64" s="315"/>
      <c r="E64" s="316">
        <v>645.32</v>
      </c>
      <c r="F64" s="313"/>
      <c r="G64" s="314"/>
      <c r="H64" s="290"/>
      <c r="I64" s="283"/>
      <c r="J64" s="291"/>
      <c r="K64" s="283"/>
      <c r="M64" s="284" t="s">
        <v>227</v>
      </c>
      <c r="O64" s="271"/>
    </row>
    <row r="65" spans="1:15" ht="14.25" customHeight="1">
      <c r="A65" s="280"/>
      <c r="B65" s="310"/>
      <c r="C65" s="315" t="s">
        <v>228</v>
      </c>
      <c r="D65" s="315"/>
      <c r="E65" s="316">
        <v>64.1925</v>
      </c>
      <c r="F65" s="313"/>
      <c r="G65" s="314"/>
      <c r="H65" s="290"/>
      <c r="I65" s="283"/>
      <c r="J65" s="291"/>
      <c r="K65" s="283"/>
      <c r="M65" s="284" t="s">
        <v>228</v>
      </c>
      <c r="O65" s="271"/>
    </row>
    <row r="66" spans="1:15" ht="14.25" customHeight="1">
      <c r="A66" s="280"/>
      <c r="B66" s="310"/>
      <c r="C66" s="315" t="s">
        <v>229</v>
      </c>
      <c r="D66" s="315"/>
      <c r="E66" s="316">
        <v>63.592</v>
      </c>
      <c r="F66" s="313"/>
      <c r="G66" s="314"/>
      <c r="H66" s="290"/>
      <c r="I66" s="283"/>
      <c r="J66" s="291"/>
      <c r="K66" s="283"/>
      <c r="M66" s="284" t="s">
        <v>229</v>
      </c>
      <c r="O66" s="271"/>
    </row>
    <row r="67" spans="1:80" ht="14.25">
      <c r="A67" s="272">
        <v>12</v>
      </c>
      <c r="B67" s="303" t="s">
        <v>230</v>
      </c>
      <c r="C67" s="304" t="s">
        <v>231</v>
      </c>
      <c r="D67" s="305" t="s">
        <v>167</v>
      </c>
      <c r="E67" s="306">
        <v>188.27</v>
      </c>
      <c r="F67" s="276"/>
      <c r="G67" s="307">
        <f>E67*F67</f>
        <v>0</v>
      </c>
      <c r="H67" s="278">
        <v>4E-05</v>
      </c>
      <c r="I67" s="279">
        <f>E67*H67</f>
        <v>0.007530800000000001</v>
      </c>
      <c r="J67" s="278">
        <v>0</v>
      </c>
      <c r="K67" s="279">
        <f>E67*J67</f>
        <v>0</v>
      </c>
      <c r="O67" s="271">
        <v>2</v>
      </c>
      <c r="AA67" s="241">
        <v>1</v>
      </c>
      <c r="AB67" s="241">
        <v>1</v>
      </c>
      <c r="AC67" s="241">
        <v>1</v>
      </c>
      <c r="AZ67" s="241">
        <v>1</v>
      </c>
      <c r="BA67" s="241">
        <f>IF(AZ67=1,G67,0)</f>
        <v>0</v>
      </c>
      <c r="BB67" s="241">
        <f>IF(AZ67=2,G67,0)</f>
        <v>0</v>
      </c>
      <c r="BC67" s="241">
        <f>IF(AZ67=3,G67,0)</f>
        <v>0</v>
      </c>
      <c r="BD67" s="241">
        <f>IF(AZ67=4,G67,0)</f>
        <v>0</v>
      </c>
      <c r="BE67" s="241">
        <f>IF(AZ67=5,G67,0)</f>
        <v>0</v>
      </c>
      <c r="CA67" s="271">
        <v>1</v>
      </c>
      <c r="CB67" s="271">
        <v>1</v>
      </c>
    </row>
    <row r="68" spans="1:15" ht="33.75" customHeight="1">
      <c r="A68" s="280"/>
      <c r="B68" s="308"/>
      <c r="C68" s="309" t="s">
        <v>232</v>
      </c>
      <c r="D68" s="309"/>
      <c r="E68" s="309"/>
      <c r="F68" s="309"/>
      <c r="G68" s="309"/>
      <c r="I68" s="283"/>
      <c r="K68" s="283"/>
      <c r="L68" s="284" t="s">
        <v>232</v>
      </c>
      <c r="O68" s="271">
        <v>3</v>
      </c>
    </row>
    <row r="69" spans="1:15" ht="12.75" customHeight="1">
      <c r="A69" s="280"/>
      <c r="B69" s="308"/>
      <c r="C69" s="309" t="s">
        <v>233</v>
      </c>
      <c r="D69" s="309"/>
      <c r="E69" s="309"/>
      <c r="F69" s="309"/>
      <c r="G69" s="309"/>
      <c r="I69" s="283"/>
      <c r="K69" s="283"/>
      <c r="L69" s="284" t="s">
        <v>233</v>
      </c>
      <c r="O69" s="271">
        <v>3</v>
      </c>
    </row>
    <row r="70" spans="1:15" ht="56.25" customHeight="1">
      <c r="A70" s="280"/>
      <c r="B70" s="308"/>
      <c r="C70" s="309" t="s">
        <v>234</v>
      </c>
      <c r="D70" s="309"/>
      <c r="E70" s="309"/>
      <c r="F70" s="309"/>
      <c r="G70" s="309"/>
      <c r="I70" s="283"/>
      <c r="K70" s="283"/>
      <c r="L70" s="284" t="s">
        <v>234</v>
      </c>
      <c r="O70" s="271">
        <v>3</v>
      </c>
    </row>
    <row r="71" spans="1:15" ht="12.75" customHeight="1">
      <c r="A71" s="280"/>
      <c r="B71" s="310"/>
      <c r="C71" s="311" t="s">
        <v>235</v>
      </c>
      <c r="D71" s="311"/>
      <c r="E71" s="312">
        <v>180.18</v>
      </c>
      <c r="F71" s="313"/>
      <c r="G71" s="314"/>
      <c r="H71" s="290"/>
      <c r="I71" s="283"/>
      <c r="J71" s="291"/>
      <c r="K71" s="283"/>
      <c r="M71" s="284" t="s">
        <v>235</v>
      </c>
      <c r="O71" s="271"/>
    </row>
    <row r="72" spans="1:15" ht="12.75" customHeight="1">
      <c r="A72" s="280"/>
      <c r="B72" s="310"/>
      <c r="C72" s="311" t="s">
        <v>236</v>
      </c>
      <c r="D72" s="311"/>
      <c r="E72" s="312">
        <v>8.09</v>
      </c>
      <c r="F72" s="313"/>
      <c r="G72" s="314"/>
      <c r="H72" s="290"/>
      <c r="I72" s="283"/>
      <c r="J72" s="291"/>
      <c r="K72" s="283"/>
      <c r="M72" s="284" t="s">
        <v>236</v>
      </c>
      <c r="O72" s="271"/>
    </row>
    <row r="73" spans="1:80" ht="14.25">
      <c r="A73" s="272">
        <v>13</v>
      </c>
      <c r="B73" s="303" t="s">
        <v>237</v>
      </c>
      <c r="C73" s="274" t="s">
        <v>238</v>
      </c>
      <c r="D73" s="275" t="s">
        <v>239</v>
      </c>
      <c r="E73" s="276">
        <v>298</v>
      </c>
      <c r="F73" s="306"/>
      <c r="G73" s="307">
        <f>E73*F73</f>
        <v>0</v>
      </c>
      <c r="H73" s="278">
        <v>0</v>
      </c>
      <c r="I73" s="279">
        <f>E73*H73</f>
        <v>0</v>
      </c>
      <c r="J73" s="278">
        <v>0</v>
      </c>
      <c r="K73" s="279">
        <f>E73*J73</f>
        <v>0</v>
      </c>
      <c r="O73" s="271">
        <v>2</v>
      </c>
      <c r="AA73" s="241">
        <v>1</v>
      </c>
      <c r="AB73" s="241">
        <v>1</v>
      </c>
      <c r="AC73" s="241">
        <v>1</v>
      </c>
      <c r="AZ73" s="241">
        <v>1</v>
      </c>
      <c r="BA73" s="241">
        <f>IF(AZ73=1,G73,0)</f>
        <v>0</v>
      </c>
      <c r="BB73" s="241">
        <f>IF(AZ73=2,G73,0)</f>
        <v>0</v>
      </c>
      <c r="BC73" s="241">
        <f>IF(AZ73=3,G73,0)</f>
        <v>0</v>
      </c>
      <c r="BD73" s="241">
        <f>IF(AZ73=4,G73,0)</f>
        <v>0</v>
      </c>
      <c r="BE73" s="241">
        <f>IF(AZ73=5,G73,0)</f>
        <v>0</v>
      </c>
      <c r="CA73" s="271">
        <v>1</v>
      </c>
      <c r="CB73" s="271">
        <v>1</v>
      </c>
    </row>
    <row r="74" spans="1:15" ht="14.25" customHeight="1">
      <c r="A74" s="280"/>
      <c r="B74" s="310"/>
      <c r="C74" s="315" t="s">
        <v>240</v>
      </c>
      <c r="D74" s="315"/>
      <c r="E74" s="316">
        <v>68.65</v>
      </c>
      <c r="F74" s="313"/>
      <c r="G74" s="314"/>
      <c r="H74" s="290"/>
      <c r="I74" s="283"/>
      <c r="J74" s="291"/>
      <c r="K74" s="283"/>
      <c r="M74" s="284" t="s">
        <v>241</v>
      </c>
      <c r="O74" s="271"/>
    </row>
    <row r="75" spans="1:15" ht="14.25" customHeight="1">
      <c r="A75" s="280"/>
      <c r="B75" s="310"/>
      <c r="C75" s="315" t="s">
        <v>242</v>
      </c>
      <c r="D75" s="315"/>
      <c r="E75" s="316">
        <v>2</v>
      </c>
      <c r="F75" s="313"/>
      <c r="G75" s="314"/>
      <c r="H75" s="290"/>
      <c r="I75" s="283"/>
      <c r="J75" s="291"/>
      <c r="K75" s="283"/>
      <c r="M75" s="284" t="s">
        <v>242</v>
      </c>
      <c r="O75" s="271"/>
    </row>
    <row r="76" spans="1:15" ht="19.5" customHeight="1">
      <c r="A76" s="280"/>
      <c r="B76" s="310"/>
      <c r="C76" s="315" t="s">
        <v>243</v>
      </c>
      <c r="D76" s="315"/>
      <c r="E76" s="316">
        <v>182.4</v>
      </c>
      <c r="F76" s="313"/>
      <c r="G76" s="314"/>
      <c r="H76" s="290"/>
      <c r="I76" s="283"/>
      <c r="J76" s="291"/>
      <c r="K76" s="283"/>
      <c r="M76" s="284" t="s">
        <v>244</v>
      </c>
      <c r="O76" s="271"/>
    </row>
    <row r="77" spans="1:15" ht="14.25" customHeight="1">
      <c r="A77" s="280"/>
      <c r="B77" s="310"/>
      <c r="C77" s="315" t="s">
        <v>245</v>
      </c>
      <c r="D77" s="315"/>
      <c r="E77" s="316">
        <v>35.95</v>
      </c>
      <c r="F77" s="313"/>
      <c r="G77" s="314"/>
      <c r="H77" s="290"/>
      <c r="I77" s="283"/>
      <c r="J77" s="291"/>
      <c r="K77" s="283"/>
      <c r="M77" s="284" t="s">
        <v>245</v>
      </c>
      <c r="O77" s="271"/>
    </row>
    <row r="78" spans="1:80" ht="20.25">
      <c r="A78" s="272">
        <v>14</v>
      </c>
      <c r="B78" s="303" t="s">
        <v>246</v>
      </c>
      <c r="C78" s="304" t="s">
        <v>247</v>
      </c>
      <c r="D78" s="305" t="s">
        <v>167</v>
      </c>
      <c r="E78" s="306">
        <v>46.71</v>
      </c>
      <c r="F78" s="276"/>
      <c r="G78" s="307">
        <f>E78*F78</f>
        <v>0</v>
      </c>
      <c r="H78" s="278">
        <v>0.01888</v>
      </c>
      <c r="I78" s="279">
        <f>E78*H78</f>
        <v>0.8818848</v>
      </c>
      <c r="J78" s="278">
        <v>0</v>
      </c>
      <c r="K78" s="279">
        <f>E78*J78</f>
        <v>0</v>
      </c>
      <c r="O78" s="271">
        <v>2</v>
      </c>
      <c r="AA78" s="241">
        <v>1</v>
      </c>
      <c r="AB78" s="241">
        <v>0</v>
      </c>
      <c r="AC78" s="241">
        <v>0</v>
      </c>
      <c r="AZ78" s="241">
        <v>1</v>
      </c>
      <c r="BA78" s="241">
        <f>IF(AZ78=1,G78,0)</f>
        <v>0</v>
      </c>
      <c r="BB78" s="241">
        <f>IF(AZ78=2,G78,0)</f>
        <v>0</v>
      </c>
      <c r="BC78" s="241">
        <f>IF(AZ78=3,G78,0)</f>
        <v>0</v>
      </c>
      <c r="BD78" s="241">
        <f>IF(AZ78=4,G78,0)</f>
        <v>0</v>
      </c>
      <c r="BE78" s="241">
        <f>IF(AZ78=5,G78,0)</f>
        <v>0</v>
      </c>
      <c r="CA78" s="271">
        <v>1</v>
      </c>
      <c r="CB78" s="271">
        <v>0</v>
      </c>
    </row>
    <row r="79" spans="1:15" ht="45" customHeight="1">
      <c r="A79" s="280"/>
      <c r="B79" s="308"/>
      <c r="C79" s="309" t="s">
        <v>248</v>
      </c>
      <c r="D79" s="309"/>
      <c r="E79" s="309"/>
      <c r="F79" s="309"/>
      <c r="G79" s="309"/>
      <c r="I79" s="283"/>
      <c r="K79" s="283"/>
      <c r="L79" s="284" t="s">
        <v>248</v>
      </c>
      <c r="O79" s="271">
        <v>3</v>
      </c>
    </row>
    <row r="80" spans="1:15" ht="14.25" customHeight="1">
      <c r="A80" s="280"/>
      <c r="B80" s="310"/>
      <c r="C80" s="311" t="s">
        <v>200</v>
      </c>
      <c r="D80" s="311"/>
      <c r="E80" s="312">
        <v>32.7</v>
      </c>
      <c r="F80" s="313"/>
      <c r="G80" s="314"/>
      <c r="H80" s="290"/>
      <c r="I80" s="283"/>
      <c r="J80" s="291"/>
      <c r="K80" s="283"/>
      <c r="M80" s="284" t="s">
        <v>201</v>
      </c>
      <c r="O80" s="271"/>
    </row>
    <row r="81" spans="1:15" ht="12.75" customHeight="1">
      <c r="A81" s="280"/>
      <c r="B81" s="310"/>
      <c r="C81" s="311" t="s">
        <v>202</v>
      </c>
      <c r="D81" s="311"/>
      <c r="E81" s="312">
        <v>1.4</v>
      </c>
      <c r="F81" s="313"/>
      <c r="G81" s="314"/>
      <c r="H81" s="290"/>
      <c r="I81" s="283"/>
      <c r="J81" s="291"/>
      <c r="K81" s="283"/>
      <c r="M81" s="284" t="s">
        <v>202</v>
      </c>
      <c r="O81" s="271"/>
    </row>
    <row r="82" spans="1:15" ht="12.75" customHeight="1">
      <c r="A82" s="280"/>
      <c r="B82" s="310"/>
      <c r="C82" s="311" t="s">
        <v>203</v>
      </c>
      <c r="D82" s="311"/>
      <c r="E82" s="312">
        <v>12.61</v>
      </c>
      <c r="F82" s="313"/>
      <c r="G82" s="314"/>
      <c r="H82" s="290"/>
      <c r="I82" s="283"/>
      <c r="J82" s="291"/>
      <c r="K82" s="283"/>
      <c r="M82" s="284" t="s">
        <v>203</v>
      </c>
      <c r="O82" s="271"/>
    </row>
    <row r="83" spans="1:80" ht="20.25">
      <c r="A83" s="272">
        <v>15</v>
      </c>
      <c r="B83" s="303" t="s">
        <v>249</v>
      </c>
      <c r="C83" s="304" t="s">
        <v>250</v>
      </c>
      <c r="D83" s="305" t="s">
        <v>167</v>
      </c>
      <c r="E83" s="306">
        <v>70.86</v>
      </c>
      <c r="F83" s="276"/>
      <c r="G83" s="307">
        <f>E83*F83</f>
        <v>0</v>
      </c>
      <c r="H83" s="278">
        <v>0.01406</v>
      </c>
      <c r="I83" s="279">
        <f>E83*H83</f>
        <v>0.9962915999999999</v>
      </c>
      <c r="J83" s="278">
        <v>0</v>
      </c>
      <c r="K83" s="279">
        <f>E83*J83</f>
        <v>0</v>
      </c>
      <c r="O83" s="271">
        <v>2</v>
      </c>
      <c r="AA83" s="241">
        <v>1</v>
      </c>
      <c r="AB83" s="241">
        <v>1</v>
      </c>
      <c r="AC83" s="241">
        <v>1</v>
      </c>
      <c r="AZ83" s="241">
        <v>1</v>
      </c>
      <c r="BA83" s="241">
        <f>IF(AZ83=1,G83,0)</f>
        <v>0</v>
      </c>
      <c r="BB83" s="241">
        <f>IF(AZ83=2,G83,0)</f>
        <v>0</v>
      </c>
      <c r="BC83" s="241">
        <f>IF(AZ83=3,G83,0)</f>
        <v>0</v>
      </c>
      <c r="BD83" s="241">
        <f>IF(AZ83=4,G83,0)</f>
        <v>0</v>
      </c>
      <c r="BE83" s="241">
        <f>IF(AZ83=5,G83,0)</f>
        <v>0</v>
      </c>
      <c r="CA83" s="271">
        <v>1</v>
      </c>
      <c r="CB83" s="271">
        <v>1</v>
      </c>
    </row>
    <row r="84" spans="1:15" ht="45" customHeight="1">
      <c r="A84" s="280"/>
      <c r="B84" s="308"/>
      <c r="C84" s="309" t="s">
        <v>251</v>
      </c>
      <c r="D84" s="309"/>
      <c r="E84" s="309"/>
      <c r="F84" s="309"/>
      <c r="G84" s="309"/>
      <c r="I84" s="283"/>
      <c r="K84" s="283"/>
      <c r="L84" s="284" t="s">
        <v>252</v>
      </c>
      <c r="O84" s="271">
        <v>3</v>
      </c>
    </row>
    <row r="85" spans="1:15" ht="14.25" customHeight="1">
      <c r="A85" s="280"/>
      <c r="B85" s="310"/>
      <c r="C85" s="311" t="s">
        <v>253</v>
      </c>
      <c r="D85" s="311"/>
      <c r="E85" s="312">
        <v>12.24</v>
      </c>
      <c r="F85" s="313"/>
      <c r="G85" s="314"/>
      <c r="H85" s="290"/>
      <c r="I85" s="283"/>
      <c r="J85" s="291"/>
      <c r="K85" s="283"/>
      <c r="M85" s="284" t="s">
        <v>254</v>
      </c>
      <c r="O85" s="271"/>
    </row>
    <row r="86" spans="1:15" ht="14.25" customHeight="1">
      <c r="A86" s="280"/>
      <c r="B86" s="310"/>
      <c r="C86" s="311" t="s">
        <v>255</v>
      </c>
      <c r="D86" s="311"/>
      <c r="E86" s="312">
        <v>57.72</v>
      </c>
      <c r="F86" s="313"/>
      <c r="G86" s="314"/>
      <c r="H86" s="290"/>
      <c r="I86" s="283"/>
      <c r="J86" s="291"/>
      <c r="K86" s="283"/>
      <c r="M86" s="284" t="s">
        <v>256</v>
      </c>
      <c r="O86" s="271"/>
    </row>
    <row r="87" spans="1:15" ht="14.25" customHeight="1">
      <c r="A87" s="280"/>
      <c r="B87" s="310"/>
      <c r="C87" s="311" t="s">
        <v>257</v>
      </c>
      <c r="D87" s="311"/>
      <c r="E87" s="312">
        <v>0.9</v>
      </c>
      <c r="F87" s="313"/>
      <c r="G87" s="314"/>
      <c r="H87" s="290"/>
      <c r="I87" s="283"/>
      <c r="J87" s="291"/>
      <c r="K87" s="283"/>
      <c r="M87" s="284" t="s">
        <v>258</v>
      </c>
      <c r="O87" s="271"/>
    </row>
    <row r="88" spans="1:80" ht="20.25">
      <c r="A88" s="272">
        <v>16</v>
      </c>
      <c r="B88" s="303" t="s">
        <v>259</v>
      </c>
      <c r="C88" s="304" t="s">
        <v>260</v>
      </c>
      <c r="D88" s="305" t="s">
        <v>167</v>
      </c>
      <c r="E88" s="306">
        <v>37.84</v>
      </c>
      <c r="F88" s="276"/>
      <c r="G88" s="307">
        <f>E88*F88</f>
        <v>0</v>
      </c>
      <c r="H88" s="278">
        <v>0.01363</v>
      </c>
      <c r="I88" s="279">
        <f>E88*H88</f>
        <v>0.5157592000000001</v>
      </c>
      <c r="J88" s="278">
        <v>0</v>
      </c>
      <c r="K88" s="279">
        <f>E88*J88</f>
        <v>0</v>
      </c>
      <c r="O88" s="271">
        <v>2</v>
      </c>
      <c r="AA88" s="241">
        <v>1</v>
      </c>
      <c r="AB88" s="241">
        <v>0</v>
      </c>
      <c r="AC88" s="241">
        <v>0</v>
      </c>
      <c r="AZ88" s="241">
        <v>1</v>
      </c>
      <c r="BA88" s="241">
        <f>IF(AZ88=1,G88,0)</f>
        <v>0</v>
      </c>
      <c r="BB88" s="241">
        <f>IF(AZ88=2,G88,0)</f>
        <v>0</v>
      </c>
      <c r="BC88" s="241">
        <f>IF(AZ88=3,G88,0)</f>
        <v>0</v>
      </c>
      <c r="BD88" s="241">
        <f>IF(AZ88=4,G88,0)</f>
        <v>0</v>
      </c>
      <c r="BE88" s="241">
        <f>IF(AZ88=5,G88,0)</f>
        <v>0</v>
      </c>
      <c r="CA88" s="271">
        <v>1</v>
      </c>
      <c r="CB88" s="271">
        <v>0</v>
      </c>
    </row>
    <row r="89" spans="1:15" ht="27.75" customHeight="1">
      <c r="A89" s="280"/>
      <c r="B89" s="308"/>
      <c r="C89" s="309" t="s">
        <v>261</v>
      </c>
      <c r="D89" s="309"/>
      <c r="E89" s="309"/>
      <c r="F89" s="309"/>
      <c r="G89" s="309"/>
      <c r="I89" s="283"/>
      <c r="K89" s="283"/>
      <c r="L89" s="284" t="s">
        <v>261</v>
      </c>
      <c r="O89" s="271">
        <v>3</v>
      </c>
    </row>
    <row r="90" spans="1:15" ht="14.25" customHeight="1">
      <c r="A90" s="280"/>
      <c r="B90" s="310"/>
      <c r="C90" s="311" t="s">
        <v>262</v>
      </c>
      <c r="D90" s="311"/>
      <c r="E90" s="312">
        <v>33.12</v>
      </c>
      <c r="F90" s="313"/>
      <c r="G90" s="314"/>
      <c r="H90" s="290"/>
      <c r="I90" s="283"/>
      <c r="J90" s="291"/>
      <c r="K90" s="283"/>
      <c r="M90" s="284" t="s">
        <v>263</v>
      </c>
      <c r="O90" s="271"/>
    </row>
    <row r="91" spans="1:15" ht="14.25" customHeight="1">
      <c r="A91" s="280"/>
      <c r="B91" s="310"/>
      <c r="C91" s="311" t="s">
        <v>264</v>
      </c>
      <c r="D91" s="311"/>
      <c r="E91" s="312">
        <v>2.745</v>
      </c>
      <c r="F91" s="313"/>
      <c r="G91" s="314"/>
      <c r="H91" s="290"/>
      <c r="I91" s="283"/>
      <c r="J91" s="291"/>
      <c r="K91" s="283"/>
      <c r="M91" s="284" t="s">
        <v>265</v>
      </c>
      <c r="O91" s="271"/>
    </row>
    <row r="92" spans="1:15" ht="14.25" customHeight="1">
      <c r="A92" s="280"/>
      <c r="B92" s="310"/>
      <c r="C92" s="311" t="s">
        <v>266</v>
      </c>
      <c r="D92" s="311"/>
      <c r="E92" s="312">
        <v>1.9725000000000001</v>
      </c>
      <c r="F92" s="313"/>
      <c r="G92" s="314"/>
      <c r="H92" s="290"/>
      <c r="I92" s="283"/>
      <c r="J92" s="291"/>
      <c r="K92" s="283"/>
      <c r="M92" s="284" t="s">
        <v>267</v>
      </c>
      <c r="O92" s="271"/>
    </row>
    <row r="93" spans="1:80" ht="20.25">
      <c r="A93" s="272">
        <v>17</v>
      </c>
      <c r="B93" s="303" t="s">
        <v>268</v>
      </c>
      <c r="C93" s="304" t="s">
        <v>269</v>
      </c>
      <c r="D93" s="305" t="s">
        <v>167</v>
      </c>
      <c r="E93" s="306">
        <v>4.575</v>
      </c>
      <c r="F93" s="276"/>
      <c r="G93" s="307">
        <f>E93*F93</f>
        <v>0</v>
      </c>
      <c r="H93" s="278">
        <v>0.00998</v>
      </c>
      <c r="I93" s="279">
        <f>E93*H93</f>
        <v>0.0456585</v>
      </c>
      <c r="J93" s="278">
        <v>0</v>
      </c>
      <c r="K93" s="279">
        <f>E93*J93</f>
        <v>0</v>
      </c>
      <c r="O93" s="271">
        <v>2</v>
      </c>
      <c r="AA93" s="241">
        <v>1</v>
      </c>
      <c r="AB93" s="241">
        <v>0</v>
      </c>
      <c r="AC93" s="241">
        <v>0</v>
      </c>
      <c r="AZ93" s="241">
        <v>1</v>
      </c>
      <c r="BA93" s="241">
        <f>IF(AZ93=1,G93,0)</f>
        <v>0</v>
      </c>
      <c r="BB93" s="241">
        <f>IF(AZ93=2,G93,0)</f>
        <v>0</v>
      </c>
      <c r="BC93" s="241">
        <f>IF(AZ93=3,G93,0)</f>
        <v>0</v>
      </c>
      <c r="BD93" s="241">
        <f>IF(AZ93=4,G93,0)</f>
        <v>0</v>
      </c>
      <c r="BE93" s="241">
        <f>IF(AZ93=5,G93,0)</f>
        <v>0</v>
      </c>
      <c r="CA93" s="271">
        <v>1</v>
      </c>
      <c r="CB93" s="271">
        <v>0</v>
      </c>
    </row>
    <row r="94" spans="1:15" ht="33.75" customHeight="1">
      <c r="A94" s="280"/>
      <c r="B94" s="308"/>
      <c r="C94" s="309" t="s">
        <v>270</v>
      </c>
      <c r="D94" s="309"/>
      <c r="E94" s="309"/>
      <c r="F94" s="309"/>
      <c r="G94" s="309"/>
      <c r="I94" s="283"/>
      <c r="K94" s="283"/>
      <c r="L94" s="284" t="s">
        <v>270</v>
      </c>
      <c r="O94" s="271">
        <v>3</v>
      </c>
    </row>
    <row r="95" spans="1:15" ht="12.75" customHeight="1">
      <c r="A95" s="280"/>
      <c r="B95" s="310"/>
      <c r="C95" s="311" t="s">
        <v>211</v>
      </c>
      <c r="D95" s="311"/>
      <c r="E95" s="312">
        <v>4.26</v>
      </c>
      <c r="F95" s="313"/>
      <c r="G95" s="314"/>
      <c r="H95" s="290"/>
      <c r="I95" s="283"/>
      <c r="J95" s="291"/>
      <c r="K95" s="283"/>
      <c r="M95" s="284" t="s">
        <v>211</v>
      </c>
      <c r="O95" s="271"/>
    </row>
    <row r="96" spans="1:15" ht="12.75" customHeight="1">
      <c r="A96" s="280"/>
      <c r="B96" s="310"/>
      <c r="C96" s="311" t="s">
        <v>212</v>
      </c>
      <c r="D96" s="311"/>
      <c r="E96" s="312">
        <v>0.315</v>
      </c>
      <c r="F96" s="313"/>
      <c r="G96" s="314"/>
      <c r="H96" s="290"/>
      <c r="I96" s="283"/>
      <c r="J96" s="291"/>
      <c r="K96" s="283"/>
      <c r="M96" s="284" t="s">
        <v>212</v>
      </c>
      <c r="O96" s="271"/>
    </row>
    <row r="97" spans="1:80" ht="14.25">
      <c r="A97" s="319">
        <v>18</v>
      </c>
      <c r="B97" s="303" t="s">
        <v>271</v>
      </c>
      <c r="C97" s="304" t="s">
        <v>272</v>
      </c>
      <c r="D97" s="305" t="s">
        <v>167</v>
      </c>
      <c r="E97" s="306">
        <v>16.43</v>
      </c>
      <c r="F97" s="276"/>
      <c r="G97" s="307">
        <f>E97*F97</f>
        <v>0</v>
      </c>
      <c r="H97" s="278">
        <v>0.00903</v>
      </c>
      <c r="I97" s="279">
        <f>E97*H97</f>
        <v>0.1483629</v>
      </c>
      <c r="J97" s="278">
        <v>0</v>
      </c>
      <c r="K97" s="279">
        <f>E97*J97</f>
        <v>0</v>
      </c>
      <c r="O97" s="271">
        <v>2</v>
      </c>
      <c r="AA97" s="241">
        <v>1</v>
      </c>
      <c r="AB97" s="241">
        <v>1</v>
      </c>
      <c r="AC97" s="241">
        <v>1</v>
      </c>
      <c r="AZ97" s="241">
        <v>1</v>
      </c>
      <c r="BA97" s="241">
        <f>IF(AZ97=1,G97,0)</f>
        <v>0</v>
      </c>
      <c r="BB97" s="241">
        <f>IF(AZ97=2,G97,0)</f>
        <v>0</v>
      </c>
      <c r="BC97" s="241">
        <f>IF(AZ97=3,G97,0)</f>
        <v>0</v>
      </c>
      <c r="BD97" s="241">
        <f>IF(AZ97=4,G97,0)</f>
        <v>0</v>
      </c>
      <c r="BE97" s="241">
        <f>IF(AZ97=5,G97,0)</f>
        <v>0</v>
      </c>
      <c r="CA97" s="271">
        <v>1</v>
      </c>
      <c r="CB97" s="271">
        <v>1</v>
      </c>
    </row>
    <row r="98" spans="1:15" ht="22.5" customHeight="1">
      <c r="A98" s="280"/>
      <c r="B98" s="308"/>
      <c r="C98" s="309" t="s">
        <v>273</v>
      </c>
      <c r="D98" s="309"/>
      <c r="E98" s="309"/>
      <c r="F98" s="309"/>
      <c r="G98" s="309"/>
      <c r="I98" s="283"/>
      <c r="K98" s="283"/>
      <c r="L98" s="284" t="s">
        <v>273</v>
      </c>
      <c r="O98" s="271">
        <v>3</v>
      </c>
    </row>
    <row r="99" spans="1:15" ht="14.25" customHeight="1">
      <c r="A99" s="280"/>
      <c r="B99" s="310"/>
      <c r="C99" s="311" t="s">
        <v>274</v>
      </c>
      <c r="D99" s="311"/>
      <c r="E99" s="312">
        <v>6.3</v>
      </c>
      <c r="F99" s="313"/>
      <c r="G99" s="314"/>
      <c r="H99" s="290"/>
      <c r="I99" s="283"/>
      <c r="J99" s="291"/>
      <c r="K99" s="283"/>
      <c r="M99" s="284" t="s">
        <v>275</v>
      </c>
      <c r="O99" s="271"/>
    </row>
    <row r="100" spans="1:15" ht="12.75" customHeight="1">
      <c r="A100" s="280"/>
      <c r="B100" s="310"/>
      <c r="C100" s="311" t="s">
        <v>276</v>
      </c>
      <c r="D100" s="311"/>
      <c r="E100" s="312">
        <v>8.64</v>
      </c>
      <c r="F100" s="313"/>
      <c r="G100" s="314"/>
      <c r="H100" s="290"/>
      <c r="I100" s="283"/>
      <c r="J100" s="291"/>
      <c r="K100" s="283"/>
      <c r="M100" s="284" t="s">
        <v>276</v>
      </c>
      <c r="O100" s="271"/>
    </row>
    <row r="101" spans="1:15" ht="12.75" customHeight="1">
      <c r="A101" s="280"/>
      <c r="B101" s="310"/>
      <c r="C101" s="311" t="s">
        <v>277</v>
      </c>
      <c r="D101" s="311"/>
      <c r="E101" s="312">
        <v>1.035</v>
      </c>
      <c r="F101" s="313"/>
      <c r="G101" s="314"/>
      <c r="H101" s="290"/>
      <c r="I101" s="283"/>
      <c r="J101" s="291"/>
      <c r="K101" s="283"/>
      <c r="M101" s="284" t="s">
        <v>277</v>
      </c>
      <c r="O101" s="271"/>
    </row>
    <row r="102" spans="1:15" ht="12.75" customHeight="1">
      <c r="A102" s="280"/>
      <c r="B102" s="310"/>
      <c r="C102" s="311" t="s">
        <v>278</v>
      </c>
      <c r="D102" s="311"/>
      <c r="E102" s="312">
        <v>0.45</v>
      </c>
      <c r="F102" s="313"/>
      <c r="G102" s="314"/>
      <c r="H102" s="290"/>
      <c r="I102" s="283"/>
      <c r="J102" s="291"/>
      <c r="K102" s="283"/>
      <c r="M102" s="284" t="s">
        <v>278</v>
      </c>
      <c r="O102" s="271"/>
    </row>
    <row r="103" spans="1:80" ht="14.25">
      <c r="A103" s="272">
        <v>19</v>
      </c>
      <c r="B103" s="303" t="s">
        <v>279</v>
      </c>
      <c r="C103" s="304" t="s">
        <v>280</v>
      </c>
      <c r="D103" s="305" t="s">
        <v>167</v>
      </c>
      <c r="E103" s="306">
        <v>46.71</v>
      </c>
      <c r="F103" s="276"/>
      <c r="G103" s="307">
        <f>E103*F103</f>
        <v>0</v>
      </c>
      <c r="H103" s="278">
        <v>0</v>
      </c>
      <c r="I103" s="279">
        <f>E103*H103</f>
        <v>0</v>
      </c>
      <c r="J103" s="278">
        <v>0</v>
      </c>
      <c r="K103" s="279">
        <f>E103*J103</f>
        <v>0</v>
      </c>
      <c r="O103" s="271">
        <v>2</v>
      </c>
      <c r="AA103" s="241">
        <v>1</v>
      </c>
      <c r="AB103" s="241">
        <v>0</v>
      </c>
      <c r="AC103" s="241">
        <v>0</v>
      </c>
      <c r="AZ103" s="241">
        <v>1</v>
      </c>
      <c r="BA103" s="241">
        <f>IF(AZ103=1,G103,0)</f>
        <v>0</v>
      </c>
      <c r="BB103" s="241">
        <f>IF(AZ103=2,G103,0)</f>
        <v>0</v>
      </c>
      <c r="BC103" s="241">
        <f>IF(AZ103=3,G103,0)</f>
        <v>0</v>
      </c>
      <c r="BD103" s="241">
        <f>IF(AZ103=4,G103,0)</f>
        <v>0</v>
      </c>
      <c r="BE103" s="241">
        <f>IF(AZ103=5,G103,0)</f>
        <v>0</v>
      </c>
      <c r="CA103" s="271">
        <v>1</v>
      </c>
      <c r="CB103" s="271">
        <v>0</v>
      </c>
    </row>
    <row r="104" spans="1:15" ht="22.5" customHeight="1">
      <c r="A104" s="280"/>
      <c r="B104" s="308"/>
      <c r="C104" s="309" t="s">
        <v>281</v>
      </c>
      <c r="D104" s="309"/>
      <c r="E104" s="309"/>
      <c r="F104" s="309"/>
      <c r="G104" s="309"/>
      <c r="I104" s="283"/>
      <c r="K104" s="283"/>
      <c r="L104" s="284" t="s">
        <v>281</v>
      </c>
      <c r="O104" s="271">
        <v>3</v>
      </c>
    </row>
    <row r="105" spans="1:15" ht="22.5" customHeight="1">
      <c r="A105" s="280"/>
      <c r="B105" s="308"/>
      <c r="C105" s="309" t="s">
        <v>282</v>
      </c>
      <c r="D105" s="309"/>
      <c r="E105" s="309"/>
      <c r="F105" s="309"/>
      <c r="G105" s="309"/>
      <c r="I105" s="283"/>
      <c r="K105" s="283"/>
      <c r="L105" s="284" t="s">
        <v>282</v>
      </c>
      <c r="O105" s="271">
        <v>3</v>
      </c>
    </row>
    <row r="106" spans="1:15" ht="14.25" customHeight="1">
      <c r="A106" s="280"/>
      <c r="B106" s="310"/>
      <c r="C106" s="311" t="s">
        <v>200</v>
      </c>
      <c r="D106" s="311"/>
      <c r="E106" s="312">
        <v>32.7</v>
      </c>
      <c r="F106" s="313"/>
      <c r="G106" s="314"/>
      <c r="H106" s="290"/>
      <c r="I106" s="283"/>
      <c r="J106" s="291"/>
      <c r="K106" s="283"/>
      <c r="M106" s="284" t="s">
        <v>201</v>
      </c>
      <c r="O106" s="271"/>
    </row>
    <row r="107" spans="1:15" ht="12.75" customHeight="1">
      <c r="A107" s="280"/>
      <c r="B107" s="310"/>
      <c r="C107" s="311" t="s">
        <v>202</v>
      </c>
      <c r="D107" s="311"/>
      <c r="E107" s="312">
        <v>1.4</v>
      </c>
      <c r="F107" s="313"/>
      <c r="G107" s="314"/>
      <c r="H107" s="290"/>
      <c r="I107" s="283"/>
      <c r="J107" s="291"/>
      <c r="K107" s="283"/>
      <c r="M107" s="284" t="s">
        <v>202</v>
      </c>
      <c r="O107" s="271"/>
    </row>
    <row r="108" spans="1:15" ht="12.75" customHeight="1">
      <c r="A108" s="280"/>
      <c r="B108" s="310"/>
      <c r="C108" s="311" t="s">
        <v>203</v>
      </c>
      <c r="D108" s="311"/>
      <c r="E108" s="312">
        <v>12.61</v>
      </c>
      <c r="F108" s="313"/>
      <c r="G108" s="314"/>
      <c r="H108" s="290"/>
      <c r="I108" s="283"/>
      <c r="J108" s="291"/>
      <c r="K108" s="283"/>
      <c r="M108" s="284" t="s">
        <v>203</v>
      </c>
      <c r="O108" s="271"/>
    </row>
    <row r="109" spans="1:80" ht="14.25">
      <c r="A109" s="272">
        <v>20</v>
      </c>
      <c r="B109" s="303" t="s">
        <v>283</v>
      </c>
      <c r="C109" s="304" t="s">
        <v>284</v>
      </c>
      <c r="D109" s="305" t="s">
        <v>167</v>
      </c>
      <c r="E109" s="306">
        <v>644.78</v>
      </c>
      <c r="F109" s="276"/>
      <c r="G109" s="307">
        <f>E109*F109</f>
        <v>0</v>
      </c>
      <c r="H109" s="278">
        <v>0</v>
      </c>
      <c r="I109" s="279">
        <f>E109*H109</f>
        <v>0</v>
      </c>
      <c r="J109" s="278">
        <v>0</v>
      </c>
      <c r="K109" s="279">
        <f>E109*J109</f>
        <v>0</v>
      </c>
      <c r="O109" s="271">
        <v>2</v>
      </c>
      <c r="AA109" s="241">
        <v>1</v>
      </c>
      <c r="AB109" s="241">
        <v>1</v>
      </c>
      <c r="AC109" s="241">
        <v>1</v>
      </c>
      <c r="AZ109" s="241">
        <v>1</v>
      </c>
      <c r="BA109" s="241">
        <f>IF(AZ109=1,G109,0)</f>
        <v>0</v>
      </c>
      <c r="BB109" s="241">
        <f>IF(AZ109=2,G109,0)</f>
        <v>0</v>
      </c>
      <c r="BC109" s="241">
        <f>IF(AZ109=3,G109,0)</f>
        <v>0</v>
      </c>
      <c r="BD109" s="241">
        <f>IF(AZ109=4,G109,0)</f>
        <v>0</v>
      </c>
      <c r="BE109" s="241">
        <f>IF(AZ109=5,G109,0)</f>
        <v>0</v>
      </c>
      <c r="CA109" s="271">
        <v>1</v>
      </c>
      <c r="CB109" s="271">
        <v>1</v>
      </c>
    </row>
    <row r="110" spans="1:15" ht="14.25" customHeight="1">
      <c r="A110" s="280"/>
      <c r="B110" s="310"/>
      <c r="C110" s="315" t="s">
        <v>285</v>
      </c>
      <c r="D110" s="315"/>
      <c r="E110" s="316">
        <v>644.78</v>
      </c>
      <c r="F110" s="313"/>
      <c r="G110" s="314"/>
      <c r="H110" s="290"/>
      <c r="I110" s="283"/>
      <c r="J110" s="291"/>
      <c r="K110" s="283"/>
      <c r="M110" s="284" t="s">
        <v>285</v>
      </c>
      <c r="O110" s="271"/>
    </row>
    <row r="111" spans="1:80" ht="14.25">
      <c r="A111" s="272">
        <v>21</v>
      </c>
      <c r="B111" s="303" t="s">
        <v>286</v>
      </c>
      <c r="C111" s="304" t="s">
        <v>287</v>
      </c>
      <c r="D111" s="305" t="s">
        <v>167</v>
      </c>
      <c r="E111" s="306">
        <v>598.61</v>
      </c>
      <c r="F111" s="276"/>
      <c r="G111" s="307">
        <f aca="true" t="shared" si="0" ref="G111:G112">E111*F111</f>
        <v>0</v>
      </c>
      <c r="H111" s="278">
        <v>0.00258</v>
      </c>
      <c r="I111" s="279">
        <f aca="true" t="shared" si="1" ref="I111:I112">E111*H111</f>
        <v>1.5444137999999998</v>
      </c>
      <c r="J111" s="278">
        <v>0</v>
      </c>
      <c r="K111" s="279">
        <f aca="true" t="shared" si="2" ref="K111:K112">E111*J111</f>
        <v>0</v>
      </c>
      <c r="O111" s="271">
        <v>2</v>
      </c>
      <c r="AA111" s="241">
        <v>1</v>
      </c>
      <c r="AB111" s="241">
        <v>1</v>
      </c>
      <c r="AC111" s="241">
        <v>1</v>
      </c>
      <c r="AZ111" s="241">
        <v>1</v>
      </c>
      <c r="BA111" s="241">
        <f aca="true" t="shared" si="3" ref="BA111:BA112">IF(AZ111=1,G111,0)</f>
        <v>0</v>
      </c>
      <c r="BB111" s="241">
        <f aca="true" t="shared" si="4" ref="BB111:BB112">IF(AZ111=2,G111,0)</f>
        <v>0</v>
      </c>
      <c r="BC111" s="241">
        <f aca="true" t="shared" si="5" ref="BC111:BC112">IF(AZ111=3,G111,0)</f>
        <v>0</v>
      </c>
      <c r="BD111" s="241">
        <f aca="true" t="shared" si="6" ref="BD111:BD112">IF(AZ111=4,G111,0)</f>
        <v>0</v>
      </c>
      <c r="BE111" s="241">
        <f aca="true" t="shared" si="7" ref="BE111:BE112">IF(AZ111=5,G111,0)</f>
        <v>0</v>
      </c>
      <c r="CA111" s="271">
        <v>1</v>
      </c>
      <c r="CB111" s="271">
        <v>1</v>
      </c>
    </row>
    <row r="112" spans="1:80" ht="14.25">
      <c r="A112" s="272">
        <v>22</v>
      </c>
      <c r="B112" s="303" t="s">
        <v>288</v>
      </c>
      <c r="C112" s="304" t="s">
        <v>289</v>
      </c>
      <c r="D112" s="305" t="s">
        <v>167</v>
      </c>
      <c r="E112" s="306">
        <v>709.5125</v>
      </c>
      <c r="F112" s="276"/>
      <c r="G112" s="307">
        <f t="shared" si="0"/>
        <v>0</v>
      </c>
      <c r="H112" s="278">
        <v>2E-05</v>
      </c>
      <c r="I112" s="279">
        <f t="shared" si="1"/>
        <v>0.014190250000000001</v>
      </c>
      <c r="J112" s="278">
        <v>0</v>
      </c>
      <c r="K112" s="279">
        <f t="shared" si="2"/>
        <v>0</v>
      </c>
      <c r="O112" s="271">
        <v>2</v>
      </c>
      <c r="AA112" s="241">
        <v>1</v>
      </c>
      <c r="AB112" s="241">
        <v>0</v>
      </c>
      <c r="AC112" s="241">
        <v>0</v>
      </c>
      <c r="AZ112" s="241">
        <v>1</v>
      </c>
      <c r="BA112" s="241">
        <f t="shared" si="3"/>
        <v>0</v>
      </c>
      <c r="BB112" s="241">
        <f t="shared" si="4"/>
        <v>0</v>
      </c>
      <c r="BC112" s="241">
        <f t="shared" si="5"/>
        <v>0</v>
      </c>
      <c r="BD112" s="241">
        <f t="shared" si="6"/>
        <v>0</v>
      </c>
      <c r="BE112" s="241">
        <f t="shared" si="7"/>
        <v>0</v>
      </c>
      <c r="CA112" s="271">
        <v>1</v>
      </c>
      <c r="CB112" s="271">
        <v>0</v>
      </c>
    </row>
    <row r="113" spans="1:15" ht="14.25" customHeight="1">
      <c r="A113" s="280"/>
      <c r="B113" s="310"/>
      <c r="C113" s="315" t="s">
        <v>290</v>
      </c>
      <c r="D113" s="315"/>
      <c r="E113" s="316">
        <v>645.32</v>
      </c>
      <c r="F113" s="313"/>
      <c r="G113" s="314"/>
      <c r="H113" s="290"/>
      <c r="I113" s="283"/>
      <c r="J113" s="291"/>
      <c r="K113" s="283"/>
      <c r="M113" s="284" t="s">
        <v>290</v>
      </c>
      <c r="O113" s="271"/>
    </row>
    <row r="114" spans="1:15" ht="14.25" customHeight="1">
      <c r="A114" s="280"/>
      <c r="B114" s="310"/>
      <c r="C114" s="315" t="s">
        <v>291</v>
      </c>
      <c r="D114" s="315"/>
      <c r="E114" s="316">
        <v>64.1925</v>
      </c>
      <c r="F114" s="313"/>
      <c r="G114" s="314"/>
      <c r="H114" s="290"/>
      <c r="I114" s="283"/>
      <c r="J114" s="291"/>
      <c r="K114" s="283"/>
      <c r="M114" s="284" t="s">
        <v>291</v>
      </c>
      <c r="O114" s="271"/>
    </row>
    <row r="115" spans="1:80" ht="14.25">
      <c r="A115" s="272">
        <v>23</v>
      </c>
      <c r="B115" s="303" t="s">
        <v>292</v>
      </c>
      <c r="C115" s="304" t="s">
        <v>293</v>
      </c>
      <c r="D115" s="305" t="s">
        <v>239</v>
      </c>
      <c r="E115" s="276">
        <v>251.05</v>
      </c>
      <c r="F115" s="276"/>
      <c r="G115" s="307">
        <f aca="true" t="shared" si="8" ref="G115:G117">E115*F115</f>
        <v>0</v>
      </c>
      <c r="H115" s="278">
        <v>0.0001</v>
      </c>
      <c r="I115" s="279">
        <f aca="true" t="shared" si="9" ref="I115:I116">E115*H115</f>
        <v>0.025105000000000002</v>
      </c>
      <c r="J115" s="278"/>
      <c r="K115" s="279">
        <f aca="true" t="shared" si="10" ref="K115:K116">E115*J115</f>
        <v>0</v>
      </c>
      <c r="O115" s="271">
        <v>2</v>
      </c>
      <c r="AA115" s="241">
        <v>3</v>
      </c>
      <c r="AB115" s="241">
        <v>1</v>
      </c>
      <c r="AC115" s="241">
        <v>28350112</v>
      </c>
      <c r="AZ115" s="241">
        <v>1</v>
      </c>
      <c r="BA115" s="241">
        <f aca="true" t="shared" si="11" ref="BA115:BA116">IF(AZ115=1,G115,0)</f>
        <v>0</v>
      </c>
      <c r="BB115" s="241">
        <f aca="true" t="shared" si="12" ref="BB115:BB116">IF(AZ115=2,G115,0)</f>
        <v>0</v>
      </c>
      <c r="BC115" s="241">
        <f aca="true" t="shared" si="13" ref="BC115:BC116">IF(AZ115=3,G115,0)</f>
        <v>0</v>
      </c>
      <c r="BD115" s="241">
        <f aca="true" t="shared" si="14" ref="BD115:BD116">IF(AZ115=4,G115,0)</f>
        <v>0</v>
      </c>
      <c r="BE115" s="241">
        <f aca="true" t="shared" si="15" ref="BE115:BE116">IF(AZ115=5,G115,0)</f>
        <v>0</v>
      </c>
      <c r="CA115" s="271">
        <v>3</v>
      </c>
      <c r="CB115" s="271">
        <v>1</v>
      </c>
    </row>
    <row r="116" spans="1:80" ht="14.25">
      <c r="A116" s="272">
        <v>24</v>
      </c>
      <c r="B116" s="303" t="s">
        <v>294</v>
      </c>
      <c r="C116" s="304" t="s">
        <v>295</v>
      </c>
      <c r="D116" s="305" t="s">
        <v>239</v>
      </c>
      <c r="E116" s="276">
        <v>68.65</v>
      </c>
      <c r="F116" s="276"/>
      <c r="G116" s="307">
        <f t="shared" si="8"/>
        <v>0</v>
      </c>
      <c r="H116" s="278">
        <v>2E-05</v>
      </c>
      <c r="I116" s="279">
        <f t="shared" si="9"/>
        <v>0.0013730000000000003</v>
      </c>
      <c r="J116" s="278"/>
      <c r="K116" s="279">
        <f t="shared" si="10"/>
        <v>0</v>
      </c>
      <c r="O116" s="271">
        <v>2</v>
      </c>
      <c r="AA116" s="241">
        <v>3</v>
      </c>
      <c r="AB116" s="241">
        <v>1</v>
      </c>
      <c r="AC116" s="241">
        <v>28350229</v>
      </c>
      <c r="AZ116" s="241">
        <v>1</v>
      </c>
      <c r="BA116" s="241">
        <f t="shared" si="11"/>
        <v>0</v>
      </c>
      <c r="BB116" s="241">
        <f t="shared" si="12"/>
        <v>0</v>
      </c>
      <c r="BC116" s="241">
        <f t="shared" si="13"/>
        <v>0</v>
      </c>
      <c r="BD116" s="241">
        <f t="shared" si="14"/>
        <v>0</v>
      </c>
      <c r="BE116" s="241">
        <f t="shared" si="15"/>
        <v>0</v>
      </c>
      <c r="CA116" s="271">
        <v>3</v>
      </c>
      <c r="CB116" s="271">
        <v>1</v>
      </c>
    </row>
    <row r="117" spans="1:80" ht="14.25">
      <c r="A117" s="272">
        <v>25</v>
      </c>
      <c r="B117" s="303" t="s">
        <v>296</v>
      </c>
      <c r="C117" s="304" t="s">
        <v>297</v>
      </c>
      <c r="D117" s="305" t="s">
        <v>167</v>
      </c>
      <c r="E117" s="276">
        <v>530.45</v>
      </c>
      <c r="F117" s="276"/>
      <c r="G117" s="307">
        <f t="shared" si="8"/>
        <v>0</v>
      </c>
      <c r="H117" s="278"/>
      <c r="I117" s="279"/>
      <c r="J117" s="278"/>
      <c r="K117" s="279"/>
      <c r="O117" s="271"/>
      <c r="CA117" s="271"/>
      <c r="CB117" s="271"/>
    </row>
    <row r="118" spans="1:57" ht="12.75">
      <c r="A118" s="292"/>
      <c r="B118" s="293" t="s">
        <v>171</v>
      </c>
      <c r="C118" s="294" t="s">
        <v>298</v>
      </c>
      <c r="D118" s="295"/>
      <c r="E118" s="296"/>
      <c r="F118" s="297"/>
      <c r="G118" s="298">
        <f>SUM(G31:G117)</f>
        <v>0</v>
      </c>
      <c r="H118" s="299"/>
      <c r="I118" s="300">
        <f>SUM(I31:I116)</f>
        <v>6.010504125</v>
      </c>
      <c r="J118" s="299"/>
      <c r="K118" s="300">
        <f>SUM(K31:K116)</f>
        <v>0</v>
      </c>
      <c r="O118" s="271">
        <v>4</v>
      </c>
      <c r="BA118" s="301">
        <f>G118</f>
        <v>0</v>
      </c>
      <c r="BB118" s="301">
        <f>SUM(BB31:BB116)</f>
        <v>0</v>
      </c>
      <c r="BC118" s="301">
        <f>SUM(BC31:BC116)</f>
        <v>0</v>
      </c>
      <c r="BD118" s="301">
        <f>SUM(BD31:BD116)</f>
        <v>0</v>
      </c>
      <c r="BE118" s="301">
        <f>SUM(BE31:BE116)</f>
        <v>0</v>
      </c>
    </row>
    <row r="119" spans="1:15" ht="12.75">
      <c r="A119" s="261" t="s">
        <v>164</v>
      </c>
      <c r="B119" s="262" t="s">
        <v>45</v>
      </c>
      <c r="C119" s="263" t="s">
        <v>46</v>
      </c>
      <c r="D119" s="264"/>
      <c r="E119" s="265"/>
      <c r="F119" s="265"/>
      <c r="G119" s="266"/>
      <c r="H119" s="267"/>
      <c r="I119" s="268"/>
      <c r="J119" s="269"/>
      <c r="K119" s="270"/>
      <c r="O119" s="271">
        <v>1</v>
      </c>
    </row>
    <row r="120" spans="1:80" ht="14.25">
      <c r="A120" s="272">
        <v>26</v>
      </c>
      <c r="B120" s="303" t="s">
        <v>299</v>
      </c>
      <c r="C120" s="304" t="s">
        <v>300</v>
      </c>
      <c r="D120" s="305" t="s">
        <v>167</v>
      </c>
      <c r="E120" s="306">
        <v>32.58</v>
      </c>
      <c r="F120" s="276"/>
      <c r="G120" s="307">
        <f>E120*F120</f>
        <v>0</v>
      </c>
      <c r="H120" s="278">
        <v>0.04984</v>
      </c>
      <c r="I120" s="279">
        <f>E120*H120</f>
        <v>1.6237872</v>
      </c>
      <c r="J120" s="278">
        <v>0</v>
      </c>
      <c r="K120" s="279">
        <f>E120*J120</f>
        <v>0</v>
      </c>
      <c r="O120" s="271">
        <v>2</v>
      </c>
      <c r="AA120" s="241">
        <v>1</v>
      </c>
      <c r="AB120" s="241">
        <v>0</v>
      </c>
      <c r="AC120" s="241">
        <v>0</v>
      </c>
      <c r="AZ120" s="241">
        <v>1</v>
      </c>
      <c r="BA120" s="241">
        <f>IF(AZ120=1,G120,0)</f>
        <v>0</v>
      </c>
      <c r="BB120" s="241">
        <f>IF(AZ120=2,G120,0)</f>
        <v>0</v>
      </c>
      <c r="BC120" s="241">
        <f>IF(AZ120=3,G120,0)</f>
        <v>0</v>
      </c>
      <c r="BD120" s="241">
        <f>IF(AZ120=4,G120,0)</f>
        <v>0</v>
      </c>
      <c r="BE120" s="241">
        <f>IF(AZ120=5,G120,0)</f>
        <v>0</v>
      </c>
      <c r="CA120" s="271">
        <v>1</v>
      </c>
      <c r="CB120" s="271">
        <v>0</v>
      </c>
    </row>
    <row r="121" spans="1:15" ht="33.75" customHeight="1">
      <c r="A121" s="280"/>
      <c r="B121" s="308"/>
      <c r="C121" s="309" t="s">
        <v>301</v>
      </c>
      <c r="D121" s="309"/>
      <c r="E121" s="309"/>
      <c r="F121" s="309"/>
      <c r="G121" s="309"/>
      <c r="I121" s="283"/>
      <c r="K121" s="283"/>
      <c r="L121" s="284" t="s">
        <v>301</v>
      </c>
      <c r="O121" s="271">
        <v>3</v>
      </c>
    </row>
    <row r="122" spans="1:15" ht="12.75" customHeight="1">
      <c r="A122" s="280"/>
      <c r="B122" s="310"/>
      <c r="C122" s="311" t="s">
        <v>302</v>
      </c>
      <c r="D122" s="311"/>
      <c r="E122" s="312">
        <v>32.58</v>
      </c>
      <c r="F122" s="313"/>
      <c r="G122" s="314"/>
      <c r="H122" s="290"/>
      <c r="I122" s="283"/>
      <c r="J122" s="291"/>
      <c r="K122" s="283"/>
      <c r="M122" s="284" t="s">
        <v>302</v>
      </c>
      <c r="O122" s="271"/>
    </row>
    <row r="123" spans="1:57" ht="12.75">
      <c r="A123" s="292"/>
      <c r="B123" s="293" t="s">
        <v>171</v>
      </c>
      <c r="C123" s="294" t="s">
        <v>303</v>
      </c>
      <c r="D123" s="295"/>
      <c r="E123" s="296"/>
      <c r="F123" s="297"/>
      <c r="G123" s="298">
        <f>SUM(G119:G122)</f>
        <v>0</v>
      </c>
      <c r="H123" s="299"/>
      <c r="I123" s="300">
        <f>SUM(I119:I122)</f>
        <v>1.6237872</v>
      </c>
      <c r="J123" s="299"/>
      <c r="K123" s="300">
        <f>SUM(K119:K122)</f>
        <v>0</v>
      </c>
      <c r="O123" s="271">
        <v>4</v>
      </c>
      <c r="BA123" s="301">
        <f>SUM(BA119:BA122)</f>
        <v>0</v>
      </c>
      <c r="BB123" s="301">
        <f>SUM(BB119:BB122)</f>
        <v>0</v>
      </c>
      <c r="BC123" s="301">
        <f>SUM(BC119:BC122)</f>
        <v>0</v>
      </c>
      <c r="BD123" s="301">
        <f>SUM(BD119:BD122)</f>
        <v>0</v>
      </c>
      <c r="BE123" s="301">
        <f>SUM(BE119:BE122)</f>
        <v>0</v>
      </c>
    </row>
    <row r="124" spans="1:15" ht="12.75">
      <c r="A124" s="261" t="s">
        <v>164</v>
      </c>
      <c r="B124" s="262" t="s">
        <v>47</v>
      </c>
      <c r="C124" s="263" t="s">
        <v>48</v>
      </c>
      <c r="D124" s="264"/>
      <c r="E124" s="265"/>
      <c r="F124" s="265"/>
      <c r="G124" s="266"/>
      <c r="H124" s="267"/>
      <c r="I124" s="268"/>
      <c r="J124" s="269"/>
      <c r="K124" s="270"/>
      <c r="O124" s="271">
        <v>1</v>
      </c>
    </row>
    <row r="125" spans="1:80" ht="20.25">
      <c r="A125" s="319">
        <v>27</v>
      </c>
      <c r="B125" s="303" t="s">
        <v>304</v>
      </c>
      <c r="C125" s="304" t="s">
        <v>305</v>
      </c>
      <c r="D125" s="305" t="s">
        <v>239</v>
      </c>
      <c r="E125" s="306">
        <v>55.8</v>
      </c>
      <c r="F125" s="276"/>
      <c r="G125" s="307">
        <f>E125*F125</f>
        <v>0</v>
      </c>
      <c r="H125" s="278">
        <v>0.00421</v>
      </c>
      <c r="I125" s="279">
        <f>E125*H125</f>
        <v>0.234918</v>
      </c>
      <c r="J125" s="278">
        <v>0</v>
      </c>
      <c r="K125" s="279">
        <f>E125*J125</f>
        <v>0</v>
      </c>
      <c r="O125" s="271">
        <v>2</v>
      </c>
      <c r="AA125" s="241">
        <v>1</v>
      </c>
      <c r="AB125" s="241">
        <v>0</v>
      </c>
      <c r="AC125" s="241">
        <v>0</v>
      </c>
      <c r="AZ125" s="241">
        <v>1</v>
      </c>
      <c r="BA125" s="241">
        <f>IF(AZ125=1,G125,0)</f>
        <v>0</v>
      </c>
      <c r="BB125" s="241">
        <f>IF(AZ125=2,G125,0)</f>
        <v>0</v>
      </c>
      <c r="BC125" s="241">
        <f>IF(AZ125=3,G125,0)</f>
        <v>0</v>
      </c>
      <c r="BD125" s="241">
        <f>IF(AZ125=4,G125,0)</f>
        <v>0</v>
      </c>
      <c r="BE125" s="241">
        <f>IF(AZ125=5,G125,0)</f>
        <v>0</v>
      </c>
      <c r="CA125" s="271">
        <v>1</v>
      </c>
      <c r="CB125" s="271">
        <v>0</v>
      </c>
    </row>
    <row r="126" spans="1:15" ht="22.5" customHeight="1">
      <c r="A126" s="280"/>
      <c r="B126" s="308"/>
      <c r="C126" s="309" t="s">
        <v>306</v>
      </c>
      <c r="D126" s="309"/>
      <c r="E126" s="309"/>
      <c r="F126" s="309"/>
      <c r="G126" s="309"/>
      <c r="I126" s="283"/>
      <c r="K126" s="283"/>
      <c r="L126" s="284" t="s">
        <v>306</v>
      </c>
      <c r="O126" s="271">
        <v>3</v>
      </c>
    </row>
    <row r="127" spans="1:15" ht="12.75" customHeight="1">
      <c r="A127" s="280"/>
      <c r="B127" s="308"/>
      <c r="C127" s="309" t="s">
        <v>307</v>
      </c>
      <c r="D127" s="309"/>
      <c r="E127" s="309"/>
      <c r="F127" s="309"/>
      <c r="G127" s="309"/>
      <c r="I127" s="283"/>
      <c r="K127" s="283"/>
      <c r="L127" s="284" t="s">
        <v>307</v>
      </c>
      <c r="O127" s="271">
        <v>3</v>
      </c>
    </row>
    <row r="128" spans="1:15" ht="12.75" customHeight="1">
      <c r="A128" s="280"/>
      <c r="B128" s="310"/>
      <c r="C128" s="311" t="s">
        <v>308</v>
      </c>
      <c r="D128" s="311"/>
      <c r="E128" s="312">
        <v>4.8</v>
      </c>
      <c r="F128" s="313"/>
      <c r="G128" s="314"/>
      <c r="H128" s="290"/>
      <c r="I128" s="283"/>
      <c r="J128" s="291"/>
      <c r="K128" s="283"/>
      <c r="M128" s="284" t="s">
        <v>308</v>
      </c>
      <c r="O128" s="271"/>
    </row>
    <row r="129" spans="1:15" ht="14.25" customHeight="1">
      <c r="A129" s="280"/>
      <c r="B129" s="310"/>
      <c r="C129" s="311" t="s">
        <v>309</v>
      </c>
      <c r="D129" s="311"/>
      <c r="E129" s="312">
        <v>12</v>
      </c>
      <c r="F129" s="313"/>
      <c r="G129" s="314"/>
      <c r="H129" s="290"/>
      <c r="I129" s="283"/>
      <c r="J129" s="291"/>
      <c r="K129" s="283"/>
      <c r="M129" s="284" t="s">
        <v>310</v>
      </c>
      <c r="O129" s="271"/>
    </row>
    <row r="130" spans="1:15" ht="14.25" customHeight="1">
      <c r="A130" s="280"/>
      <c r="B130" s="310"/>
      <c r="C130" s="311" t="s">
        <v>311</v>
      </c>
      <c r="D130" s="311"/>
      <c r="E130" s="312">
        <v>26.4</v>
      </c>
      <c r="F130" s="313"/>
      <c r="G130" s="314"/>
      <c r="H130" s="290"/>
      <c r="I130" s="283"/>
      <c r="J130" s="291"/>
      <c r="K130" s="283"/>
      <c r="M130" s="284" t="s">
        <v>312</v>
      </c>
      <c r="O130" s="271"/>
    </row>
    <row r="131" spans="1:15" ht="12.75" customHeight="1">
      <c r="A131" s="280"/>
      <c r="B131" s="310"/>
      <c r="C131" s="311" t="s">
        <v>313</v>
      </c>
      <c r="D131" s="311"/>
      <c r="E131" s="312">
        <v>6</v>
      </c>
      <c r="F131" s="313"/>
      <c r="G131" s="314"/>
      <c r="H131" s="290"/>
      <c r="I131" s="283"/>
      <c r="J131" s="291"/>
      <c r="K131" s="283"/>
      <c r="M131" s="284" t="s">
        <v>313</v>
      </c>
      <c r="O131" s="271"/>
    </row>
    <row r="132" spans="1:15" ht="12.75" customHeight="1">
      <c r="A132" s="280"/>
      <c r="B132" s="310"/>
      <c r="C132" s="311" t="s">
        <v>314</v>
      </c>
      <c r="D132" s="311"/>
      <c r="E132" s="312">
        <v>3</v>
      </c>
      <c r="F132" s="313"/>
      <c r="G132" s="314"/>
      <c r="H132" s="290"/>
      <c r="I132" s="283"/>
      <c r="J132" s="291"/>
      <c r="K132" s="283"/>
      <c r="M132" s="284" t="s">
        <v>314</v>
      </c>
      <c r="O132" s="271"/>
    </row>
    <row r="133" spans="1:15" ht="14.25" customHeight="1">
      <c r="A133" s="280"/>
      <c r="B133" s="310"/>
      <c r="C133" s="311" t="s">
        <v>315</v>
      </c>
      <c r="D133" s="311"/>
      <c r="E133" s="312">
        <v>3.6</v>
      </c>
      <c r="F133" s="313"/>
      <c r="G133" s="314"/>
      <c r="H133" s="290"/>
      <c r="I133" s="283"/>
      <c r="J133" s="291"/>
      <c r="K133" s="283"/>
      <c r="M133" s="284" t="s">
        <v>316</v>
      </c>
      <c r="O133" s="271"/>
    </row>
    <row r="134" spans="1:15" ht="14.25">
      <c r="A134" s="280"/>
      <c r="B134" s="310"/>
      <c r="C134" s="311"/>
      <c r="D134" s="311"/>
      <c r="E134" s="312"/>
      <c r="F134" s="313"/>
      <c r="G134" s="314"/>
      <c r="H134" s="290"/>
      <c r="I134" s="283"/>
      <c r="J134" s="291"/>
      <c r="K134" s="283"/>
      <c r="M134" s="284" t="s">
        <v>317</v>
      </c>
      <c r="O134" s="271"/>
    </row>
    <row r="135" spans="1:57" ht="12.75">
      <c r="A135" s="292"/>
      <c r="B135" s="293" t="s">
        <v>171</v>
      </c>
      <c r="C135" s="294" t="s">
        <v>318</v>
      </c>
      <c r="D135" s="295"/>
      <c r="E135" s="296"/>
      <c r="F135" s="297"/>
      <c r="G135" s="298">
        <f>SUM(G124:G134)</f>
        <v>0</v>
      </c>
      <c r="H135" s="299"/>
      <c r="I135" s="300">
        <f>SUM(I124:I134)</f>
        <v>0.234918</v>
      </c>
      <c r="J135" s="299"/>
      <c r="K135" s="300">
        <f>SUM(K124:K134)</f>
        <v>0</v>
      </c>
      <c r="O135" s="271">
        <v>4</v>
      </c>
      <c r="BA135" s="301">
        <f>SUM(BA124:BA134)</f>
        <v>0</v>
      </c>
      <c r="BB135" s="301">
        <f>SUM(BB124:BB134)</f>
        <v>0</v>
      </c>
      <c r="BC135" s="301">
        <f>SUM(BC124:BC134)</f>
        <v>0</v>
      </c>
      <c r="BD135" s="301">
        <f>SUM(BD124:BD134)</f>
        <v>0</v>
      </c>
      <c r="BE135" s="301">
        <f>SUM(BE124:BE134)</f>
        <v>0</v>
      </c>
    </row>
    <row r="136" spans="1:15" ht="12.75">
      <c r="A136" s="261" t="s">
        <v>164</v>
      </c>
      <c r="B136" s="262" t="s">
        <v>69</v>
      </c>
      <c r="C136" s="263" t="s">
        <v>70</v>
      </c>
      <c r="D136" s="264"/>
      <c r="E136" s="265"/>
      <c r="F136" s="265"/>
      <c r="G136" s="266"/>
      <c r="H136" s="267"/>
      <c r="I136" s="268"/>
      <c r="J136" s="269"/>
      <c r="K136" s="270"/>
      <c r="O136" s="271">
        <v>1</v>
      </c>
    </row>
    <row r="137" spans="1:80" ht="14.25">
      <c r="A137" s="272">
        <v>28</v>
      </c>
      <c r="B137" s="303" t="s">
        <v>319</v>
      </c>
      <c r="C137" s="304" t="s">
        <v>320</v>
      </c>
      <c r="D137" s="305" t="s">
        <v>167</v>
      </c>
      <c r="E137" s="306">
        <v>1002.5</v>
      </c>
      <c r="F137" s="276"/>
      <c r="G137" s="307">
        <f>E137*F137</f>
        <v>0</v>
      </c>
      <c r="H137" s="278">
        <v>0.01838</v>
      </c>
      <c r="I137" s="279">
        <f>E137*H137</f>
        <v>18.42595</v>
      </c>
      <c r="J137" s="278">
        <v>0</v>
      </c>
      <c r="K137" s="279">
        <f>E137*J137</f>
        <v>0</v>
      </c>
      <c r="O137" s="271">
        <v>2</v>
      </c>
      <c r="AA137" s="241">
        <v>1</v>
      </c>
      <c r="AB137" s="241">
        <v>1</v>
      </c>
      <c r="AC137" s="241">
        <v>1</v>
      </c>
      <c r="AZ137" s="241">
        <v>1</v>
      </c>
      <c r="BA137" s="241">
        <f>IF(AZ137=1,G137,0)</f>
        <v>0</v>
      </c>
      <c r="BB137" s="241">
        <f>IF(AZ137=2,G137,0)</f>
        <v>0</v>
      </c>
      <c r="BC137" s="241">
        <f>IF(AZ137=3,G137,0)</f>
        <v>0</v>
      </c>
      <c r="BD137" s="241">
        <f>IF(AZ137=4,G137,0)</f>
        <v>0</v>
      </c>
      <c r="BE137" s="241">
        <f>IF(AZ137=5,G137,0)</f>
        <v>0</v>
      </c>
      <c r="CA137" s="271">
        <v>1</v>
      </c>
      <c r="CB137" s="271">
        <v>1</v>
      </c>
    </row>
    <row r="138" spans="1:15" ht="12.75" customHeight="1">
      <c r="A138" s="280"/>
      <c r="B138" s="310"/>
      <c r="C138" s="311" t="s">
        <v>321</v>
      </c>
      <c r="D138" s="311"/>
      <c r="E138" s="312">
        <v>1002.5</v>
      </c>
      <c r="F138" s="313"/>
      <c r="G138" s="314"/>
      <c r="H138" s="290"/>
      <c r="I138" s="283"/>
      <c r="J138" s="291"/>
      <c r="K138" s="283"/>
      <c r="M138" s="284" t="s">
        <v>321</v>
      </c>
      <c r="O138" s="271"/>
    </row>
    <row r="139" spans="1:80" ht="14.25">
      <c r="A139" s="272">
        <v>29</v>
      </c>
      <c r="B139" s="303" t="s">
        <v>322</v>
      </c>
      <c r="C139" s="304" t="s">
        <v>323</v>
      </c>
      <c r="D139" s="305" t="s">
        <v>167</v>
      </c>
      <c r="E139" s="306">
        <v>2005</v>
      </c>
      <c r="F139" s="276"/>
      <c r="G139" s="307">
        <f>E139*F139</f>
        <v>0</v>
      </c>
      <c r="H139" s="278">
        <v>0.00095</v>
      </c>
      <c r="I139" s="279">
        <f>E139*H139</f>
        <v>1.90475</v>
      </c>
      <c r="J139" s="278">
        <v>0</v>
      </c>
      <c r="K139" s="279">
        <f>E139*J139</f>
        <v>0</v>
      </c>
      <c r="O139" s="271">
        <v>2</v>
      </c>
      <c r="AA139" s="241">
        <v>1</v>
      </c>
      <c r="AB139" s="241">
        <v>1</v>
      </c>
      <c r="AC139" s="241">
        <v>1</v>
      </c>
      <c r="AZ139" s="241">
        <v>1</v>
      </c>
      <c r="BA139" s="241">
        <f>IF(AZ139=1,G139,0)</f>
        <v>0</v>
      </c>
      <c r="BB139" s="241">
        <f>IF(AZ139=2,G139,0)</f>
        <v>0</v>
      </c>
      <c r="BC139" s="241">
        <f>IF(AZ139=3,G139,0)</f>
        <v>0</v>
      </c>
      <c r="BD139" s="241">
        <f>IF(AZ139=4,G139,0)</f>
        <v>0</v>
      </c>
      <c r="BE139" s="241">
        <f>IF(AZ139=5,G139,0)</f>
        <v>0</v>
      </c>
      <c r="CA139" s="271">
        <v>1</v>
      </c>
      <c r="CB139" s="271">
        <v>1</v>
      </c>
    </row>
    <row r="140" spans="1:15" ht="12.75" customHeight="1">
      <c r="A140" s="280"/>
      <c r="B140" s="310"/>
      <c r="C140" s="311" t="s">
        <v>324</v>
      </c>
      <c r="D140" s="311"/>
      <c r="E140" s="312">
        <v>2005</v>
      </c>
      <c r="F140" s="313"/>
      <c r="G140" s="314"/>
      <c r="H140" s="290"/>
      <c r="I140" s="283"/>
      <c r="J140" s="291"/>
      <c r="K140" s="283"/>
      <c r="M140" s="284" t="s">
        <v>324</v>
      </c>
      <c r="O140" s="271"/>
    </row>
    <row r="141" spans="1:80" ht="14.25">
      <c r="A141" s="272">
        <v>30</v>
      </c>
      <c r="B141" s="303" t="s">
        <v>325</v>
      </c>
      <c r="C141" s="304" t="s">
        <v>326</v>
      </c>
      <c r="D141" s="305" t="s">
        <v>167</v>
      </c>
      <c r="E141" s="306">
        <v>1002.5</v>
      </c>
      <c r="F141" s="276"/>
      <c r="G141" s="307">
        <f aca="true" t="shared" si="16" ref="G141:G145">E141*F141</f>
        <v>0</v>
      </c>
      <c r="H141" s="278">
        <v>0</v>
      </c>
      <c r="I141" s="279">
        <f aca="true" t="shared" si="17" ref="I141:I144">E141*H141</f>
        <v>0</v>
      </c>
      <c r="J141" s="278">
        <v>0</v>
      </c>
      <c r="K141" s="279">
        <f aca="true" t="shared" si="18" ref="K141:K144">E141*J141</f>
        <v>0</v>
      </c>
      <c r="O141" s="271">
        <v>2</v>
      </c>
      <c r="AA141" s="241">
        <v>1</v>
      </c>
      <c r="AB141" s="241">
        <v>1</v>
      </c>
      <c r="AC141" s="241">
        <v>1</v>
      </c>
      <c r="AZ141" s="241">
        <v>1</v>
      </c>
      <c r="BA141" s="241">
        <f aca="true" t="shared" si="19" ref="BA141:BA144">IF(AZ141=1,G141,0)</f>
        <v>0</v>
      </c>
      <c r="BB141" s="241">
        <f aca="true" t="shared" si="20" ref="BB141:BB144">IF(AZ141=2,G141,0)</f>
        <v>0</v>
      </c>
      <c r="BC141" s="241">
        <f aca="true" t="shared" si="21" ref="BC141:BC144">IF(AZ141=3,G141,0)</f>
        <v>0</v>
      </c>
      <c r="BD141" s="241">
        <f aca="true" t="shared" si="22" ref="BD141:BD144">IF(AZ141=4,G141,0)</f>
        <v>0</v>
      </c>
      <c r="BE141" s="241">
        <f aca="true" t="shared" si="23" ref="BE141:BE144">IF(AZ141=5,G141,0)</f>
        <v>0</v>
      </c>
      <c r="CA141" s="271">
        <v>1</v>
      </c>
      <c r="CB141" s="271">
        <v>1</v>
      </c>
    </row>
    <row r="142" spans="1:80" ht="14.25">
      <c r="A142" s="272">
        <v>31</v>
      </c>
      <c r="B142" s="303" t="s">
        <v>327</v>
      </c>
      <c r="C142" s="304" t="s">
        <v>328</v>
      </c>
      <c r="D142" s="305" t="s">
        <v>167</v>
      </c>
      <c r="E142" s="306">
        <v>1002.5</v>
      </c>
      <c r="F142" s="276"/>
      <c r="G142" s="307">
        <f t="shared" si="16"/>
        <v>0</v>
      </c>
      <c r="H142" s="278">
        <v>0</v>
      </c>
      <c r="I142" s="279">
        <f t="shared" si="17"/>
        <v>0</v>
      </c>
      <c r="J142" s="278">
        <v>0</v>
      </c>
      <c r="K142" s="279">
        <f t="shared" si="18"/>
        <v>0</v>
      </c>
      <c r="O142" s="271">
        <v>2</v>
      </c>
      <c r="AA142" s="241">
        <v>1</v>
      </c>
      <c r="AB142" s="241">
        <v>1</v>
      </c>
      <c r="AC142" s="241">
        <v>1</v>
      </c>
      <c r="AZ142" s="241">
        <v>1</v>
      </c>
      <c r="BA142" s="241">
        <f t="shared" si="19"/>
        <v>0</v>
      </c>
      <c r="BB142" s="241">
        <f t="shared" si="20"/>
        <v>0</v>
      </c>
      <c r="BC142" s="241">
        <f t="shared" si="21"/>
        <v>0</v>
      </c>
      <c r="BD142" s="241">
        <f t="shared" si="22"/>
        <v>0</v>
      </c>
      <c r="BE142" s="241">
        <f t="shared" si="23"/>
        <v>0</v>
      </c>
      <c r="CA142" s="271">
        <v>1</v>
      </c>
      <c r="CB142" s="271">
        <v>1</v>
      </c>
    </row>
    <row r="143" spans="1:80" ht="14.25">
      <c r="A143" s="272">
        <v>32</v>
      </c>
      <c r="B143" s="303" t="s">
        <v>329</v>
      </c>
      <c r="C143" s="304" t="s">
        <v>330</v>
      </c>
      <c r="D143" s="305" t="s">
        <v>167</v>
      </c>
      <c r="E143" s="306">
        <v>2005</v>
      </c>
      <c r="F143" s="276"/>
      <c r="G143" s="307">
        <f t="shared" si="16"/>
        <v>0</v>
      </c>
      <c r="H143" s="278">
        <v>0</v>
      </c>
      <c r="I143" s="279">
        <f t="shared" si="17"/>
        <v>0</v>
      </c>
      <c r="J143" s="278">
        <v>0</v>
      </c>
      <c r="K143" s="279">
        <f t="shared" si="18"/>
        <v>0</v>
      </c>
      <c r="O143" s="271">
        <v>2</v>
      </c>
      <c r="AA143" s="241">
        <v>1</v>
      </c>
      <c r="AB143" s="241">
        <v>1</v>
      </c>
      <c r="AC143" s="241">
        <v>1</v>
      </c>
      <c r="AZ143" s="241">
        <v>1</v>
      </c>
      <c r="BA143" s="241">
        <f t="shared" si="19"/>
        <v>0</v>
      </c>
      <c r="BB143" s="241">
        <f t="shared" si="20"/>
        <v>0</v>
      </c>
      <c r="BC143" s="241">
        <f t="shared" si="21"/>
        <v>0</v>
      </c>
      <c r="BD143" s="241">
        <f t="shared" si="22"/>
        <v>0</v>
      </c>
      <c r="BE143" s="241">
        <f t="shared" si="23"/>
        <v>0</v>
      </c>
      <c r="CA143" s="271">
        <v>1</v>
      </c>
      <c r="CB143" s="271">
        <v>1</v>
      </c>
    </row>
    <row r="144" spans="1:80" ht="14.25">
      <c r="A144" s="272">
        <v>33</v>
      </c>
      <c r="B144" s="303" t="s">
        <v>331</v>
      </c>
      <c r="C144" s="304" t="s">
        <v>332</v>
      </c>
      <c r="D144" s="305" t="s">
        <v>167</v>
      </c>
      <c r="E144" s="306">
        <v>1002.5</v>
      </c>
      <c r="F144" s="276"/>
      <c r="G144" s="307">
        <f t="shared" si="16"/>
        <v>0</v>
      </c>
      <c r="H144" s="278">
        <v>0</v>
      </c>
      <c r="I144" s="279">
        <f t="shared" si="17"/>
        <v>0</v>
      </c>
      <c r="J144" s="278">
        <v>0</v>
      </c>
      <c r="K144" s="279">
        <f t="shared" si="18"/>
        <v>0</v>
      </c>
      <c r="O144" s="271">
        <v>2</v>
      </c>
      <c r="AA144" s="241">
        <v>1</v>
      </c>
      <c r="AB144" s="241">
        <v>1</v>
      </c>
      <c r="AC144" s="241">
        <v>1</v>
      </c>
      <c r="AZ144" s="241">
        <v>1</v>
      </c>
      <c r="BA144" s="241">
        <f t="shared" si="19"/>
        <v>0</v>
      </c>
      <c r="BB144" s="241">
        <f t="shared" si="20"/>
        <v>0</v>
      </c>
      <c r="BC144" s="241">
        <f t="shared" si="21"/>
        <v>0</v>
      </c>
      <c r="BD144" s="241">
        <f t="shared" si="22"/>
        <v>0</v>
      </c>
      <c r="BE144" s="241">
        <f t="shared" si="23"/>
        <v>0</v>
      </c>
      <c r="CA144" s="271">
        <v>1</v>
      </c>
      <c r="CB144" s="271">
        <v>1</v>
      </c>
    </row>
    <row r="145" spans="1:80" ht="14.25">
      <c r="A145" s="272">
        <v>34</v>
      </c>
      <c r="B145" s="303" t="s">
        <v>333</v>
      </c>
      <c r="C145" s="304" t="s">
        <v>334</v>
      </c>
      <c r="D145" s="305" t="s">
        <v>335</v>
      </c>
      <c r="E145" s="306">
        <v>1</v>
      </c>
      <c r="F145" s="276"/>
      <c r="G145" s="307">
        <f t="shared" si="16"/>
        <v>0</v>
      </c>
      <c r="H145" s="278"/>
      <c r="I145" s="279"/>
      <c r="J145" s="278"/>
      <c r="K145" s="279"/>
      <c r="O145" s="271"/>
      <c r="CA145" s="271"/>
      <c r="CB145" s="271"/>
    </row>
    <row r="146" spans="1:57" ht="12.75">
      <c r="A146" s="292"/>
      <c r="B146" s="293" t="s">
        <v>171</v>
      </c>
      <c r="C146" s="294" t="s">
        <v>336</v>
      </c>
      <c r="D146" s="295"/>
      <c r="E146" s="296"/>
      <c r="F146" s="297"/>
      <c r="G146" s="298">
        <f>SUM(G136:G145)</f>
        <v>0</v>
      </c>
      <c r="H146" s="299"/>
      <c r="I146" s="300">
        <f>SUM(I136:I144)</f>
        <v>20.3307</v>
      </c>
      <c r="J146" s="299"/>
      <c r="K146" s="300">
        <f>SUM(K136:K144)</f>
        <v>0</v>
      </c>
      <c r="O146" s="271">
        <v>4</v>
      </c>
      <c r="BA146" s="301">
        <f>SUM(BA136:BA144)</f>
        <v>0</v>
      </c>
      <c r="BB146" s="301">
        <f>SUM(BB136:BB144)</f>
        <v>0</v>
      </c>
      <c r="BC146" s="301">
        <f>SUM(BC136:BC144)</f>
        <v>0</v>
      </c>
      <c r="BD146" s="301">
        <f>SUM(BD136:BD144)</f>
        <v>0</v>
      </c>
      <c r="BE146" s="301">
        <f>SUM(BE136:BE144)</f>
        <v>0</v>
      </c>
    </row>
    <row r="147" spans="1:15" ht="12.75">
      <c r="A147" s="261" t="s">
        <v>164</v>
      </c>
      <c r="B147" s="262" t="s">
        <v>71</v>
      </c>
      <c r="C147" s="263" t="s">
        <v>72</v>
      </c>
      <c r="D147" s="264"/>
      <c r="E147" s="265"/>
      <c r="F147" s="265"/>
      <c r="G147" s="266"/>
      <c r="H147" s="267"/>
      <c r="I147" s="268"/>
      <c r="J147" s="269"/>
      <c r="K147" s="270"/>
      <c r="O147" s="271">
        <v>1</v>
      </c>
    </row>
    <row r="148" spans="1:80" ht="20.25">
      <c r="A148" s="272">
        <v>35</v>
      </c>
      <c r="B148" s="303" t="s">
        <v>337</v>
      </c>
      <c r="C148" s="304" t="s">
        <v>338</v>
      </c>
      <c r="D148" s="305" t="s">
        <v>339</v>
      </c>
      <c r="E148" s="306">
        <v>2</v>
      </c>
      <c r="F148" s="306"/>
      <c r="G148" s="307">
        <f aca="true" t="shared" si="24" ref="G148:G155">E148*F148</f>
        <v>0</v>
      </c>
      <c r="H148" s="278">
        <v>0</v>
      </c>
      <c r="I148" s="279">
        <f aca="true" t="shared" si="25" ref="I148:I155">E148*H148</f>
        <v>0</v>
      </c>
      <c r="J148" s="278"/>
      <c r="K148" s="279">
        <f aca="true" t="shared" si="26" ref="K148:K155">E148*J148</f>
        <v>0</v>
      </c>
      <c r="O148" s="271">
        <v>2</v>
      </c>
      <c r="AA148" s="241">
        <v>12</v>
      </c>
      <c r="AB148" s="241">
        <v>0</v>
      </c>
      <c r="AC148" s="241">
        <v>92</v>
      </c>
      <c r="AZ148" s="241">
        <v>1</v>
      </c>
      <c r="BA148" s="241">
        <f aca="true" t="shared" si="27" ref="BA148:BA155">IF(AZ148=1,G148,0)</f>
        <v>0</v>
      </c>
      <c r="BB148" s="241">
        <f aca="true" t="shared" si="28" ref="BB148:BB155">IF(AZ148=2,G148,0)</f>
        <v>0</v>
      </c>
      <c r="BC148" s="241">
        <f aca="true" t="shared" si="29" ref="BC148:BC155">IF(AZ148=3,G148,0)</f>
        <v>0</v>
      </c>
      <c r="BD148" s="241">
        <f aca="true" t="shared" si="30" ref="BD148:BD155">IF(AZ148=4,G148,0)</f>
        <v>0</v>
      </c>
      <c r="BE148" s="241">
        <f aca="true" t="shared" si="31" ref="BE148:BE155">IF(AZ148=5,G148,0)</f>
        <v>0</v>
      </c>
      <c r="CA148" s="271">
        <v>12</v>
      </c>
      <c r="CB148" s="271">
        <v>0</v>
      </c>
    </row>
    <row r="149" spans="1:80" ht="20.25">
      <c r="A149" s="272">
        <v>36</v>
      </c>
      <c r="B149" s="303" t="s">
        <v>340</v>
      </c>
      <c r="C149" s="304" t="s">
        <v>341</v>
      </c>
      <c r="D149" s="305" t="s">
        <v>339</v>
      </c>
      <c r="E149" s="306">
        <v>1</v>
      </c>
      <c r="F149" s="306"/>
      <c r="G149" s="307">
        <f t="shared" si="24"/>
        <v>0</v>
      </c>
      <c r="H149" s="278">
        <v>0</v>
      </c>
      <c r="I149" s="279">
        <f t="shared" si="25"/>
        <v>0</v>
      </c>
      <c r="J149" s="278"/>
      <c r="K149" s="279">
        <f t="shared" si="26"/>
        <v>0</v>
      </c>
      <c r="O149" s="271">
        <v>2</v>
      </c>
      <c r="AA149" s="241">
        <v>12</v>
      </c>
      <c r="AB149" s="241">
        <v>0</v>
      </c>
      <c r="AC149" s="241">
        <v>93</v>
      </c>
      <c r="AZ149" s="241">
        <v>1</v>
      </c>
      <c r="BA149" s="241">
        <f t="shared" si="27"/>
        <v>0</v>
      </c>
      <c r="BB149" s="241">
        <f t="shared" si="28"/>
        <v>0</v>
      </c>
      <c r="BC149" s="241">
        <f t="shared" si="29"/>
        <v>0</v>
      </c>
      <c r="BD149" s="241">
        <f t="shared" si="30"/>
        <v>0</v>
      </c>
      <c r="BE149" s="241">
        <f t="shared" si="31"/>
        <v>0</v>
      </c>
      <c r="CA149" s="271">
        <v>12</v>
      </c>
      <c r="CB149" s="271">
        <v>0</v>
      </c>
    </row>
    <row r="150" spans="1:80" ht="20.25">
      <c r="A150" s="272">
        <v>37</v>
      </c>
      <c r="B150" s="303" t="s">
        <v>342</v>
      </c>
      <c r="C150" s="304" t="s">
        <v>343</v>
      </c>
      <c r="D150" s="305" t="s">
        <v>339</v>
      </c>
      <c r="E150" s="306">
        <v>2</v>
      </c>
      <c r="F150" s="306"/>
      <c r="G150" s="307">
        <f t="shared" si="24"/>
        <v>0</v>
      </c>
      <c r="H150" s="278">
        <v>0</v>
      </c>
      <c r="I150" s="279">
        <f t="shared" si="25"/>
        <v>0</v>
      </c>
      <c r="J150" s="278"/>
      <c r="K150" s="279">
        <f t="shared" si="26"/>
        <v>0</v>
      </c>
      <c r="O150" s="271">
        <v>2</v>
      </c>
      <c r="AA150" s="241">
        <v>12</v>
      </c>
      <c r="AB150" s="241">
        <v>0</v>
      </c>
      <c r="AC150" s="241">
        <v>94</v>
      </c>
      <c r="AZ150" s="241">
        <v>1</v>
      </c>
      <c r="BA150" s="241">
        <f t="shared" si="27"/>
        <v>0</v>
      </c>
      <c r="BB150" s="241">
        <f t="shared" si="28"/>
        <v>0</v>
      </c>
      <c r="BC150" s="241">
        <f t="shared" si="29"/>
        <v>0</v>
      </c>
      <c r="BD150" s="241">
        <f t="shared" si="30"/>
        <v>0</v>
      </c>
      <c r="BE150" s="241">
        <f t="shared" si="31"/>
        <v>0</v>
      </c>
      <c r="CA150" s="271">
        <v>12</v>
      </c>
      <c r="CB150" s="271">
        <v>0</v>
      </c>
    </row>
    <row r="151" spans="1:80" ht="20.25">
      <c r="A151" s="272">
        <v>38</v>
      </c>
      <c r="B151" s="303" t="s">
        <v>344</v>
      </c>
      <c r="C151" s="304" t="s">
        <v>345</v>
      </c>
      <c r="D151" s="305" t="s">
        <v>339</v>
      </c>
      <c r="E151" s="306">
        <v>2</v>
      </c>
      <c r="F151" s="306"/>
      <c r="G151" s="307">
        <f t="shared" si="24"/>
        <v>0</v>
      </c>
      <c r="H151" s="278">
        <v>0</v>
      </c>
      <c r="I151" s="279">
        <f t="shared" si="25"/>
        <v>0</v>
      </c>
      <c r="J151" s="278"/>
      <c r="K151" s="279">
        <f t="shared" si="26"/>
        <v>0</v>
      </c>
      <c r="O151" s="271">
        <v>2</v>
      </c>
      <c r="AA151" s="241">
        <v>12</v>
      </c>
      <c r="AB151" s="241">
        <v>0</v>
      </c>
      <c r="AC151" s="241">
        <v>95</v>
      </c>
      <c r="AZ151" s="241">
        <v>1</v>
      </c>
      <c r="BA151" s="241">
        <f t="shared" si="27"/>
        <v>0</v>
      </c>
      <c r="BB151" s="241">
        <f t="shared" si="28"/>
        <v>0</v>
      </c>
      <c r="BC151" s="241">
        <f t="shared" si="29"/>
        <v>0</v>
      </c>
      <c r="BD151" s="241">
        <f t="shared" si="30"/>
        <v>0</v>
      </c>
      <c r="BE151" s="241">
        <f t="shared" si="31"/>
        <v>0</v>
      </c>
      <c r="CA151" s="271">
        <v>12</v>
      </c>
      <c r="CB151" s="271">
        <v>0</v>
      </c>
    </row>
    <row r="152" spans="1:80" ht="20.25">
      <c r="A152" s="272">
        <v>39</v>
      </c>
      <c r="B152" s="303" t="s">
        <v>346</v>
      </c>
      <c r="C152" s="304" t="s">
        <v>347</v>
      </c>
      <c r="D152" s="305" t="s">
        <v>339</v>
      </c>
      <c r="E152" s="306">
        <v>2</v>
      </c>
      <c r="F152" s="306"/>
      <c r="G152" s="307">
        <f t="shared" si="24"/>
        <v>0</v>
      </c>
      <c r="H152" s="278">
        <v>0</v>
      </c>
      <c r="I152" s="279">
        <f t="shared" si="25"/>
        <v>0</v>
      </c>
      <c r="J152" s="278"/>
      <c r="K152" s="279">
        <f t="shared" si="26"/>
        <v>0</v>
      </c>
      <c r="O152" s="271">
        <v>2</v>
      </c>
      <c r="AA152" s="241">
        <v>12</v>
      </c>
      <c r="AB152" s="241">
        <v>0</v>
      </c>
      <c r="AC152" s="241">
        <v>96</v>
      </c>
      <c r="AZ152" s="241">
        <v>1</v>
      </c>
      <c r="BA152" s="241">
        <f t="shared" si="27"/>
        <v>0</v>
      </c>
      <c r="BB152" s="241">
        <f t="shared" si="28"/>
        <v>0</v>
      </c>
      <c r="BC152" s="241">
        <f t="shared" si="29"/>
        <v>0</v>
      </c>
      <c r="BD152" s="241">
        <f t="shared" si="30"/>
        <v>0</v>
      </c>
      <c r="BE152" s="241">
        <f t="shared" si="31"/>
        <v>0</v>
      </c>
      <c r="CA152" s="271">
        <v>12</v>
      </c>
      <c r="CB152" s="271">
        <v>0</v>
      </c>
    </row>
    <row r="153" spans="1:80" ht="14.25">
      <c r="A153" s="272">
        <v>40</v>
      </c>
      <c r="B153" s="303" t="s">
        <v>348</v>
      </c>
      <c r="C153" s="304" t="s">
        <v>349</v>
      </c>
      <c r="D153" s="305" t="s">
        <v>339</v>
      </c>
      <c r="E153" s="306">
        <v>1</v>
      </c>
      <c r="F153" s="306"/>
      <c r="G153" s="307">
        <f t="shared" si="24"/>
        <v>0</v>
      </c>
      <c r="H153" s="278">
        <v>0</v>
      </c>
      <c r="I153" s="279">
        <f t="shared" si="25"/>
        <v>0</v>
      </c>
      <c r="J153" s="278"/>
      <c r="K153" s="279">
        <f t="shared" si="26"/>
        <v>0</v>
      </c>
      <c r="O153" s="271">
        <v>2</v>
      </c>
      <c r="AA153" s="241">
        <v>12</v>
      </c>
      <c r="AB153" s="241">
        <v>0</v>
      </c>
      <c r="AC153" s="241">
        <v>99</v>
      </c>
      <c r="AZ153" s="241">
        <v>1</v>
      </c>
      <c r="BA153" s="241">
        <f t="shared" si="27"/>
        <v>0</v>
      </c>
      <c r="BB153" s="241">
        <f t="shared" si="28"/>
        <v>0</v>
      </c>
      <c r="BC153" s="241">
        <f t="shared" si="29"/>
        <v>0</v>
      </c>
      <c r="BD153" s="241">
        <f t="shared" si="30"/>
        <v>0</v>
      </c>
      <c r="BE153" s="241">
        <f t="shared" si="31"/>
        <v>0</v>
      </c>
      <c r="CA153" s="271">
        <v>12</v>
      </c>
      <c r="CB153" s="271">
        <v>0</v>
      </c>
    </row>
    <row r="154" spans="1:80" ht="14.25">
      <c r="A154" s="272">
        <v>41</v>
      </c>
      <c r="B154" s="303" t="s">
        <v>350</v>
      </c>
      <c r="C154" s="304" t="s">
        <v>351</v>
      </c>
      <c r="D154" s="305" t="s">
        <v>339</v>
      </c>
      <c r="E154" s="306">
        <v>1</v>
      </c>
      <c r="F154" s="306"/>
      <c r="G154" s="307">
        <f t="shared" si="24"/>
        <v>0</v>
      </c>
      <c r="H154" s="278">
        <v>0</v>
      </c>
      <c r="I154" s="279">
        <f t="shared" si="25"/>
        <v>0</v>
      </c>
      <c r="J154" s="278"/>
      <c r="K154" s="279">
        <f t="shared" si="26"/>
        <v>0</v>
      </c>
      <c r="O154" s="271">
        <v>2</v>
      </c>
      <c r="AA154" s="241">
        <v>12</v>
      </c>
      <c r="AB154" s="241">
        <v>0</v>
      </c>
      <c r="AC154" s="241">
        <v>100</v>
      </c>
      <c r="AZ154" s="241">
        <v>1</v>
      </c>
      <c r="BA154" s="241">
        <f t="shared" si="27"/>
        <v>0</v>
      </c>
      <c r="BB154" s="241">
        <f t="shared" si="28"/>
        <v>0</v>
      </c>
      <c r="BC154" s="241">
        <f t="shared" si="29"/>
        <v>0</v>
      </c>
      <c r="BD154" s="241">
        <f t="shared" si="30"/>
        <v>0</v>
      </c>
      <c r="BE154" s="241">
        <f t="shared" si="31"/>
        <v>0</v>
      </c>
      <c r="CA154" s="271">
        <v>12</v>
      </c>
      <c r="CB154" s="271">
        <v>0</v>
      </c>
    </row>
    <row r="155" spans="1:80" ht="20.25">
      <c r="A155" s="272">
        <v>42</v>
      </c>
      <c r="B155" s="303" t="s">
        <v>352</v>
      </c>
      <c r="C155" s="304" t="s">
        <v>353</v>
      </c>
      <c r="D155" s="305" t="s">
        <v>335</v>
      </c>
      <c r="E155" s="306">
        <v>1</v>
      </c>
      <c r="F155" s="306"/>
      <c r="G155" s="307">
        <f t="shared" si="24"/>
        <v>0</v>
      </c>
      <c r="H155" s="278">
        <v>0</v>
      </c>
      <c r="I155" s="279">
        <f t="shared" si="25"/>
        <v>0</v>
      </c>
      <c r="J155" s="278"/>
      <c r="K155" s="279">
        <f t="shared" si="26"/>
        <v>0</v>
      </c>
      <c r="O155" s="271">
        <v>2</v>
      </c>
      <c r="AA155" s="241">
        <v>12</v>
      </c>
      <c r="AB155" s="241">
        <v>0</v>
      </c>
      <c r="AC155" s="241">
        <v>125</v>
      </c>
      <c r="AZ155" s="241">
        <v>1</v>
      </c>
      <c r="BA155" s="241">
        <f t="shared" si="27"/>
        <v>0</v>
      </c>
      <c r="BB155" s="241">
        <f t="shared" si="28"/>
        <v>0</v>
      </c>
      <c r="BC155" s="241">
        <f t="shared" si="29"/>
        <v>0</v>
      </c>
      <c r="BD155" s="241">
        <f t="shared" si="30"/>
        <v>0</v>
      </c>
      <c r="BE155" s="241">
        <f t="shared" si="31"/>
        <v>0</v>
      </c>
      <c r="CA155" s="271">
        <v>12</v>
      </c>
      <c r="CB155" s="271">
        <v>0</v>
      </c>
    </row>
    <row r="156" spans="1:57" ht="12.75">
      <c r="A156" s="292"/>
      <c r="B156" s="293" t="s">
        <v>171</v>
      </c>
      <c r="C156" s="294" t="s">
        <v>354</v>
      </c>
      <c r="D156" s="295"/>
      <c r="E156" s="296"/>
      <c r="F156" s="297"/>
      <c r="G156" s="298">
        <f>SUM(G147:G155)</f>
        <v>0</v>
      </c>
      <c r="H156" s="299"/>
      <c r="I156" s="300">
        <f>SUM(I147:I155)</f>
        <v>0</v>
      </c>
      <c r="J156" s="299"/>
      <c r="K156" s="300">
        <f>SUM(K147:K155)</f>
        <v>0</v>
      </c>
      <c r="O156" s="271">
        <v>4</v>
      </c>
      <c r="BA156" s="301">
        <f>SUM(BA147:BA155)</f>
        <v>0</v>
      </c>
      <c r="BB156" s="301">
        <f>SUM(BB147:BB155)</f>
        <v>0</v>
      </c>
      <c r="BC156" s="301">
        <f>SUM(BC147:BC155)</f>
        <v>0</v>
      </c>
      <c r="BD156" s="301">
        <f>SUM(BD147:BD155)</f>
        <v>0</v>
      </c>
      <c r="BE156" s="301">
        <f>SUM(BE147:BE155)</f>
        <v>0</v>
      </c>
    </row>
    <row r="157" spans="1:15" ht="12.75">
      <c r="A157" s="261" t="s">
        <v>164</v>
      </c>
      <c r="B157" s="262" t="s">
        <v>73</v>
      </c>
      <c r="C157" s="263" t="s">
        <v>74</v>
      </c>
      <c r="D157" s="264"/>
      <c r="E157" s="265"/>
      <c r="F157" s="265"/>
      <c r="G157" s="266"/>
      <c r="H157" s="267"/>
      <c r="I157" s="268"/>
      <c r="J157" s="269"/>
      <c r="K157" s="270"/>
      <c r="O157" s="271">
        <v>1</v>
      </c>
    </row>
    <row r="158" spans="1:80" ht="14.25">
      <c r="A158" s="272">
        <v>43</v>
      </c>
      <c r="B158" s="303" t="s">
        <v>355</v>
      </c>
      <c r="C158" s="304" t="s">
        <v>356</v>
      </c>
      <c r="D158" s="305" t="s">
        <v>167</v>
      </c>
      <c r="E158" s="306">
        <v>5</v>
      </c>
      <c r="F158" s="306"/>
      <c r="G158" s="307">
        <f>E158*F158</f>
        <v>0</v>
      </c>
      <c r="H158" s="278">
        <v>0</v>
      </c>
      <c r="I158" s="279">
        <f>E158*H158</f>
        <v>0</v>
      </c>
      <c r="J158" s="278">
        <v>-0.01098</v>
      </c>
      <c r="K158" s="279">
        <f>E158*J158</f>
        <v>-0.054900000000000004</v>
      </c>
      <c r="O158" s="271">
        <v>2</v>
      </c>
      <c r="AA158" s="241">
        <v>1</v>
      </c>
      <c r="AB158" s="241">
        <v>7</v>
      </c>
      <c r="AC158" s="241">
        <v>7</v>
      </c>
      <c r="AZ158" s="241">
        <v>1</v>
      </c>
      <c r="BA158" s="241">
        <f>IF(AZ158=1,G158,0)</f>
        <v>0</v>
      </c>
      <c r="BB158" s="241">
        <f>IF(AZ158=2,G158,0)</f>
        <v>0</v>
      </c>
      <c r="BC158" s="241">
        <f>IF(AZ158=3,G158,0)</f>
        <v>0</v>
      </c>
      <c r="BD158" s="241">
        <f>IF(AZ158=4,G158,0)</f>
        <v>0</v>
      </c>
      <c r="BE158" s="241">
        <f>IF(AZ158=5,G158,0)</f>
        <v>0</v>
      </c>
      <c r="CA158" s="271">
        <v>1</v>
      </c>
      <c r="CB158" s="271">
        <v>7</v>
      </c>
    </row>
    <row r="159" spans="1:15" ht="14.25" customHeight="1">
      <c r="A159" s="280"/>
      <c r="B159" s="310"/>
      <c r="C159" s="311" t="s">
        <v>357</v>
      </c>
      <c r="D159" s="311"/>
      <c r="E159" s="312">
        <v>5</v>
      </c>
      <c r="F159" s="313"/>
      <c r="G159" s="314"/>
      <c r="H159" s="290"/>
      <c r="I159" s="283"/>
      <c r="J159" s="291"/>
      <c r="K159" s="283"/>
      <c r="M159" s="284" t="s">
        <v>357</v>
      </c>
      <c r="O159" s="271"/>
    </row>
    <row r="160" spans="1:80" ht="14.25">
      <c r="A160" s="272">
        <v>44</v>
      </c>
      <c r="B160" s="303" t="s">
        <v>358</v>
      </c>
      <c r="C160" s="304" t="s">
        <v>359</v>
      </c>
      <c r="D160" s="305" t="s">
        <v>339</v>
      </c>
      <c r="E160" s="306">
        <v>53</v>
      </c>
      <c r="F160" s="306"/>
      <c r="G160" s="307">
        <f>E160*F160</f>
        <v>0</v>
      </c>
      <c r="H160" s="278">
        <v>0</v>
      </c>
      <c r="I160" s="279">
        <f>E160*H160</f>
        <v>0</v>
      </c>
      <c r="J160" s="278">
        <v>0</v>
      </c>
      <c r="K160" s="279">
        <f>E160*J160</f>
        <v>0</v>
      </c>
      <c r="O160" s="271">
        <v>2</v>
      </c>
      <c r="AA160" s="241">
        <v>1</v>
      </c>
      <c r="AB160" s="241">
        <v>0</v>
      </c>
      <c r="AC160" s="241">
        <v>0</v>
      </c>
      <c r="AZ160" s="241">
        <v>1</v>
      </c>
      <c r="BA160" s="241">
        <f>IF(AZ160=1,G160,0)</f>
        <v>0</v>
      </c>
      <c r="BB160" s="241">
        <f>IF(AZ160=2,G160,0)</f>
        <v>0</v>
      </c>
      <c r="BC160" s="241">
        <f>IF(AZ160=3,G160,0)</f>
        <v>0</v>
      </c>
      <c r="BD160" s="241">
        <f>IF(AZ160=4,G160,0)</f>
        <v>0</v>
      </c>
      <c r="BE160" s="241">
        <f>IF(AZ160=5,G160,0)</f>
        <v>0</v>
      </c>
      <c r="CA160" s="271">
        <v>1</v>
      </c>
      <c r="CB160" s="271">
        <v>0</v>
      </c>
    </row>
    <row r="161" spans="1:15" ht="22.5" customHeight="1">
      <c r="A161" s="280"/>
      <c r="B161" s="308"/>
      <c r="C161" s="309" t="s">
        <v>360</v>
      </c>
      <c r="D161" s="309"/>
      <c r="E161" s="309"/>
      <c r="F161" s="309"/>
      <c r="G161" s="309"/>
      <c r="I161" s="283"/>
      <c r="K161" s="283"/>
      <c r="L161" s="284" t="s">
        <v>360</v>
      </c>
      <c r="O161" s="271">
        <v>3</v>
      </c>
    </row>
    <row r="162" spans="1:15" ht="12.75" customHeight="1">
      <c r="A162" s="280"/>
      <c r="B162" s="310"/>
      <c r="C162" s="311" t="s">
        <v>361</v>
      </c>
      <c r="D162" s="311"/>
      <c r="E162" s="312">
        <v>16</v>
      </c>
      <c r="F162" s="313"/>
      <c r="G162" s="314"/>
      <c r="H162" s="290"/>
      <c r="I162" s="283"/>
      <c r="J162" s="291"/>
      <c r="K162" s="283"/>
      <c r="M162" s="284" t="s">
        <v>361</v>
      </c>
      <c r="O162" s="271"/>
    </row>
    <row r="163" spans="1:15" ht="14.25" customHeight="1">
      <c r="A163" s="280"/>
      <c r="B163" s="310"/>
      <c r="C163" s="311" t="s">
        <v>362</v>
      </c>
      <c r="D163" s="311"/>
      <c r="E163" s="312">
        <v>32</v>
      </c>
      <c r="F163" s="313"/>
      <c r="G163" s="314"/>
      <c r="H163" s="290"/>
      <c r="I163" s="283"/>
      <c r="J163" s="291"/>
      <c r="K163" s="283"/>
      <c r="M163" s="284" t="s">
        <v>363</v>
      </c>
      <c r="O163" s="271"/>
    </row>
    <row r="164" spans="1:15" ht="12.75" customHeight="1">
      <c r="A164" s="280"/>
      <c r="B164" s="310"/>
      <c r="C164" s="311" t="s">
        <v>364</v>
      </c>
      <c r="D164" s="311"/>
      <c r="E164" s="312">
        <v>4</v>
      </c>
      <c r="F164" s="313"/>
      <c r="G164" s="314"/>
      <c r="H164" s="290"/>
      <c r="I164" s="283"/>
      <c r="J164" s="291"/>
      <c r="K164" s="283"/>
      <c r="M164" s="320">
        <v>0.16944444444444443</v>
      </c>
      <c r="O164" s="271"/>
    </row>
    <row r="165" spans="1:15" ht="14.25" customHeight="1">
      <c r="A165" s="280"/>
      <c r="B165" s="310"/>
      <c r="C165" s="311" t="s">
        <v>365</v>
      </c>
      <c r="D165" s="311"/>
      <c r="E165" s="312">
        <v>1</v>
      </c>
      <c r="F165" s="313"/>
      <c r="G165" s="314"/>
      <c r="H165" s="290"/>
      <c r="I165" s="283"/>
      <c r="J165" s="291"/>
      <c r="K165" s="283"/>
      <c r="M165" s="320">
        <v>0.20972222222222223</v>
      </c>
      <c r="O165" s="271"/>
    </row>
    <row r="166" spans="1:80" ht="14.25">
      <c r="A166" s="272">
        <v>45</v>
      </c>
      <c r="B166" s="303" t="s">
        <v>366</v>
      </c>
      <c r="C166" s="304" t="s">
        <v>367</v>
      </c>
      <c r="D166" s="305" t="s">
        <v>167</v>
      </c>
      <c r="E166" s="306">
        <v>28.8</v>
      </c>
      <c r="F166" s="306"/>
      <c r="G166" s="307">
        <f>E166*F166</f>
        <v>0</v>
      </c>
      <c r="H166" s="278">
        <v>0.001</v>
      </c>
      <c r="I166" s="279">
        <f>E166*H166</f>
        <v>0.028800000000000003</v>
      </c>
      <c r="J166" s="278">
        <v>-0.062</v>
      </c>
      <c r="K166" s="279">
        <f>E166*J166</f>
        <v>-1.7856</v>
      </c>
      <c r="O166" s="271">
        <v>2</v>
      </c>
      <c r="AA166" s="241">
        <v>1</v>
      </c>
      <c r="AB166" s="241">
        <v>0</v>
      </c>
      <c r="AC166" s="241">
        <v>0</v>
      </c>
      <c r="AZ166" s="241">
        <v>1</v>
      </c>
      <c r="BA166" s="241">
        <f>IF(AZ166=1,G166,0)</f>
        <v>0</v>
      </c>
      <c r="BB166" s="241">
        <f>IF(AZ166=2,G166,0)</f>
        <v>0</v>
      </c>
      <c r="BC166" s="241">
        <f>IF(AZ166=3,G166,0)</f>
        <v>0</v>
      </c>
      <c r="BD166" s="241">
        <f>IF(AZ166=4,G166,0)</f>
        <v>0</v>
      </c>
      <c r="BE166" s="241">
        <f>IF(AZ166=5,G166,0)</f>
        <v>0</v>
      </c>
      <c r="CA166" s="271">
        <v>1</v>
      </c>
      <c r="CB166" s="271">
        <v>0</v>
      </c>
    </row>
    <row r="167" spans="1:15" ht="33.75" customHeight="1">
      <c r="A167" s="280"/>
      <c r="B167" s="308"/>
      <c r="C167" s="309" t="s">
        <v>368</v>
      </c>
      <c r="D167" s="309"/>
      <c r="E167" s="309"/>
      <c r="F167" s="309"/>
      <c r="G167" s="309"/>
      <c r="I167" s="283"/>
      <c r="K167" s="283"/>
      <c r="L167" s="284" t="s">
        <v>368</v>
      </c>
      <c r="O167" s="271">
        <v>3</v>
      </c>
    </row>
    <row r="168" spans="1:15" ht="12.75" customHeight="1">
      <c r="A168" s="280"/>
      <c r="B168" s="310"/>
      <c r="C168" s="311" t="s">
        <v>369</v>
      </c>
      <c r="D168" s="311"/>
      <c r="E168" s="312">
        <v>28.8</v>
      </c>
      <c r="F168" s="313"/>
      <c r="G168" s="314"/>
      <c r="H168" s="290"/>
      <c r="I168" s="283"/>
      <c r="J168" s="291"/>
      <c r="K168" s="283"/>
      <c r="M168" s="284" t="s">
        <v>369</v>
      </c>
      <c r="O168" s="271"/>
    </row>
    <row r="169" spans="1:80" ht="14.25">
      <c r="A169" s="272">
        <v>46</v>
      </c>
      <c r="B169" s="303" t="s">
        <v>370</v>
      </c>
      <c r="C169" s="304" t="s">
        <v>371</v>
      </c>
      <c r="D169" s="305" t="s">
        <v>167</v>
      </c>
      <c r="E169" s="306">
        <v>79.92</v>
      </c>
      <c r="F169" s="306"/>
      <c r="G169" s="307">
        <f>E169*F169</f>
        <v>0</v>
      </c>
      <c r="H169" s="278">
        <v>0.00092</v>
      </c>
      <c r="I169" s="279">
        <f>E169*H169</f>
        <v>0.0735264</v>
      </c>
      <c r="J169" s="278">
        <v>-0.054</v>
      </c>
      <c r="K169" s="279">
        <f>E169*J169</f>
        <v>-4.31568</v>
      </c>
      <c r="O169" s="271">
        <v>2</v>
      </c>
      <c r="AA169" s="241">
        <v>1</v>
      </c>
      <c r="AB169" s="241">
        <v>0</v>
      </c>
      <c r="AC169" s="241">
        <v>0</v>
      </c>
      <c r="AZ169" s="241">
        <v>1</v>
      </c>
      <c r="BA169" s="241">
        <f>IF(AZ169=1,G169,0)</f>
        <v>0</v>
      </c>
      <c r="BB169" s="241">
        <f>IF(AZ169=2,G169,0)</f>
        <v>0</v>
      </c>
      <c r="BC169" s="241">
        <f>IF(AZ169=3,G169,0)</f>
        <v>0</v>
      </c>
      <c r="BD169" s="241">
        <f>IF(AZ169=4,G169,0)</f>
        <v>0</v>
      </c>
      <c r="BE169" s="241">
        <f>IF(AZ169=5,G169,0)</f>
        <v>0</v>
      </c>
      <c r="CA169" s="271">
        <v>1</v>
      </c>
      <c r="CB169" s="271">
        <v>0</v>
      </c>
    </row>
    <row r="170" spans="1:15" ht="33.75" customHeight="1">
      <c r="A170" s="280"/>
      <c r="B170" s="308"/>
      <c r="C170" s="309" t="s">
        <v>368</v>
      </c>
      <c r="D170" s="309"/>
      <c r="E170" s="309"/>
      <c r="F170" s="309"/>
      <c r="G170" s="309"/>
      <c r="I170" s="283"/>
      <c r="K170" s="283"/>
      <c r="L170" s="284" t="s">
        <v>368</v>
      </c>
      <c r="O170" s="271">
        <v>3</v>
      </c>
    </row>
    <row r="171" spans="1:15" ht="14.25" customHeight="1">
      <c r="A171" s="280"/>
      <c r="B171" s="310"/>
      <c r="C171" s="311" t="s">
        <v>372</v>
      </c>
      <c r="D171" s="311"/>
      <c r="E171" s="312">
        <v>69.12</v>
      </c>
      <c r="F171" s="313"/>
      <c r="G171" s="314"/>
      <c r="H171" s="290"/>
      <c r="I171" s="283"/>
      <c r="J171" s="291"/>
      <c r="K171" s="283"/>
      <c r="M171" s="284" t="s">
        <v>373</v>
      </c>
      <c r="O171" s="271"/>
    </row>
    <row r="172" spans="1:15" ht="14.25" customHeight="1">
      <c r="A172" s="280"/>
      <c r="B172" s="310"/>
      <c r="C172" s="311" t="s">
        <v>374</v>
      </c>
      <c r="D172" s="311"/>
      <c r="E172" s="312">
        <v>10.8</v>
      </c>
      <c r="F172" s="313"/>
      <c r="G172" s="314"/>
      <c r="H172" s="290"/>
      <c r="I172" s="283"/>
      <c r="J172" s="291"/>
      <c r="K172" s="283"/>
      <c r="M172" s="284" t="s">
        <v>374</v>
      </c>
      <c r="O172" s="271"/>
    </row>
    <row r="173" spans="1:80" ht="14.25">
      <c r="A173" s="272">
        <v>47</v>
      </c>
      <c r="B173" s="303" t="s">
        <v>375</v>
      </c>
      <c r="C173" s="304" t="s">
        <v>376</v>
      </c>
      <c r="D173" s="305" t="s">
        <v>167</v>
      </c>
      <c r="E173" s="306">
        <v>5.4</v>
      </c>
      <c r="F173" s="306"/>
      <c r="G173" s="307">
        <f>E173*F173</f>
        <v>0</v>
      </c>
      <c r="H173" s="278">
        <v>0.00082</v>
      </c>
      <c r="I173" s="279">
        <f>E173*H173</f>
        <v>0.0044280000000000005</v>
      </c>
      <c r="J173" s="278">
        <v>-0.047</v>
      </c>
      <c r="K173" s="279">
        <f>E173*J173</f>
        <v>-0.2538</v>
      </c>
      <c r="O173" s="271">
        <v>2</v>
      </c>
      <c r="AA173" s="241">
        <v>1</v>
      </c>
      <c r="AB173" s="241">
        <v>0</v>
      </c>
      <c r="AC173" s="241">
        <v>0</v>
      </c>
      <c r="AZ173" s="241">
        <v>1</v>
      </c>
      <c r="BA173" s="241">
        <f>IF(AZ173=1,G173,0)</f>
        <v>0</v>
      </c>
      <c r="BB173" s="241">
        <f>IF(AZ173=2,G173,0)</f>
        <v>0</v>
      </c>
      <c r="BC173" s="241">
        <f>IF(AZ173=3,G173,0)</f>
        <v>0</v>
      </c>
      <c r="BD173" s="241">
        <f>IF(AZ173=4,G173,0)</f>
        <v>0</v>
      </c>
      <c r="BE173" s="241">
        <f>IF(AZ173=5,G173,0)</f>
        <v>0</v>
      </c>
      <c r="CA173" s="271">
        <v>1</v>
      </c>
      <c r="CB173" s="271">
        <v>0</v>
      </c>
    </row>
    <row r="174" spans="1:15" ht="33.75" customHeight="1">
      <c r="A174" s="280"/>
      <c r="B174" s="308"/>
      <c r="C174" s="309" t="s">
        <v>368</v>
      </c>
      <c r="D174" s="309"/>
      <c r="E174" s="309"/>
      <c r="F174" s="309"/>
      <c r="G174" s="309"/>
      <c r="I174" s="283"/>
      <c r="K174" s="283"/>
      <c r="L174" s="284" t="s">
        <v>368</v>
      </c>
      <c r="O174" s="271">
        <v>3</v>
      </c>
    </row>
    <row r="175" spans="1:15" ht="14.25" customHeight="1">
      <c r="A175" s="280"/>
      <c r="B175" s="310"/>
      <c r="C175" s="311" t="s">
        <v>377</v>
      </c>
      <c r="D175" s="311"/>
      <c r="E175" s="312">
        <v>5.4</v>
      </c>
      <c r="F175" s="313"/>
      <c r="G175" s="314"/>
      <c r="H175" s="290"/>
      <c r="I175" s="283"/>
      <c r="J175" s="291"/>
      <c r="K175" s="283"/>
      <c r="M175" s="284" t="s">
        <v>377</v>
      </c>
      <c r="O175" s="271"/>
    </row>
    <row r="176" spans="1:80" ht="14.25">
      <c r="A176" s="272">
        <v>48</v>
      </c>
      <c r="B176" s="303" t="s">
        <v>378</v>
      </c>
      <c r="C176" s="304" t="s">
        <v>379</v>
      </c>
      <c r="D176" s="305" t="s">
        <v>339</v>
      </c>
      <c r="E176" s="306">
        <v>2</v>
      </c>
      <c r="F176" s="306"/>
      <c r="G176" s="307">
        <f>E176*F176</f>
        <v>0</v>
      </c>
      <c r="H176" s="278">
        <v>0</v>
      </c>
      <c r="I176" s="279">
        <f>E176*H176</f>
        <v>0</v>
      </c>
      <c r="J176" s="278">
        <v>0</v>
      </c>
      <c r="K176" s="279">
        <f>E176*J176</f>
        <v>0</v>
      </c>
      <c r="O176" s="271">
        <v>2</v>
      </c>
      <c r="AA176" s="241">
        <v>1</v>
      </c>
      <c r="AB176" s="241">
        <v>0</v>
      </c>
      <c r="AC176" s="241">
        <v>0</v>
      </c>
      <c r="AZ176" s="241">
        <v>1</v>
      </c>
      <c r="BA176" s="241">
        <f>IF(AZ176=1,G176,0)</f>
        <v>0</v>
      </c>
      <c r="BB176" s="241">
        <f>IF(AZ176=2,G176,0)</f>
        <v>0</v>
      </c>
      <c r="BC176" s="241">
        <f>IF(AZ176=3,G176,0)</f>
        <v>0</v>
      </c>
      <c r="BD176" s="241">
        <f>IF(AZ176=4,G176,0)</f>
        <v>0</v>
      </c>
      <c r="BE176" s="241">
        <f>IF(AZ176=5,G176,0)</f>
        <v>0</v>
      </c>
      <c r="CA176" s="271">
        <v>1</v>
      </c>
      <c r="CB176" s="271">
        <v>0</v>
      </c>
    </row>
    <row r="177" spans="1:15" ht="19.5" customHeight="1">
      <c r="A177" s="280"/>
      <c r="B177" s="308"/>
      <c r="C177" s="309" t="s">
        <v>360</v>
      </c>
      <c r="D177" s="309"/>
      <c r="E177" s="309"/>
      <c r="F177" s="309"/>
      <c r="G177" s="309"/>
      <c r="I177" s="283"/>
      <c r="K177" s="283"/>
      <c r="L177" s="284" t="s">
        <v>360</v>
      </c>
      <c r="O177" s="271">
        <v>3</v>
      </c>
    </row>
    <row r="178" spans="1:15" ht="14.25" customHeight="1">
      <c r="A178" s="280"/>
      <c r="B178" s="310"/>
      <c r="C178" s="311" t="s">
        <v>380</v>
      </c>
      <c r="D178" s="311"/>
      <c r="E178" s="312">
        <v>2</v>
      </c>
      <c r="F178" s="313"/>
      <c r="G178" s="314"/>
      <c r="H178" s="290"/>
      <c r="I178" s="283"/>
      <c r="J178" s="291"/>
      <c r="K178" s="283"/>
      <c r="M178" s="320">
        <v>0.41805555555555557</v>
      </c>
      <c r="O178" s="271"/>
    </row>
    <row r="179" spans="1:80" ht="14.25">
      <c r="A179" s="272">
        <v>49</v>
      </c>
      <c r="B179" s="303" t="s">
        <v>381</v>
      </c>
      <c r="C179" s="304" t="s">
        <v>382</v>
      </c>
      <c r="D179" s="305" t="s">
        <v>167</v>
      </c>
      <c r="E179" s="306">
        <v>4.305</v>
      </c>
      <c r="F179" s="306"/>
      <c r="G179" s="307">
        <f>E179*F179</f>
        <v>0</v>
      </c>
      <c r="H179" s="278">
        <v>0.001</v>
      </c>
      <c r="I179" s="279">
        <f>E179*H179</f>
        <v>0.004305</v>
      </c>
      <c r="J179" s="278">
        <v>-0.063</v>
      </c>
      <c r="K179" s="279">
        <f>E179*J179</f>
        <v>-0.271215</v>
      </c>
      <c r="O179" s="271">
        <v>2</v>
      </c>
      <c r="AA179" s="241">
        <v>1</v>
      </c>
      <c r="AB179" s="241">
        <v>0</v>
      </c>
      <c r="AC179" s="241">
        <v>0</v>
      </c>
      <c r="AZ179" s="241">
        <v>1</v>
      </c>
      <c r="BA179" s="241">
        <f>IF(AZ179=1,G179,0)</f>
        <v>0</v>
      </c>
      <c r="BB179" s="241">
        <f>IF(AZ179=2,G179,0)</f>
        <v>0</v>
      </c>
      <c r="BC179" s="241">
        <f>IF(AZ179=3,G179,0)</f>
        <v>0</v>
      </c>
      <c r="BD179" s="241">
        <f>IF(AZ179=4,G179,0)</f>
        <v>0</v>
      </c>
      <c r="BE179" s="241">
        <f>IF(AZ179=5,G179,0)</f>
        <v>0</v>
      </c>
      <c r="CA179" s="271">
        <v>1</v>
      </c>
      <c r="CB179" s="271">
        <v>0</v>
      </c>
    </row>
    <row r="180" spans="1:15" ht="33.75" customHeight="1">
      <c r="A180" s="280"/>
      <c r="B180" s="308"/>
      <c r="C180" s="309" t="s">
        <v>383</v>
      </c>
      <c r="D180" s="309"/>
      <c r="E180" s="309"/>
      <c r="F180" s="309"/>
      <c r="G180" s="309"/>
      <c r="I180" s="283"/>
      <c r="K180" s="283"/>
      <c r="L180" s="284" t="s">
        <v>383</v>
      </c>
      <c r="O180" s="271">
        <v>3</v>
      </c>
    </row>
    <row r="181" spans="1:15" ht="12.75" customHeight="1">
      <c r="A181" s="280"/>
      <c r="B181" s="310"/>
      <c r="C181" s="311" t="s">
        <v>384</v>
      </c>
      <c r="D181" s="311"/>
      <c r="E181" s="312">
        <v>4.305</v>
      </c>
      <c r="F181" s="313"/>
      <c r="G181" s="314"/>
      <c r="H181" s="290"/>
      <c r="I181" s="283"/>
      <c r="J181" s="291"/>
      <c r="K181" s="283"/>
      <c r="M181" s="284" t="s">
        <v>384</v>
      </c>
      <c r="O181" s="271"/>
    </row>
    <row r="182" spans="1:57" ht="12.75">
      <c r="A182" s="292"/>
      <c r="B182" s="293" t="s">
        <v>171</v>
      </c>
      <c r="C182" s="294" t="s">
        <v>385</v>
      </c>
      <c r="D182" s="295"/>
      <c r="E182" s="296"/>
      <c r="F182" s="297"/>
      <c r="G182" s="298">
        <f>SUM(G157:G181)</f>
        <v>0</v>
      </c>
      <c r="H182" s="299"/>
      <c r="I182" s="300">
        <f>SUM(I157:I181)</f>
        <v>0.11105940000000002</v>
      </c>
      <c r="J182" s="299"/>
      <c r="K182" s="300">
        <f>SUM(K157:K181)</f>
        <v>-6.681195000000001</v>
      </c>
      <c r="O182" s="271">
        <v>4</v>
      </c>
      <c r="BA182" s="301">
        <f>SUM(BA157:BA181)</f>
        <v>0</v>
      </c>
      <c r="BB182" s="301">
        <f>SUM(BB157:BB181)</f>
        <v>0</v>
      </c>
      <c r="BC182" s="301">
        <f>SUM(BC157:BC181)</f>
        <v>0</v>
      </c>
      <c r="BD182" s="301">
        <f>SUM(BD157:BD181)</f>
        <v>0</v>
      </c>
      <c r="BE182" s="301">
        <f>SUM(BE157:BE181)</f>
        <v>0</v>
      </c>
    </row>
    <row r="183" spans="1:15" ht="12.75">
      <c r="A183" s="261" t="s">
        <v>164</v>
      </c>
      <c r="B183" s="262" t="s">
        <v>75</v>
      </c>
      <c r="C183" s="263" t="s">
        <v>76</v>
      </c>
      <c r="D183" s="264"/>
      <c r="E183" s="265"/>
      <c r="F183" s="265"/>
      <c r="G183" s="266"/>
      <c r="H183" s="267"/>
      <c r="I183" s="268"/>
      <c r="J183" s="269"/>
      <c r="K183" s="270"/>
      <c r="O183" s="271">
        <v>1</v>
      </c>
    </row>
    <row r="184" spans="1:80" ht="14.25">
      <c r="A184" s="272">
        <v>50</v>
      </c>
      <c r="B184" s="303" t="s">
        <v>386</v>
      </c>
      <c r="C184" s="304" t="s">
        <v>387</v>
      </c>
      <c r="D184" s="305" t="s">
        <v>167</v>
      </c>
      <c r="E184" s="306">
        <v>12.39</v>
      </c>
      <c r="F184" s="306"/>
      <c r="G184" s="307">
        <f>E184*F184</f>
        <v>0</v>
      </c>
      <c r="H184" s="278">
        <v>0</v>
      </c>
      <c r="I184" s="279">
        <f>E184*H184</f>
        <v>0</v>
      </c>
      <c r="J184" s="278">
        <v>-0.068</v>
      </c>
      <c r="K184" s="279">
        <f>E184*J184</f>
        <v>-0.84252</v>
      </c>
      <c r="O184" s="271">
        <v>2</v>
      </c>
      <c r="AA184" s="241">
        <v>1</v>
      </c>
      <c r="AB184" s="241">
        <v>0</v>
      </c>
      <c r="AC184" s="241">
        <v>0</v>
      </c>
      <c r="AZ184" s="241">
        <v>1</v>
      </c>
      <c r="BA184" s="241">
        <f>IF(AZ184=1,G184,0)</f>
        <v>0</v>
      </c>
      <c r="BB184" s="241">
        <f>IF(AZ184=2,G184,0)</f>
        <v>0</v>
      </c>
      <c r="BC184" s="241">
        <f>IF(AZ184=3,G184,0)</f>
        <v>0</v>
      </c>
      <c r="BD184" s="241">
        <f>IF(AZ184=4,G184,0)</f>
        <v>0</v>
      </c>
      <c r="BE184" s="241">
        <f>IF(AZ184=5,G184,0)</f>
        <v>0</v>
      </c>
      <c r="CA184" s="271">
        <v>1</v>
      </c>
      <c r="CB184" s="271">
        <v>0</v>
      </c>
    </row>
    <row r="185" spans="1:15" ht="12.75" customHeight="1">
      <c r="A185" s="280"/>
      <c r="B185" s="308"/>
      <c r="C185" s="309" t="s">
        <v>388</v>
      </c>
      <c r="D185" s="309"/>
      <c r="E185" s="309"/>
      <c r="F185" s="309"/>
      <c r="G185" s="309"/>
      <c r="I185" s="283"/>
      <c r="K185" s="283"/>
      <c r="L185" s="284" t="s">
        <v>388</v>
      </c>
      <c r="O185" s="271">
        <v>3</v>
      </c>
    </row>
    <row r="186" spans="1:15" ht="12.75" customHeight="1">
      <c r="A186" s="280"/>
      <c r="B186" s="310"/>
      <c r="C186" s="311" t="s">
        <v>389</v>
      </c>
      <c r="D186" s="311"/>
      <c r="E186" s="312">
        <v>0</v>
      </c>
      <c r="F186" s="313"/>
      <c r="G186" s="314"/>
      <c r="H186" s="290"/>
      <c r="I186" s="283"/>
      <c r="J186" s="291"/>
      <c r="K186" s="283"/>
      <c r="M186" s="284" t="s">
        <v>389</v>
      </c>
      <c r="O186" s="271"/>
    </row>
    <row r="187" spans="1:15" ht="12.75" customHeight="1">
      <c r="A187" s="280"/>
      <c r="B187" s="310"/>
      <c r="C187" s="311" t="s">
        <v>390</v>
      </c>
      <c r="D187" s="311"/>
      <c r="E187" s="312">
        <v>2.88</v>
      </c>
      <c r="F187" s="313"/>
      <c r="G187" s="314"/>
      <c r="H187" s="290"/>
      <c r="I187" s="283"/>
      <c r="J187" s="291"/>
      <c r="K187" s="283"/>
      <c r="M187" s="284" t="s">
        <v>390</v>
      </c>
      <c r="O187" s="271"/>
    </row>
    <row r="188" spans="1:15" ht="14.25" customHeight="1">
      <c r="A188" s="280"/>
      <c r="B188" s="310"/>
      <c r="C188" s="311" t="s">
        <v>391</v>
      </c>
      <c r="D188" s="311"/>
      <c r="E188" s="312">
        <v>5.76</v>
      </c>
      <c r="F188" s="313"/>
      <c r="G188" s="314"/>
      <c r="H188" s="290"/>
      <c r="I188" s="283"/>
      <c r="J188" s="291"/>
      <c r="K188" s="283"/>
      <c r="M188" s="284" t="s">
        <v>392</v>
      </c>
      <c r="O188" s="271"/>
    </row>
    <row r="189" spans="1:15" ht="12.75" customHeight="1">
      <c r="A189" s="280"/>
      <c r="B189" s="310"/>
      <c r="C189" s="311" t="s">
        <v>393</v>
      </c>
      <c r="D189" s="311"/>
      <c r="E189" s="312">
        <v>0.9</v>
      </c>
      <c r="F189" s="313"/>
      <c r="G189" s="314"/>
      <c r="H189" s="290"/>
      <c r="I189" s="283"/>
      <c r="J189" s="291"/>
      <c r="K189" s="283"/>
      <c r="M189" s="284" t="s">
        <v>393</v>
      </c>
      <c r="O189" s="271"/>
    </row>
    <row r="190" spans="1:15" ht="12.75" customHeight="1">
      <c r="A190" s="280"/>
      <c r="B190" s="310"/>
      <c r="C190" s="311" t="s">
        <v>394</v>
      </c>
      <c r="D190" s="311"/>
      <c r="E190" s="312">
        <v>0.45</v>
      </c>
      <c r="F190" s="313"/>
      <c r="G190" s="314"/>
      <c r="H190" s="290"/>
      <c r="I190" s="283"/>
      <c r="J190" s="291"/>
      <c r="K190" s="283"/>
      <c r="M190" s="284" t="s">
        <v>394</v>
      </c>
      <c r="O190" s="271"/>
    </row>
    <row r="191" spans="1:15" ht="12.75" customHeight="1">
      <c r="A191" s="280"/>
      <c r="B191" s="310"/>
      <c r="C191" s="311" t="s">
        <v>395</v>
      </c>
      <c r="D191" s="311"/>
      <c r="E191" s="312">
        <v>0</v>
      </c>
      <c r="F191" s="313"/>
      <c r="G191" s="314"/>
      <c r="H191" s="290"/>
      <c r="I191" s="283"/>
      <c r="J191" s="291"/>
      <c r="K191" s="283"/>
      <c r="M191" s="284" t="s">
        <v>395</v>
      </c>
      <c r="O191" s="271"/>
    </row>
    <row r="192" spans="1:15" ht="12.75" customHeight="1">
      <c r="A192" s="280"/>
      <c r="B192" s="310"/>
      <c r="C192" s="311" t="s">
        <v>396</v>
      </c>
      <c r="D192" s="311"/>
      <c r="E192" s="312">
        <v>1.2</v>
      </c>
      <c r="F192" s="313"/>
      <c r="G192" s="314"/>
      <c r="H192" s="290"/>
      <c r="I192" s="283"/>
      <c r="J192" s="291"/>
      <c r="K192" s="283"/>
      <c r="M192" s="284" t="s">
        <v>396</v>
      </c>
      <c r="O192" s="271"/>
    </row>
    <row r="193" spans="1:15" ht="12.75" customHeight="1">
      <c r="A193" s="280"/>
      <c r="B193" s="310"/>
      <c r="C193" s="311" t="s">
        <v>397</v>
      </c>
      <c r="D193" s="311"/>
      <c r="E193" s="312">
        <v>1.2</v>
      </c>
      <c r="F193" s="313"/>
      <c r="G193" s="314"/>
      <c r="H193" s="290"/>
      <c r="I193" s="283"/>
      <c r="J193" s="291"/>
      <c r="K193" s="283"/>
      <c r="M193" s="284" t="s">
        <v>397</v>
      </c>
      <c r="O193" s="271"/>
    </row>
    <row r="194" spans="1:57" ht="12.75">
      <c r="A194" s="292"/>
      <c r="B194" s="293" t="s">
        <v>171</v>
      </c>
      <c r="C194" s="294" t="s">
        <v>398</v>
      </c>
      <c r="D194" s="295"/>
      <c r="E194" s="296"/>
      <c r="F194" s="297"/>
      <c r="G194" s="298">
        <f>SUM(G183:G193)</f>
        <v>0</v>
      </c>
      <c r="H194" s="299"/>
      <c r="I194" s="300">
        <f>SUM(I183:I193)</f>
        <v>0</v>
      </c>
      <c r="J194" s="299"/>
      <c r="K194" s="300">
        <f>SUM(K183:K193)</f>
        <v>-0.84252</v>
      </c>
      <c r="O194" s="271">
        <v>4</v>
      </c>
      <c r="BA194" s="301">
        <f>SUM(BA183:BA193)</f>
        <v>0</v>
      </c>
      <c r="BB194" s="301">
        <f>SUM(BB183:BB193)</f>
        <v>0</v>
      </c>
      <c r="BC194" s="301">
        <f>SUM(BC183:BC193)</f>
        <v>0</v>
      </c>
      <c r="BD194" s="301">
        <f>SUM(BD183:BD193)</f>
        <v>0</v>
      </c>
      <c r="BE194" s="301">
        <f>SUM(BE183:BE193)</f>
        <v>0</v>
      </c>
    </row>
    <row r="195" spans="1:15" ht="12.75">
      <c r="A195" s="261" t="s">
        <v>164</v>
      </c>
      <c r="B195" s="262" t="s">
        <v>77</v>
      </c>
      <c r="C195" s="263" t="s">
        <v>78</v>
      </c>
      <c r="D195" s="264"/>
      <c r="E195" s="265"/>
      <c r="F195" s="265"/>
      <c r="G195" s="266"/>
      <c r="H195" s="267"/>
      <c r="I195" s="268"/>
      <c r="J195" s="269"/>
      <c r="K195" s="270"/>
      <c r="O195" s="271">
        <v>1</v>
      </c>
    </row>
    <row r="196" spans="1:80" ht="14.25">
      <c r="A196" s="319">
        <v>51</v>
      </c>
      <c r="B196" s="273" t="s">
        <v>399</v>
      </c>
      <c r="C196" s="274" t="s">
        <v>400</v>
      </c>
      <c r="D196" s="275" t="s">
        <v>401</v>
      </c>
      <c r="E196" s="276">
        <v>28.15</v>
      </c>
      <c r="F196" s="306"/>
      <c r="G196" s="277">
        <f>E196*F196</f>
        <v>0</v>
      </c>
      <c r="H196" s="278">
        <v>0</v>
      </c>
      <c r="I196" s="279">
        <f>E196*H196</f>
        <v>0</v>
      </c>
      <c r="J196" s="278"/>
      <c r="K196" s="279">
        <f>E196*J196</f>
        <v>0</v>
      </c>
      <c r="O196" s="271">
        <v>2</v>
      </c>
      <c r="AA196" s="241">
        <v>7</v>
      </c>
      <c r="AB196" s="241">
        <v>1</v>
      </c>
      <c r="AC196" s="241">
        <v>2</v>
      </c>
      <c r="AZ196" s="241">
        <v>1</v>
      </c>
      <c r="BA196" s="241">
        <f>IF(AZ196=1,G196,0)</f>
        <v>0</v>
      </c>
      <c r="BB196" s="241">
        <f>IF(AZ196=2,G196,0)</f>
        <v>0</v>
      </c>
      <c r="BC196" s="241">
        <f>IF(AZ196=3,G196,0)</f>
        <v>0</v>
      </c>
      <c r="BD196" s="241">
        <f>IF(AZ196=4,G196,0)</f>
        <v>0</v>
      </c>
      <c r="BE196" s="241">
        <f>IF(AZ196=5,G196,0)</f>
        <v>0</v>
      </c>
      <c r="CA196" s="271">
        <v>7</v>
      </c>
      <c r="CB196" s="271">
        <v>1</v>
      </c>
    </row>
    <row r="197" spans="1:57" ht="12.75">
      <c r="A197" s="292"/>
      <c r="B197" s="293" t="s">
        <v>171</v>
      </c>
      <c r="C197" s="294" t="s">
        <v>402</v>
      </c>
      <c r="D197" s="295"/>
      <c r="E197" s="296"/>
      <c r="F197" s="297"/>
      <c r="G197" s="298">
        <f>SUM(G195:G196)</f>
        <v>0</v>
      </c>
      <c r="H197" s="299"/>
      <c r="I197" s="300">
        <f>SUM(I195:I196)</f>
        <v>0</v>
      </c>
      <c r="J197" s="299"/>
      <c r="K197" s="300">
        <f>SUM(K195:K196)</f>
        <v>0</v>
      </c>
      <c r="O197" s="271">
        <v>4</v>
      </c>
      <c r="BA197" s="301">
        <f>SUM(BA195:BA196)</f>
        <v>0</v>
      </c>
      <c r="BB197" s="301">
        <f>SUM(BB195:BB196)</f>
        <v>0</v>
      </c>
      <c r="BC197" s="301">
        <f>SUM(BC195:BC196)</f>
        <v>0</v>
      </c>
      <c r="BD197" s="301">
        <f>SUM(BD195:BD196)</f>
        <v>0</v>
      </c>
      <c r="BE197" s="301">
        <f>SUM(BE195:BE196)</f>
        <v>0</v>
      </c>
    </row>
    <row r="198" spans="1:15" ht="12.75">
      <c r="A198" s="261" t="s">
        <v>164</v>
      </c>
      <c r="B198" s="262" t="s">
        <v>53</v>
      </c>
      <c r="C198" s="263" t="s">
        <v>54</v>
      </c>
      <c r="D198" s="264"/>
      <c r="E198" s="265"/>
      <c r="F198" s="265"/>
      <c r="G198" s="266"/>
      <c r="H198" s="267"/>
      <c r="I198" s="268"/>
      <c r="J198" s="269"/>
      <c r="K198" s="270"/>
      <c r="O198" s="271">
        <v>1</v>
      </c>
    </row>
    <row r="199" spans="1:80" ht="14.25">
      <c r="A199" s="272">
        <v>52</v>
      </c>
      <c r="B199" s="303" t="s">
        <v>403</v>
      </c>
      <c r="C199" s="304" t="s">
        <v>404</v>
      </c>
      <c r="D199" s="305" t="s">
        <v>167</v>
      </c>
      <c r="E199" s="306">
        <v>32</v>
      </c>
      <c r="F199" s="306"/>
      <c r="G199" s="307">
        <f>E199*F199</f>
        <v>0</v>
      </c>
      <c r="H199" s="278">
        <v>0.01304</v>
      </c>
      <c r="I199" s="279">
        <f>E199*H199</f>
        <v>0.41728</v>
      </c>
      <c r="J199" s="278">
        <v>0</v>
      </c>
      <c r="K199" s="279">
        <f>E199*J199</f>
        <v>0</v>
      </c>
      <c r="O199" s="271">
        <v>2</v>
      </c>
      <c r="AA199" s="241">
        <v>1</v>
      </c>
      <c r="AB199" s="241">
        <v>0</v>
      </c>
      <c r="AC199" s="241">
        <v>0</v>
      </c>
      <c r="AZ199" s="241">
        <v>2</v>
      </c>
      <c r="BA199" s="241">
        <f>IF(AZ199=1,G199,0)</f>
        <v>0</v>
      </c>
      <c r="BB199" s="241">
        <f>IF(AZ199=2,G199,0)</f>
        <v>0</v>
      </c>
      <c r="BC199" s="241">
        <f>IF(AZ199=3,G199,0)</f>
        <v>0</v>
      </c>
      <c r="BD199" s="241">
        <f>IF(AZ199=4,G199,0)</f>
        <v>0</v>
      </c>
      <c r="BE199" s="241">
        <f>IF(AZ199=5,G199,0)</f>
        <v>0</v>
      </c>
      <c r="CA199" s="271">
        <v>1</v>
      </c>
      <c r="CB199" s="271">
        <v>0</v>
      </c>
    </row>
    <row r="200" spans="1:15" ht="22.5" customHeight="1">
      <c r="A200" s="280"/>
      <c r="B200" s="308"/>
      <c r="C200" s="309" t="s">
        <v>405</v>
      </c>
      <c r="D200" s="309"/>
      <c r="E200" s="309"/>
      <c r="F200" s="309"/>
      <c r="G200" s="309"/>
      <c r="I200" s="283"/>
      <c r="K200" s="283"/>
      <c r="L200" s="284" t="s">
        <v>405</v>
      </c>
      <c r="O200" s="271">
        <v>3</v>
      </c>
    </row>
    <row r="201" spans="1:15" ht="12.75" customHeight="1">
      <c r="A201" s="280"/>
      <c r="B201" s="310"/>
      <c r="C201" s="311" t="s">
        <v>406</v>
      </c>
      <c r="D201" s="311"/>
      <c r="E201" s="312">
        <v>32</v>
      </c>
      <c r="F201" s="313"/>
      <c r="G201" s="314"/>
      <c r="H201" s="290"/>
      <c r="I201" s="283"/>
      <c r="J201" s="291"/>
      <c r="K201" s="283"/>
      <c r="M201" s="284" t="s">
        <v>406</v>
      </c>
      <c r="O201" s="271"/>
    </row>
    <row r="202" spans="1:80" ht="14.25">
      <c r="A202" s="272">
        <v>53</v>
      </c>
      <c r="B202" s="303" t="s">
        <v>407</v>
      </c>
      <c r="C202" s="304" t="s">
        <v>408</v>
      </c>
      <c r="D202" s="305" t="s">
        <v>167</v>
      </c>
      <c r="E202" s="306">
        <v>32</v>
      </c>
      <c r="F202" s="306"/>
      <c r="G202" s="307">
        <f>E202*F202</f>
        <v>0</v>
      </c>
      <c r="H202" s="278">
        <v>0</v>
      </c>
      <c r="I202" s="279">
        <f>E202*H202</f>
        <v>0</v>
      </c>
      <c r="J202" s="278">
        <v>-0.00732</v>
      </c>
      <c r="K202" s="279">
        <f>E202*J202</f>
        <v>-0.23424</v>
      </c>
      <c r="O202" s="271">
        <v>2</v>
      </c>
      <c r="AA202" s="241">
        <v>1</v>
      </c>
      <c r="AB202" s="241">
        <v>7</v>
      </c>
      <c r="AC202" s="241">
        <v>7</v>
      </c>
      <c r="AZ202" s="241">
        <v>2</v>
      </c>
      <c r="BA202" s="241">
        <f>IF(AZ202=1,G202,0)</f>
        <v>0</v>
      </c>
      <c r="BB202" s="241">
        <f>IF(AZ202=2,G202,0)</f>
        <v>0</v>
      </c>
      <c r="BC202" s="241">
        <f>IF(AZ202=3,G202,0)</f>
        <v>0</v>
      </c>
      <c r="BD202" s="241">
        <f>IF(AZ202=4,G202,0)</f>
        <v>0</v>
      </c>
      <c r="BE202" s="241">
        <f>IF(AZ202=5,G202,0)</f>
        <v>0</v>
      </c>
      <c r="CA202" s="271">
        <v>1</v>
      </c>
      <c r="CB202" s="271">
        <v>7</v>
      </c>
    </row>
    <row r="203" spans="1:15" ht="12.75" customHeight="1">
      <c r="A203" s="280"/>
      <c r="B203" s="310"/>
      <c r="C203" s="311" t="s">
        <v>409</v>
      </c>
      <c r="D203" s="311"/>
      <c r="E203" s="312">
        <v>32</v>
      </c>
      <c r="F203" s="313"/>
      <c r="G203" s="314"/>
      <c r="H203" s="290"/>
      <c r="I203" s="283"/>
      <c r="J203" s="291"/>
      <c r="K203" s="283"/>
      <c r="M203" s="284" t="s">
        <v>409</v>
      </c>
      <c r="O203" s="271"/>
    </row>
    <row r="204" spans="1:80" ht="14.25">
      <c r="A204" s="272">
        <v>54</v>
      </c>
      <c r="B204" s="303" t="s">
        <v>410</v>
      </c>
      <c r="C204" s="304" t="s">
        <v>411</v>
      </c>
      <c r="D204" s="305" t="s">
        <v>239</v>
      </c>
      <c r="E204" s="306">
        <v>41.5</v>
      </c>
      <c r="F204" s="306"/>
      <c r="G204" s="307">
        <f>E204*F204</f>
        <v>0</v>
      </c>
      <c r="H204" s="278">
        <v>6E-05</v>
      </c>
      <c r="I204" s="279">
        <f>E204*H204</f>
        <v>0.00249</v>
      </c>
      <c r="J204" s="278">
        <v>0</v>
      </c>
      <c r="K204" s="279">
        <f>E204*J204</f>
        <v>0</v>
      </c>
      <c r="O204" s="271">
        <v>2</v>
      </c>
      <c r="AA204" s="241">
        <v>1</v>
      </c>
      <c r="AB204" s="241">
        <v>0</v>
      </c>
      <c r="AC204" s="241">
        <v>0</v>
      </c>
      <c r="AZ204" s="241">
        <v>2</v>
      </c>
      <c r="BA204" s="241">
        <f>IF(AZ204=1,G204,0)</f>
        <v>0</v>
      </c>
      <c r="BB204" s="241">
        <f>IF(AZ204=2,G204,0)</f>
        <v>0</v>
      </c>
      <c r="BC204" s="241">
        <f>IF(AZ204=3,G204,0)</f>
        <v>0</v>
      </c>
      <c r="BD204" s="241">
        <f>IF(AZ204=4,G204,0)</f>
        <v>0</v>
      </c>
      <c r="BE204" s="241">
        <f>IF(AZ204=5,G204,0)</f>
        <v>0</v>
      </c>
      <c r="CA204" s="271">
        <v>1</v>
      </c>
      <c r="CB204" s="271">
        <v>0</v>
      </c>
    </row>
    <row r="205" spans="1:15" ht="22.5" customHeight="1">
      <c r="A205" s="280"/>
      <c r="B205" s="308"/>
      <c r="C205" s="309" t="s">
        <v>405</v>
      </c>
      <c r="D205" s="309"/>
      <c r="E205" s="309"/>
      <c r="F205" s="309"/>
      <c r="G205" s="309"/>
      <c r="I205" s="283"/>
      <c r="K205" s="283"/>
      <c r="L205" s="284" t="s">
        <v>405</v>
      </c>
      <c r="O205" s="271">
        <v>3</v>
      </c>
    </row>
    <row r="206" spans="1:80" ht="14.25">
      <c r="A206" s="272">
        <v>55</v>
      </c>
      <c r="B206" s="303" t="s">
        <v>412</v>
      </c>
      <c r="C206" s="304" t="s">
        <v>413</v>
      </c>
      <c r="D206" s="305" t="s">
        <v>339</v>
      </c>
      <c r="E206" s="306">
        <v>20</v>
      </c>
      <c r="F206" s="306"/>
      <c r="G206" s="307">
        <f>E206*F206</f>
        <v>0</v>
      </c>
      <c r="H206" s="278">
        <v>0.00053</v>
      </c>
      <c r="I206" s="279">
        <f>E206*H206</f>
        <v>0.0106</v>
      </c>
      <c r="J206" s="278">
        <v>0</v>
      </c>
      <c r="K206" s="279">
        <f>E206*J206</f>
        <v>0</v>
      </c>
      <c r="O206" s="271">
        <v>2</v>
      </c>
      <c r="AA206" s="241">
        <v>1</v>
      </c>
      <c r="AB206" s="241">
        <v>0</v>
      </c>
      <c r="AC206" s="241">
        <v>0</v>
      </c>
      <c r="AZ206" s="241">
        <v>2</v>
      </c>
      <c r="BA206" s="241">
        <f>IF(AZ206=1,G206,0)</f>
        <v>0</v>
      </c>
      <c r="BB206" s="241">
        <f>IF(AZ206=2,G206,0)</f>
        <v>0</v>
      </c>
      <c r="BC206" s="241">
        <f>IF(AZ206=3,G206,0)</f>
        <v>0</v>
      </c>
      <c r="BD206" s="241">
        <f>IF(AZ206=4,G206,0)</f>
        <v>0</v>
      </c>
      <c r="BE206" s="241">
        <f>IF(AZ206=5,G206,0)</f>
        <v>0</v>
      </c>
      <c r="CA206" s="271">
        <v>1</v>
      </c>
      <c r="CB206" s="271">
        <v>0</v>
      </c>
    </row>
    <row r="207" spans="1:15" ht="22.5" customHeight="1">
      <c r="A207" s="280"/>
      <c r="B207" s="308"/>
      <c r="C207" s="309" t="s">
        <v>405</v>
      </c>
      <c r="D207" s="309"/>
      <c r="E207" s="309"/>
      <c r="F207" s="309"/>
      <c r="G207" s="309"/>
      <c r="I207" s="283"/>
      <c r="K207" s="283"/>
      <c r="L207" s="284" t="s">
        <v>405</v>
      </c>
      <c r="O207" s="271">
        <v>3</v>
      </c>
    </row>
    <row r="208" spans="1:80" ht="14.25">
      <c r="A208" s="272">
        <v>56</v>
      </c>
      <c r="B208" s="303" t="s">
        <v>414</v>
      </c>
      <c r="C208" s="304" t="s">
        <v>415</v>
      </c>
      <c r="D208" s="305" t="s">
        <v>239</v>
      </c>
      <c r="E208" s="306">
        <v>41.5</v>
      </c>
      <c r="F208" s="306"/>
      <c r="G208" s="307">
        <f aca="true" t="shared" si="32" ref="G208:G209">E208*F208</f>
        <v>0</v>
      </c>
      <c r="H208" s="278">
        <v>0</v>
      </c>
      <c r="I208" s="279">
        <f aca="true" t="shared" si="33" ref="I208:I209">E208*H208</f>
        <v>0</v>
      </c>
      <c r="J208" s="278">
        <v>0</v>
      </c>
      <c r="K208" s="279">
        <f aca="true" t="shared" si="34" ref="K208:K209">E208*J208</f>
        <v>0</v>
      </c>
      <c r="O208" s="271">
        <v>2</v>
      </c>
      <c r="AA208" s="241">
        <v>1</v>
      </c>
      <c r="AB208" s="241">
        <v>7</v>
      </c>
      <c r="AC208" s="241">
        <v>7</v>
      </c>
      <c r="AZ208" s="241">
        <v>2</v>
      </c>
      <c r="BA208" s="241">
        <f aca="true" t="shared" si="35" ref="BA208:BA209">IF(AZ208=1,G208,0)</f>
        <v>0</v>
      </c>
      <c r="BB208" s="321">
        <f aca="true" t="shared" si="36" ref="BB208:BB209">IF(AZ208=2,G208,0)</f>
        <v>0</v>
      </c>
      <c r="BC208" s="241">
        <f aca="true" t="shared" si="37" ref="BC208:BC209">IF(AZ208=3,G208,0)</f>
        <v>0</v>
      </c>
      <c r="BD208" s="241">
        <f aca="true" t="shared" si="38" ref="BD208:BD209">IF(AZ208=4,G208,0)</f>
        <v>0</v>
      </c>
      <c r="BE208" s="241">
        <f aca="true" t="shared" si="39" ref="BE208:BE209">IF(AZ208=5,G208,0)</f>
        <v>0</v>
      </c>
      <c r="CA208" s="271">
        <v>1</v>
      </c>
      <c r="CB208" s="271">
        <v>7</v>
      </c>
    </row>
    <row r="209" spans="1:80" ht="14.25">
      <c r="A209" s="272">
        <v>57</v>
      </c>
      <c r="B209" s="303" t="s">
        <v>416</v>
      </c>
      <c r="C209" s="304" t="s">
        <v>417</v>
      </c>
      <c r="D209" s="305" t="s">
        <v>239</v>
      </c>
      <c r="E209" s="306">
        <v>12</v>
      </c>
      <c r="F209" s="306"/>
      <c r="G209" s="307">
        <f t="shared" si="32"/>
        <v>0</v>
      </c>
      <c r="H209" s="278">
        <v>0.00248</v>
      </c>
      <c r="I209" s="279">
        <f t="shared" si="33"/>
        <v>0.02976</v>
      </c>
      <c r="J209" s="278">
        <v>0</v>
      </c>
      <c r="K209" s="279">
        <f t="shared" si="34"/>
        <v>0</v>
      </c>
      <c r="O209" s="271">
        <v>2</v>
      </c>
      <c r="AA209" s="241">
        <v>1</v>
      </c>
      <c r="AB209" s="241">
        <v>7</v>
      </c>
      <c r="AC209" s="241">
        <v>7</v>
      </c>
      <c r="AZ209" s="241">
        <v>2</v>
      </c>
      <c r="BA209" s="241">
        <f t="shared" si="35"/>
        <v>0</v>
      </c>
      <c r="BB209" s="321">
        <f t="shared" si="36"/>
        <v>0</v>
      </c>
      <c r="BC209" s="241">
        <f t="shared" si="37"/>
        <v>0</v>
      </c>
      <c r="BD209" s="241">
        <f t="shared" si="38"/>
        <v>0</v>
      </c>
      <c r="BE209" s="241">
        <f t="shared" si="39"/>
        <v>0</v>
      </c>
      <c r="CA209" s="271">
        <v>1</v>
      </c>
      <c r="CB209" s="271">
        <v>7</v>
      </c>
    </row>
    <row r="210" spans="1:15" ht="12.75" customHeight="1">
      <c r="A210" s="280"/>
      <c r="B210" s="310"/>
      <c r="C210" s="311" t="s">
        <v>418</v>
      </c>
      <c r="D210" s="311"/>
      <c r="E210" s="312">
        <v>12</v>
      </c>
      <c r="F210" s="313"/>
      <c r="G210" s="314"/>
      <c r="H210" s="290"/>
      <c r="I210" s="283"/>
      <c r="J210" s="291"/>
      <c r="K210" s="283"/>
      <c r="M210" s="284" t="s">
        <v>418</v>
      </c>
      <c r="O210" s="271"/>
    </row>
    <row r="211" spans="1:80" ht="14.25">
      <c r="A211" s="272">
        <v>58</v>
      </c>
      <c r="B211" s="303" t="s">
        <v>419</v>
      </c>
      <c r="C211" s="304" t="s">
        <v>420</v>
      </c>
      <c r="D211" s="305" t="s">
        <v>239</v>
      </c>
      <c r="E211" s="306">
        <v>70.4</v>
      </c>
      <c r="F211" s="306"/>
      <c r="G211" s="307">
        <f>E211*F211</f>
        <v>0</v>
      </c>
      <c r="H211" s="278">
        <v>0.00622</v>
      </c>
      <c r="I211" s="279">
        <f>E211*H211</f>
        <v>0.437888</v>
      </c>
      <c r="J211" s="278">
        <v>0</v>
      </c>
      <c r="K211" s="279">
        <f>E211*J211</f>
        <v>0</v>
      </c>
      <c r="O211" s="271">
        <v>2</v>
      </c>
      <c r="AA211" s="241">
        <v>1</v>
      </c>
      <c r="AB211" s="241">
        <v>7</v>
      </c>
      <c r="AC211" s="241">
        <v>7</v>
      </c>
      <c r="AZ211" s="241">
        <v>2</v>
      </c>
      <c r="BA211" s="241">
        <f>IF(AZ211=1,G211,0)</f>
        <v>0</v>
      </c>
      <c r="BB211" s="241">
        <f>IF(AZ211=2,G211,0)</f>
        <v>0</v>
      </c>
      <c r="BC211" s="241">
        <f>IF(AZ211=3,G211,0)</f>
        <v>0</v>
      </c>
      <c r="BD211" s="241">
        <f>IF(AZ211=4,G211,0)</f>
        <v>0</v>
      </c>
      <c r="BE211" s="241">
        <f>IF(AZ211=5,G211,0)</f>
        <v>0</v>
      </c>
      <c r="CA211" s="271">
        <v>1</v>
      </c>
      <c r="CB211" s="271">
        <v>7</v>
      </c>
    </row>
    <row r="212" spans="1:15" ht="12.75" customHeight="1">
      <c r="A212" s="280"/>
      <c r="B212" s="310"/>
      <c r="C212" s="311" t="s">
        <v>421</v>
      </c>
      <c r="D212" s="311"/>
      <c r="E212" s="312">
        <v>70.4</v>
      </c>
      <c r="F212" s="313"/>
      <c r="G212" s="314"/>
      <c r="H212" s="290"/>
      <c r="I212" s="283"/>
      <c r="J212" s="291"/>
      <c r="K212" s="283"/>
      <c r="M212" s="284" t="s">
        <v>421</v>
      </c>
      <c r="O212" s="271"/>
    </row>
    <row r="213" spans="1:80" ht="20.25">
      <c r="A213" s="272">
        <v>59</v>
      </c>
      <c r="B213" s="303" t="s">
        <v>422</v>
      </c>
      <c r="C213" s="304" t="s">
        <v>423</v>
      </c>
      <c r="D213" s="305" t="s">
        <v>239</v>
      </c>
      <c r="E213" s="306">
        <v>114.35</v>
      </c>
      <c r="F213" s="306"/>
      <c r="G213" s="307">
        <f>E213*F213</f>
        <v>0</v>
      </c>
      <c r="H213" s="278">
        <v>0.00335</v>
      </c>
      <c r="I213" s="279">
        <f>E213*H213</f>
        <v>0.3830725</v>
      </c>
      <c r="J213" s="278">
        <v>0</v>
      </c>
      <c r="K213" s="279">
        <f>E213*J213</f>
        <v>0</v>
      </c>
      <c r="O213" s="271">
        <v>2</v>
      </c>
      <c r="AA213" s="241">
        <v>1</v>
      </c>
      <c r="AB213" s="241">
        <v>0</v>
      </c>
      <c r="AC213" s="241">
        <v>0</v>
      </c>
      <c r="AZ213" s="241">
        <v>2</v>
      </c>
      <c r="BA213" s="241">
        <f>IF(AZ213=1,G213,0)</f>
        <v>0</v>
      </c>
      <c r="BB213" s="241">
        <f>IF(AZ213=2,G213,0)</f>
        <v>0</v>
      </c>
      <c r="BC213" s="241">
        <f>IF(AZ213=3,G213,0)</f>
        <v>0</v>
      </c>
      <c r="BD213" s="241">
        <f>IF(AZ213=4,G213,0)</f>
        <v>0</v>
      </c>
      <c r="BE213" s="241">
        <f>IF(AZ213=5,G213,0)</f>
        <v>0</v>
      </c>
      <c r="CA213" s="271">
        <v>1</v>
      </c>
      <c r="CB213" s="271">
        <v>0</v>
      </c>
    </row>
    <row r="214" spans="1:15" ht="12.75" customHeight="1">
      <c r="A214" s="280"/>
      <c r="B214" s="310"/>
      <c r="C214" s="311" t="s">
        <v>424</v>
      </c>
      <c r="D214" s="311"/>
      <c r="E214" s="312">
        <v>99.9</v>
      </c>
      <c r="F214" s="313"/>
      <c r="G214" s="314"/>
      <c r="H214" s="290"/>
      <c r="I214" s="283"/>
      <c r="J214" s="291"/>
      <c r="K214" s="283"/>
      <c r="M214" s="284" t="s">
        <v>424</v>
      </c>
      <c r="O214" s="271"/>
    </row>
    <row r="215" spans="1:15" ht="14.25" customHeight="1">
      <c r="A215" s="280"/>
      <c r="B215" s="285"/>
      <c r="C215" s="315" t="s">
        <v>425</v>
      </c>
      <c r="D215" s="315"/>
      <c r="E215" s="316">
        <v>7.2</v>
      </c>
      <c r="F215" s="313"/>
      <c r="G215" s="314"/>
      <c r="H215" s="290"/>
      <c r="I215" s="283"/>
      <c r="J215" s="291"/>
      <c r="K215" s="283"/>
      <c r="M215" s="284" t="s">
        <v>426</v>
      </c>
      <c r="O215" s="271"/>
    </row>
    <row r="216" spans="1:15" ht="12.75" customHeight="1">
      <c r="A216" s="280"/>
      <c r="B216" s="310"/>
      <c r="C216" s="311" t="s">
        <v>313</v>
      </c>
      <c r="D216" s="311"/>
      <c r="E216" s="312">
        <v>6</v>
      </c>
      <c r="F216" s="313"/>
      <c r="G216" s="314"/>
      <c r="H216" s="290"/>
      <c r="I216" s="283"/>
      <c r="J216" s="291"/>
      <c r="K216" s="283"/>
      <c r="M216" s="284" t="s">
        <v>313</v>
      </c>
      <c r="O216" s="271"/>
    </row>
    <row r="217" spans="1:15" ht="12.75" customHeight="1">
      <c r="A217" s="280"/>
      <c r="B217" s="310"/>
      <c r="C217" s="311" t="s">
        <v>314</v>
      </c>
      <c r="D217" s="311"/>
      <c r="E217" s="312">
        <v>3</v>
      </c>
      <c r="F217" s="313"/>
      <c r="G217" s="314"/>
      <c r="H217" s="290"/>
      <c r="I217" s="283"/>
      <c r="J217" s="291"/>
      <c r="K217" s="283"/>
      <c r="M217" s="284" t="s">
        <v>314</v>
      </c>
      <c r="O217" s="271"/>
    </row>
    <row r="218" spans="1:15" ht="14.25" customHeight="1">
      <c r="A218" s="280"/>
      <c r="B218" s="310"/>
      <c r="C218" s="311" t="s">
        <v>427</v>
      </c>
      <c r="D218" s="311"/>
      <c r="E218" s="312">
        <v>3.6</v>
      </c>
      <c r="F218" s="313"/>
      <c r="G218" s="314"/>
      <c r="H218" s="290"/>
      <c r="I218" s="283"/>
      <c r="J218" s="291"/>
      <c r="K218" s="283"/>
      <c r="M218" s="284" t="s">
        <v>316</v>
      </c>
      <c r="O218" s="271"/>
    </row>
    <row r="219" spans="1:15" ht="12.75" customHeight="1">
      <c r="A219" s="280"/>
      <c r="B219" s="310"/>
      <c r="C219" s="311" t="s">
        <v>428</v>
      </c>
      <c r="D219" s="311"/>
      <c r="E219" s="312">
        <v>0.9</v>
      </c>
      <c r="F219" s="313"/>
      <c r="G219" s="314"/>
      <c r="H219" s="290"/>
      <c r="I219" s="283"/>
      <c r="J219" s="291"/>
      <c r="K219" s="283"/>
      <c r="M219" s="284" t="s">
        <v>428</v>
      </c>
      <c r="O219" s="271"/>
    </row>
    <row r="220" spans="1:15" ht="12.75" customHeight="1">
      <c r="A220" s="280"/>
      <c r="B220" s="310"/>
      <c r="C220" s="311" t="s">
        <v>429</v>
      </c>
      <c r="D220" s="311"/>
      <c r="E220" s="312">
        <v>0.95</v>
      </c>
      <c r="F220" s="313"/>
      <c r="G220" s="314"/>
      <c r="H220" s="290"/>
      <c r="I220" s="283"/>
      <c r="J220" s="291"/>
      <c r="K220" s="283"/>
      <c r="M220" s="284" t="s">
        <v>429</v>
      </c>
      <c r="O220" s="271"/>
    </row>
    <row r="221" spans="1:80" ht="14.25">
      <c r="A221" s="272">
        <v>60</v>
      </c>
      <c r="B221" s="303" t="s">
        <v>430</v>
      </c>
      <c r="C221" s="304" t="s">
        <v>431</v>
      </c>
      <c r="D221" s="305" t="s">
        <v>339</v>
      </c>
      <c r="E221" s="306">
        <v>20</v>
      </c>
      <c r="F221" s="306"/>
      <c r="G221" s="307">
        <f aca="true" t="shared" si="40" ref="G221:G222">E221*F221</f>
        <v>0</v>
      </c>
      <c r="H221" s="278">
        <v>0.00017</v>
      </c>
      <c r="I221" s="279">
        <f aca="true" t="shared" si="41" ref="I221:I222">E221*H221</f>
        <v>0.0034000000000000002</v>
      </c>
      <c r="J221" s="278"/>
      <c r="K221" s="279">
        <f aca="true" t="shared" si="42" ref="K221:K222">E221*J221</f>
        <v>0</v>
      </c>
      <c r="O221" s="271">
        <v>2</v>
      </c>
      <c r="AA221" s="241">
        <v>3</v>
      </c>
      <c r="AB221" s="241">
        <v>7</v>
      </c>
      <c r="AC221" s="241">
        <v>28341239</v>
      </c>
      <c r="AZ221" s="241">
        <v>2</v>
      </c>
      <c r="BA221" s="241">
        <f aca="true" t="shared" si="43" ref="BA221:BA222">IF(AZ221=1,G221,0)</f>
        <v>0</v>
      </c>
      <c r="BB221" s="321">
        <f aca="true" t="shared" si="44" ref="BB221:BB222">IF(AZ221=2,G221,0)</f>
        <v>0</v>
      </c>
      <c r="BC221" s="241">
        <f aca="true" t="shared" si="45" ref="BC221:BC222">IF(AZ221=3,G221,0)</f>
        <v>0</v>
      </c>
      <c r="BD221" s="241">
        <f aca="true" t="shared" si="46" ref="BD221:BD222">IF(AZ221=4,G221,0)</f>
        <v>0</v>
      </c>
      <c r="BE221" s="241">
        <f aca="true" t="shared" si="47" ref="BE221:BE222">IF(AZ221=5,G221,0)</f>
        <v>0</v>
      </c>
      <c r="CA221" s="271">
        <v>3</v>
      </c>
      <c r="CB221" s="271">
        <v>7</v>
      </c>
    </row>
    <row r="222" spans="1:80" ht="14.25">
      <c r="A222" s="272">
        <v>61</v>
      </c>
      <c r="B222" s="303" t="s">
        <v>432</v>
      </c>
      <c r="C222" s="304" t="s">
        <v>433</v>
      </c>
      <c r="D222" s="305" t="s">
        <v>15</v>
      </c>
      <c r="E222" s="306">
        <v>1538.66</v>
      </c>
      <c r="F222" s="306"/>
      <c r="G222" s="307">
        <f t="shared" si="40"/>
        <v>0</v>
      </c>
      <c r="H222" s="278">
        <v>0</v>
      </c>
      <c r="I222" s="279">
        <f t="shared" si="41"/>
        <v>0</v>
      </c>
      <c r="J222" s="278"/>
      <c r="K222" s="279">
        <f t="shared" si="42"/>
        <v>0</v>
      </c>
      <c r="O222" s="271">
        <v>2</v>
      </c>
      <c r="AA222" s="241">
        <v>7</v>
      </c>
      <c r="AB222" s="241">
        <v>1002</v>
      </c>
      <c r="AC222" s="241">
        <v>5</v>
      </c>
      <c r="AZ222" s="241">
        <v>2</v>
      </c>
      <c r="BA222" s="241">
        <f t="shared" si="43"/>
        <v>0</v>
      </c>
      <c r="BB222" s="321">
        <f t="shared" si="44"/>
        <v>0</v>
      </c>
      <c r="BC222" s="241">
        <f t="shared" si="45"/>
        <v>0</v>
      </c>
      <c r="BD222" s="241">
        <f t="shared" si="46"/>
        <v>0</v>
      </c>
      <c r="BE222" s="241">
        <f t="shared" si="47"/>
        <v>0</v>
      </c>
      <c r="CA222" s="271">
        <v>7</v>
      </c>
      <c r="CB222" s="271">
        <v>1002</v>
      </c>
    </row>
    <row r="223" spans="1:57" ht="12.75">
      <c r="A223" s="292"/>
      <c r="B223" s="293" t="s">
        <v>171</v>
      </c>
      <c r="C223" s="294" t="s">
        <v>434</v>
      </c>
      <c r="D223" s="295"/>
      <c r="E223" s="296"/>
      <c r="F223" s="297"/>
      <c r="G223" s="298">
        <f>SUM(G198:G222)</f>
        <v>0</v>
      </c>
      <c r="H223" s="299"/>
      <c r="I223" s="300">
        <f>SUM(I198:I222)</f>
        <v>1.2844905</v>
      </c>
      <c r="J223" s="299"/>
      <c r="K223" s="300">
        <f>SUM(K198:K222)</f>
        <v>-0.23424</v>
      </c>
      <c r="O223" s="271">
        <v>4</v>
      </c>
      <c r="BA223" s="301">
        <f>SUM(BA198:BA222)</f>
        <v>0</v>
      </c>
      <c r="BB223" s="301">
        <f>SUM(BB198:BB222)</f>
        <v>0</v>
      </c>
      <c r="BC223" s="301">
        <f>SUM(BC198:BC222)</f>
        <v>0</v>
      </c>
      <c r="BD223" s="301">
        <f>SUM(BD198:BD222)</f>
        <v>0</v>
      </c>
      <c r="BE223" s="301">
        <f>SUM(BE198:BE222)</f>
        <v>0</v>
      </c>
    </row>
    <row r="224" spans="1:15" ht="12.75">
      <c r="A224" s="261" t="s">
        <v>164</v>
      </c>
      <c r="B224" s="262" t="s">
        <v>55</v>
      </c>
      <c r="C224" s="263" t="s">
        <v>56</v>
      </c>
      <c r="D224" s="264"/>
      <c r="E224" s="265"/>
      <c r="F224" s="265"/>
      <c r="G224" s="266"/>
      <c r="H224" s="267"/>
      <c r="I224" s="268"/>
      <c r="J224" s="269"/>
      <c r="K224" s="270"/>
      <c r="O224" s="271">
        <v>1</v>
      </c>
    </row>
    <row r="225" spans="1:80" ht="14.25">
      <c r="A225" s="272">
        <v>62</v>
      </c>
      <c r="B225" s="303" t="s">
        <v>435</v>
      </c>
      <c r="C225" s="304" t="s">
        <v>436</v>
      </c>
      <c r="D225" s="305" t="s">
        <v>167</v>
      </c>
      <c r="E225" s="306">
        <v>16.2</v>
      </c>
      <c r="F225" s="306"/>
      <c r="G225" s="307">
        <f>E225*F225</f>
        <v>0</v>
      </c>
      <c r="H225" s="278">
        <v>0</v>
      </c>
      <c r="I225" s="279">
        <f>E225*H225</f>
        <v>0</v>
      </c>
      <c r="J225" s="278">
        <v>0</v>
      </c>
      <c r="K225" s="279">
        <f>E225*J225</f>
        <v>0</v>
      </c>
      <c r="O225" s="271">
        <v>2</v>
      </c>
      <c r="AA225" s="241">
        <v>1</v>
      </c>
      <c r="AB225" s="241">
        <v>7</v>
      </c>
      <c r="AC225" s="241">
        <v>7</v>
      </c>
      <c r="AZ225" s="241">
        <v>2</v>
      </c>
      <c r="BA225" s="241">
        <f>IF(AZ225=1,G225,0)</f>
        <v>0</v>
      </c>
      <c r="BB225" s="241">
        <f>IF(AZ225=2,G225,0)</f>
        <v>0</v>
      </c>
      <c r="BC225" s="241">
        <f>IF(AZ225=3,G225,0)</f>
        <v>0</v>
      </c>
      <c r="BD225" s="241">
        <f>IF(AZ225=4,G225,0)</f>
        <v>0</v>
      </c>
      <c r="BE225" s="241">
        <f>IF(AZ225=5,G225,0)</f>
        <v>0</v>
      </c>
      <c r="CA225" s="271">
        <v>1</v>
      </c>
      <c r="CB225" s="271">
        <v>7</v>
      </c>
    </row>
    <row r="226" spans="1:15" ht="12.75" customHeight="1">
      <c r="A226" s="280"/>
      <c r="B226" s="310"/>
      <c r="C226" s="311" t="s">
        <v>437</v>
      </c>
      <c r="D226" s="311"/>
      <c r="E226" s="312">
        <v>16.2</v>
      </c>
      <c r="F226" s="313"/>
      <c r="G226" s="314"/>
      <c r="H226" s="290"/>
      <c r="I226" s="283"/>
      <c r="J226" s="291"/>
      <c r="K226" s="283"/>
      <c r="M226" s="284" t="s">
        <v>437</v>
      </c>
      <c r="O226" s="271"/>
    </row>
    <row r="227" spans="1:80" ht="14.25">
      <c r="A227" s="272">
        <v>63</v>
      </c>
      <c r="B227" s="303" t="s">
        <v>438</v>
      </c>
      <c r="C227" s="304" t="s">
        <v>439</v>
      </c>
      <c r="D227" s="305" t="s">
        <v>167</v>
      </c>
      <c r="E227" s="306">
        <v>16.2</v>
      </c>
      <c r="F227" s="306"/>
      <c r="G227" s="307">
        <f>E227*F227</f>
        <v>0</v>
      </c>
      <c r="H227" s="278">
        <v>0</v>
      </c>
      <c r="I227" s="279">
        <f>E227*H227</f>
        <v>0</v>
      </c>
      <c r="J227" s="278">
        <v>0</v>
      </c>
      <c r="K227" s="279">
        <f>E227*J227</f>
        <v>0</v>
      </c>
      <c r="O227" s="271">
        <v>2</v>
      </c>
      <c r="AA227" s="241">
        <v>1</v>
      </c>
      <c r="AB227" s="241">
        <v>0</v>
      </c>
      <c r="AC227" s="241">
        <v>0</v>
      </c>
      <c r="AZ227" s="241">
        <v>2</v>
      </c>
      <c r="BA227" s="241">
        <f>IF(AZ227=1,G227,0)</f>
        <v>0</v>
      </c>
      <c r="BB227" s="241">
        <f>IF(AZ227=2,G227,0)</f>
        <v>0</v>
      </c>
      <c r="BC227" s="241">
        <f>IF(AZ227=3,G227,0)</f>
        <v>0</v>
      </c>
      <c r="BD227" s="241">
        <f>IF(AZ227=4,G227,0)</f>
        <v>0</v>
      </c>
      <c r="BE227" s="241">
        <f>IF(AZ227=5,G227,0)</f>
        <v>0</v>
      </c>
      <c r="CA227" s="271">
        <v>1</v>
      </c>
      <c r="CB227" s="271">
        <v>0</v>
      </c>
    </row>
    <row r="228" spans="1:15" ht="12.75" customHeight="1">
      <c r="A228" s="280"/>
      <c r="B228" s="308"/>
      <c r="C228" s="309" t="s">
        <v>440</v>
      </c>
      <c r="D228" s="309"/>
      <c r="E228" s="309"/>
      <c r="F228" s="309"/>
      <c r="G228" s="309"/>
      <c r="I228" s="283"/>
      <c r="K228" s="283"/>
      <c r="L228" s="284" t="s">
        <v>440</v>
      </c>
      <c r="O228" s="271">
        <v>3</v>
      </c>
    </row>
    <row r="229" spans="1:15" ht="12.75" customHeight="1">
      <c r="A229" s="280"/>
      <c r="B229" s="308"/>
      <c r="C229" s="309" t="s">
        <v>441</v>
      </c>
      <c r="D229" s="309"/>
      <c r="E229" s="309"/>
      <c r="F229" s="309"/>
      <c r="G229" s="309"/>
      <c r="I229" s="283"/>
      <c r="K229" s="283"/>
      <c r="L229" s="284" t="s">
        <v>441</v>
      </c>
      <c r="O229" s="271">
        <v>3</v>
      </c>
    </row>
    <row r="230" spans="1:15" ht="22.5" customHeight="1">
      <c r="A230" s="280"/>
      <c r="B230" s="308"/>
      <c r="C230" s="309" t="s">
        <v>442</v>
      </c>
      <c r="D230" s="309"/>
      <c r="E230" s="309"/>
      <c r="F230" s="309"/>
      <c r="G230" s="309"/>
      <c r="I230" s="283"/>
      <c r="K230" s="283"/>
      <c r="L230" s="284" t="s">
        <v>442</v>
      </c>
      <c r="O230" s="271">
        <v>3</v>
      </c>
    </row>
    <row r="231" spans="1:15" ht="12.75" customHeight="1">
      <c r="A231" s="280"/>
      <c r="B231" s="310"/>
      <c r="C231" s="311" t="s">
        <v>443</v>
      </c>
      <c r="D231" s="311"/>
      <c r="E231" s="312">
        <v>16.2</v>
      </c>
      <c r="F231" s="313"/>
      <c r="G231" s="314"/>
      <c r="H231" s="290"/>
      <c r="I231" s="283"/>
      <c r="J231" s="291"/>
      <c r="K231" s="283"/>
      <c r="M231" s="284" t="s">
        <v>443</v>
      </c>
      <c r="O231" s="271"/>
    </row>
    <row r="232" spans="1:80" ht="14.25">
      <c r="A232" s="272">
        <v>64</v>
      </c>
      <c r="B232" s="303" t="s">
        <v>444</v>
      </c>
      <c r="C232" s="304" t="s">
        <v>445</v>
      </c>
      <c r="D232" s="305" t="s">
        <v>15</v>
      </c>
      <c r="E232" s="306">
        <v>48.11</v>
      </c>
      <c r="F232" s="306"/>
      <c r="G232" s="307">
        <f>E232*F232</f>
        <v>0</v>
      </c>
      <c r="H232" s="278">
        <v>0</v>
      </c>
      <c r="I232" s="279">
        <f>E232*H232</f>
        <v>0</v>
      </c>
      <c r="J232" s="278"/>
      <c r="K232" s="279">
        <f>E232*J232</f>
        <v>0</v>
      </c>
      <c r="O232" s="271">
        <v>2</v>
      </c>
      <c r="AA232" s="241">
        <v>7</v>
      </c>
      <c r="AB232" s="241">
        <v>1002</v>
      </c>
      <c r="AC232" s="241">
        <v>5</v>
      </c>
      <c r="AZ232" s="241">
        <v>2</v>
      </c>
      <c r="BA232" s="241">
        <f>IF(AZ232=1,G232,0)</f>
        <v>0</v>
      </c>
      <c r="BB232" s="241">
        <f>IF(AZ232=2,G232,0)</f>
        <v>0</v>
      </c>
      <c r="BC232" s="241">
        <f>IF(AZ232=3,G232,0)</f>
        <v>0</v>
      </c>
      <c r="BD232" s="241">
        <f>IF(AZ232=4,G232,0)</f>
        <v>0</v>
      </c>
      <c r="BE232" s="241">
        <f>IF(AZ232=5,G232,0)</f>
        <v>0</v>
      </c>
      <c r="CA232" s="271">
        <v>7</v>
      </c>
      <c r="CB232" s="271">
        <v>1002</v>
      </c>
    </row>
    <row r="233" spans="1:57" ht="12.75">
      <c r="A233" s="292"/>
      <c r="B233" s="293" t="s">
        <v>171</v>
      </c>
      <c r="C233" s="294" t="s">
        <v>446</v>
      </c>
      <c r="D233" s="295"/>
      <c r="E233" s="296"/>
      <c r="F233" s="297"/>
      <c r="G233" s="298">
        <f>SUM(G224:G232)</f>
        <v>0</v>
      </c>
      <c r="H233" s="299"/>
      <c r="I233" s="300">
        <f>SUM(I224:I232)</f>
        <v>0</v>
      </c>
      <c r="J233" s="299"/>
      <c r="K233" s="300">
        <f>SUM(K224:K232)</f>
        <v>0</v>
      </c>
      <c r="O233" s="271">
        <v>4</v>
      </c>
      <c r="BA233" s="301">
        <f>SUM(BA224:BA232)</f>
        <v>0</v>
      </c>
      <c r="BB233" s="301">
        <f>SUM(BB224:BB232)</f>
        <v>0</v>
      </c>
      <c r="BC233" s="301">
        <f>SUM(BC224:BC232)</f>
        <v>0</v>
      </c>
      <c r="BD233" s="301">
        <f>SUM(BD224:BD232)</f>
        <v>0</v>
      </c>
      <c r="BE233" s="301">
        <f>SUM(BE224:BE232)</f>
        <v>0</v>
      </c>
    </row>
    <row r="234" spans="1:15" ht="12.75">
      <c r="A234" s="261" t="s">
        <v>164</v>
      </c>
      <c r="B234" s="262" t="s">
        <v>57</v>
      </c>
      <c r="C234" s="263" t="s">
        <v>58</v>
      </c>
      <c r="D234" s="264"/>
      <c r="E234" s="265"/>
      <c r="F234" s="265"/>
      <c r="G234" s="266"/>
      <c r="H234" s="267"/>
      <c r="I234" s="268"/>
      <c r="J234" s="269"/>
      <c r="K234" s="270"/>
      <c r="O234" s="271">
        <v>1</v>
      </c>
    </row>
    <row r="235" spans="1:80" ht="14.25">
      <c r="A235" s="272">
        <v>65</v>
      </c>
      <c r="B235" s="303" t="s">
        <v>447</v>
      </c>
      <c r="C235" s="304" t="s">
        <v>448</v>
      </c>
      <c r="D235" s="305" t="s">
        <v>339</v>
      </c>
      <c r="E235" s="306">
        <v>2</v>
      </c>
      <c r="F235" s="306"/>
      <c r="G235" s="307">
        <f>E235*F235</f>
        <v>0</v>
      </c>
      <c r="H235" s="278">
        <v>0</v>
      </c>
      <c r="I235" s="279">
        <f>E235*H235</f>
        <v>0</v>
      </c>
      <c r="J235" s="278"/>
      <c r="K235" s="279">
        <f>E235*J235</f>
        <v>0</v>
      </c>
      <c r="O235" s="271">
        <v>2</v>
      </c>
      <c r="AA235" s="241">
        <v>12</v>
      </c>
      <c r="AB235" s="241">
        <v>0</v>
      </c>
      <c r="AC235" s="241">
        <v>69</v>
      </c>
      <c r="AZ235" s="241">
        <v>2</v>
      </c>
      <c r="BA235" s="241">
        <f>IF(AZ235=1,G235,0)</f>
        <v>0</v>
      </c>
      <c r="BB235" s="241">
        <f>IF(AZ235=2,G235,0)</f>
        <v>0</v>
      </c>
      <c r="BC235" s="241">
        <f>IF(AZ235=3,G235,0)</f>
        <v>0</v>
      </c>
      <c r="BD235" s="241">
        <f>IF(AZ235=4,G235,0)</f>
        <v>0</v>
      </c>
      <c r="BE235" s="241">
        <f>IF(AZ235=5,G235,0)</f>
        <v>0</v>
      </c>
      <c r="CA235" s="271">
        <v>12</v>
      </c>
      <c r="CB235" s="271">
        <v>0</v>
      </c>
    </row>
    <row r="236" spans="1:15" ht="22.5" customHeight="1">
      <c r="A236" s="280"/>
      <c r="B236" s="308"/>
      <c r="C236" s="309" t="s">
        <v>449</v>
      </c>
      <c r="D236" s="309"/>
      <c r="E236" s="309"/>
      <c r="F236" s="309"/>
      <c r="G236" s="309"/>
      <c r="I236" s="283"/>
      <c r="K236" s="283"/>
      <c r="L236" s="284" t="s">
        <v>449</v>
      </c>
      <c r="O236" s="271">
        <v>3</v>
      </c>
    </row>
    <row r="237" spans="1:80" ht="14.25">
      <c r="A237" s="272">
        <v>66</v>
      </c>
      <c r="B237" s="303" t="s">
        <v>450</v>
      </c>
      <c r="C237" s="304" t="s">
        <v>451</v>
      </c>
      <c r="D237" s="305" t="s">
        <v>339</v>
      </c>
      <c r="E237" s="306">
        <v>3</v>
      </c>
      <c r="F237" s="306"/>
      <c r="G237" s="307">
        <f aca="true" t="shared" si="48" ref="G237:G240">E237*F237</f>
        <v>0</v>
      </c>
      <c r="H237" s="278">
        <v>0</v>
      </c>
      <c r="I237" s="279">
        <f aca="true" t="shared" si="49" ref="I237:I240">E237*H237</f>
        <v>0</v>
      </c>
      <c r="J237" s="278"/>
      <c r="K237" s="279">
        <f aca="true" t="shared" si="50" ref="K237:K240">E237*J237</f>
        <v>0</v>
      </c>
      <c r="O237" s="271">
        <v>2</v>
      </c>
      <c r="AA237" s="241">
        <v>12</v>
      </c>
      <c r="AB237" s="241">
        <v>0</v>
      </c>
      <c r="AC237" s="241">
        <v>70</v>
      </c>
      <c r="AZ237" s="241">
        <v>2</v>
      </c>
      <c r="BA237" s="241">
        <f aca="true" t="shared" si="51" ref="BA237:BA240">IF(AZ237=1,G237,0)</f>
        <v>0</v>
      </c>
      <c r="BB237" s="321">
        <f aca="true" t="shared" si="52" ref="BB237:BB240">IF(AZ237=2,G237,0)</f>
        <v>0</v>
      </c>
      <c r="BC237" s="241">
        <f aca="true" t="shared" si="53" ref="BC237:BC240">IF(AZ237=3,G237,0)</f>
        <v>0</v>
      </c>
      <c r="BD237" s="241">
        <f aca="true" t="shared" si="54" ref="BD237:BD240">IF(AZ237=4,G237,0)</f>
        <v>0</v>
      </c>
      <c r="BE237" s="241">
        <f aca="true" t="shared" si="55" ref="BE237:BE240">IF(AZ237=5,G237,0)</f>
        <v>0</v>
      </c>
      <c r="CA237" s="271">
        <v>12</v>
      </c>
      <c r="CB237" s="271">
        <v>0</v>
      </c>
    </row>
    <row r="238" spans="1:80" ht="14.25">
      <c r="A238" s="272">
        <v>67</v>
      </c>
      <c r="B238" s="303" t="s">
        <v>452</v>
      </c>
      <c r="C238" s="304" t="s">
        <v>453</v>
      </c>
      <c r="D238" s="305" t="s">
        <v>339</v>
      </c>
      <c r="E238" s="306">
        <v>3</v>
      </c>
      <c r="F238" s="306"/>
      <c r="G238" s="307">
        <f t="shared" si="48"/>
        <v>0</v>
      </c>
      <c r="H238" s="278">
        <v>0</v>
      </c>
      <c r="I238" s="279">
        <f t="shared" si="49"/>
        <v>0</v>
      </c>
      <c r="J238" s="278"/>
      <c r="K238" s="279">
        <f t="shared" si="50"/>
        <v>0</v>
      </c>
      <c r="O238" s="271">
        <v>2</v>
      </c>
      <c r="AA238" s="241">
        <v>12</v>
      </c>
      <c r="AB238" s="241">
        <v>0</v>
      </c>
      <c r="AC238" s="241">
        <v>71</v>
      </c>
      <c r="AZ238" s="241">
        <v>2</v>
      </c>
      <c r="BA238" s="241">
        <f t="shared" si="51"/>
        <v>0</v>
      </c>
      <c r="BB238" s="321">
        <f t="shared" si="52"/>
        <v>0</v>
      </c>
      <c r="BC238" s="241">
        <f t="shared" si="53"/>
        <v>0</v>
      </c>
      <c r="BD238" s="241">
        <f t="shared" si="54"/>
        <v>0</v>
      </c>
      <c r="BE238" s="241">
        <f t="shared" si="55"/>
        <v>0</v>
      </c>
      <c r="CA238" s="271">
        <v>12</v>
      </c>
      <c r="CB238" s="271">
        <v>0</v>
      </c>
    </row>
    <row r="239" spans="1:80" ht="14.25">
      <c r="A239" s="272">
        <v>68</v>
      </c>
      <c r="B239" s="303" t="s">
        <v>454</v>
      </c>
      <c r="C239" s="304" t="s">
        <v>455</v>
      </c>
      <c r="D239" s="305" t="s">
        <v>339</v>
      </c>
      <c r="E239" s="306">
        <v>1</v>
      </c>
      <c r="F239" s="306"/>
      <c r="G239" s="307">
        <f t="shared" si="48"/>
        <v>0</v>
      </c>
      <c r="H239" s="278">
        <v>0</v>
      </c>
      <c r="I239" s="279">
        <f t="shared" si="49"/>
        <v>0</v>
      </c>
      <c r="J239" s="278"/>
      <c r="K239" s="279">
        <f t="shared" si="50"/>
        <v>0</v>
      </c>
      <c r="O239" s="271">
        <v>2</v>
      </c>
      <c r="AA239" s="241">
        <v>12</v>
      </c>
      <c r="AB239" s="241">
        <v>0</v>
      </c>
      <c r="AC239" s="241">
        <v>72</v>
      </c>
      <c r="AZ239" s="241">
        <v>2</v>
      </c>
      <c r="BA239" s="241">
        <f t="shared" si="51"/>
        <v>0</v>
      </c>
      <c r="BB239" s="321">
        <f t="shared" si="52"/>
        <v>0</v>
      </c>
      <c r="BC239" s="241">
        <f t="shared" si="53"/>
        <v>0</v>
      </c>
      <c r="BD239" s="241">
        <f t="shared" si="54"/>
        <v>0</v>
      </c>
      <c r="BE239" s="241">
        <f t="shared" si="55"/>
        <v>0</v>
      </c>
      <c r="CA239" s="271">
        <v>12</v>
      </c>
      <c r="CB239" s="271">
        <v>0</v>
      </c>
    </row>
    <row r="240" spans="1:80" ht="14.25">
      <c r="A240" s="272">
        <v>69</v>
      </c>
      <c r="B240" s="303" t="s">
        <v>456</v>
      </c>
      <c r="C240" s="304" t="s">
        <v>457</v>
      </c>
      <c r="D240" s="305" t="s">
        <v>15</v>
      </c>
      <c r="E240" s="306">
        <v>269</v>
      </c>
      <c r="F240" s="306"/>
      <c r="G240" s="307">
        <f t="shared" si="48"/>
        <v>0</v>
      </c>
      <c r="H240" s="278">
        <v>0</v>
      </c>
      <c r="I240" s="279">
        <f t="shared" si="49"/>
        <v>0</v>
      </c>
      <c r="J240" s="278"/>
      <c r="K240" s="279">
        <f t="shared" si="50"/>
        <v>0</v>
      </c>
      <c r="O240" s="271">
        <v>2</v>
      </c>
      <c r="AA240" s="241">
        <v>7</v>
      </c>
      <c r="AB240" s="241">
        <v>1002</v>
      </c>
      <c r="AC240" s="241">
        <v>5</v>
      </c>
      <c r="AZ240" s="241">
        <v>2</v>
      </c>
      <c r="BA240" s="241">
        <f t="shared" si="51"/>
        <v>0</v>
      </c>
      <c r="BB240" s="321">
        <f t="shared" si="52"/>
        <v>0</v>
      </c>
      <c r="BC240" s="241">
        <f t="shared" si="53"/>
        <v>0</v>
      </c>
      <c r="BD240" s="241">
        <f t="shared" si="54"/>
        <v>0</v>
      </c>
      <c r="BE240" s="241">
        <f t="shared" si="55"/>
        <v>0</v>
      </c>
      <c r="CA240" s="271">
        <v>7</v>
      </c>
      <c r="CB240" s="271">
        <v>1002</v>
      </c>
    </row>
    <row r="241" spans="1:57" ht="12.75">
      <c r="A241" s="292"/>
      <c r="B241" s="293" t="s">
        <v>171</v>
      </c>
      <c r="C241" s="294" t="s">
        <v>458</v>
      </c>
      <c r="D241" s="295"/>
      <c r="E241" s="296"/>
      <c r="F241" s="297"/>
      <c r="G241" s="298">
        <f>SUM(G234:G240)</f>
        <v>0</v>
      </c>
      <c r="H241" s="299"/>
      <c r="I241" s="300">
        <f>SUM(I234:I240)</f>
        <v>0</v>
      </c>
      <c r="J241" s="299"/>
      <c r="K241" s="300">
        <f>SUM(K234:K240)</f>
        <v>0</v>
      </c>
      <c r="O241" s="271">
        <v>4</v>
      </c>
      <c r="BA241" s="301">
        <f>SUM(BA234:BA240)</f>
        <v>0</v>
      </c>
      <c r="BB241" s="301">
        <f>SUM(BB234:BB240)</f>
        <v>0</v>
      </c>
      <c r="BC241" s="301">
        <f>SUM(BC234:BC240)</f>
        <v>0</v>
      </c>
      <c r="BD241" s="301">
        <f>SUM(BD234:BD240)</f>
        <v>0</v>
      </c>
      <c r="BE241" s="301">
        <f>SUM(BE234:BE240)</f>
        <v>0</v>
      </c>
    </row>
    <row r="242" spans="1:15" ht="12.75">
      <c r="A242" s="261" t="s">
        <v>164</v>
      </c>
      <c r="B242" s="262" t="s">
        <v>59</v>
      </c>
      <c r="C242" s="263" t="s">
        <v>60</v>
      </c>
      <c r="D242" s="264"/>
      <c r="E242" s="265"/>
      <c r="F242" s="265"/>
      <c r="G242" s="266"/>
      <c r="H242" s="267"/>
      <c r="I242" s="268"/>
      <c r="J242" s="269"/>
      <c r="K242" s="270"/>
      <c r="O242" s="271">
        <v>1</v>
      </c>
    </row>
    <row r="243" spans="1:80" ht="14.25">
      <c r="A243" s="272">
        <v>70</v>
      </c>
      <c r="B243" s="303" t="s">
        <v>459</v>
      </c>
      <c r="C243" s="304" t="s">
        <v>460</v>
      </c>
      <c r="D243" s="305" t="s">
        <v>239</v>
      </c>
      <c r="E243" s="306">
        <v>254.05</v>
      </c>
      <c r="F243" s="306"/>
      <c r="G243" s="307">
        <f>E243*F243</f>
        <v>0</v>
      </c>
      <c r="H243" s="278">
        <v>4E-05</v>
      </c>
      <c r="I243" s="279">
        <f>E243*H243</f>
        <v>0.010162000000000001</v>
      </c>
      <c r="J243" s="278">
        <v>0</v>
      </c>
      <c r="K243" s="279">
        <f>E243*J243</f>
        <v>0</v>
      </c>
      <c r="O243" s="271">
        <v>2</v>
      </c>
      <c r="AA243" s="241">
        <v>1</v>
      </c>
      <c r="AB243" s="241">
        <v>7</v>
      </c>
      <c r="AC243" s="241">
        <v>7</v>
      </c>
      <c r="AZ243" s="241">
        <v>2</v>
      </c>
      <c r="BA243" s="241">
        <f>IF(AZ243=1,G243,0)</f>
        <v>0</v>
      </c>
      <c r="BB243" s="241">
        <f>IF(AZ243=2,G243,0)</f>
        <v>0</v>
      </c>
      <c r="BC243" s="241">
        <f>IF(AZ243=3,G243,0)</f>
        <v>0</v>
      </c>
      <c r="BD243" s="241">
        <f>IF(AZ243=4,G243,0)</f>
        <v>0</v>
      </c>
      <c r="BE243" s="241">
        <f>IF(AZ243=5,G243,0)</f>
        <v>0</v>
      </c>
      <c r="CA243" s="271">
        <v>1</v>
      </c>
      <c r="CB243" s="271">
        <v>7</v>
      </c>
    </row>
    <row r="244" spans="1:15" ht="12.75" customHeight="1">
      <c r="A244" s="280"/>
      <c r="B244" s="308"/>
      <c r="C244" s="309" t="s">
        <v>461</v>
      </c>
      <c r="D244" s="309"/>
      <c r="E244" s="309"/>
      <c r="F244" s="309"/>
      <c r="G244" s="309"/>
      <c r="I244" s="283"/>
      <c r="K244" s="283"/>
      <c r="L244" s="284" t="s">
        <v>461</v>
      </c>
      <c r="O244" s="271">
        <v>3</v>
      </c>
    </row>
    <row r="245" spans="1:15" ht="12.75" customHeight="1">
      <c r="A245" s="280"/>
      <c r="B245" s="308"/>
      <c r="C245" s="309" t="s">
        <v>462</v>
      </c>
      <c r="D245" s="309"/>
      <c r="E245" s="309"/>
      <c r="F245" s="309"/>
      <c r="G245" s="309"/>
      <c r="I245" s="283"/>
      <c r="K245" s="283"/>
      <c r="L245" s="284" t="s">
        <v>462</v>
      </c>
      <c r="O245" s="271">
        <v>3</v>
      </c>
    </row>
    <row r="246" spans="1:15" ht="12.75" customHeight="1">
      <c r="A246" s="280"/>
      <c r="B246" s="310"/>
      <c r="C246" s="311" t="s">
        <v>463</v>
      </c>
      <c r="D246" s="311"/>
      <c r="E246" s="312">
        <v>67.2</v>
      </c>
      <c r="F246" s="313"/>
      <c r="G246" s="314"/>
      <c r="H246" s="290"/>
      <c r="I246" s="283"/>
      <c r="J246" s="291"/>
      <c r="K246" s="283"/>
      <c r="M246" s="284" t="s">
        <v>463</v>
      </c>
      <c r="O246" s="271"/>
    </row>
    <row r="247" spans="1:15" ht="14.25" customHeight="1">
      <c r="A247" s="280"/>
      <c r="B247" s="310"/>
      <c r="C247" s="311" t="s">
        <v>464</v>
      </c>
      <c r="D247" s="311"/>
      <c r="E247" s="312">
        <v>153.6</v>
      </c>
      <c r="F247" s="313"/>
      <c r="G247" s="314"/>
      <c r="H247" s="290"/>
      <c r="I247" s="283"/>
      <c r="J247" s="291"/>
      <c r="K247" s="283"/>
      <c r="M247" s="284" t="s">
        <v>465</v>
      </c>
      <c r="O247" s="271"/>
    </row>
    <row r="248" spans="1:15" ht="14.25" customHeight="1">
      <c r="A248" s="280"/>
      <c r="B248" s="310"/>
      <c r="C248" s="311" t="s">
        <v>466</v>
      </c>
      <c r="D248" s="311"/>
      <c r="E248" s="312">
        <v>20.4</v>
      </c>
      <c r="F248" s="313"/>
      <c r="G248" s="314"/>
      <c r="H248" s="290"/>
      <c r="I248" s="283"/>
      <c r="J248" s="291"/>
      <c r="K248" s="283"/>
      <c r="M248" s="284" t="s">
        <v>467</v>
      </c>
      <c r="O248" s="271"/>
    </row>
    <row r="249" spans="1:15" ht="14.25" customHeight="1">
      <c r="A249" s="280"/>
      <c r="B249" s="310"/>
      <c r="C249" s="311" t="s">
        <v>468</v>
      </c>
      <c r="D249" s="311"/>
      <c r="E249" s="312">
        <v>6.6</v>
      </c>
      <c r="F249" s="313"/>
      <c r="G249" s="314"/>
      <c r="H249" s="290"/>
      <c r="I249" s="283"/>
      <c r="J249" s="291"/>
      <c r="K249" s="283"/>
      <c r="M249" s="284" t="s">
        <v>469</v>
      </c>
      <c r="O249" s="271"/>
    </row>
    <row r="250" spans="1:15" ht="12.75" customHeight="1">
      <c r="A250" s="280"/>
      <c r="B250" s="310"/>
      <c r="C250" s="311" t="s">
        <v>470</v>
      </c>
      <c r="D250" s="311"/>
      <c r="E250" s="312">
        <v>6.25</v>
      </c>
      <c r="F250" s="313"/>
      <c r="G250" s="314"/>
      <c r="H250" s="290"/>
      <c r="I250" s="283"/>
      <c r="J250" s="291"/>
      <c r="K250" s="283"/>
      <c r="M250" s="284" t="s">
        <v>470</v>
      </c>
      <c r="O250" s="271"/>
    </row>
    <row r="251" spans="1:80" ht="20.25">
      <c r="A251" s="272">
        <v>71</v>
      </c>
      <c r="B251" s="303" t="s">
        <v>471</v>
      </c>
      <c r="C251" s="304" t="s">
        <v>472</v>
      </c>
      <c r="D251" s="305" t="s">
        <v>339</v>
      </c>
      <c r="E251" s="306">
        <v>4</v>
      </c>
      <c r="F251" s="306"/>
      <c r="G251" s="307">
        <f aca="true" t="shared" si="56" ref="G251:G258">E251*F251</f>
        <v>0</v>
      </c>
      <c r="H251" s="278">
        <v>0</v>
      </c>
      <c r="I251" s="279">
        <f aca="true" t="shared" si="57" ref="I251:I258">E251*H251</f>
        <v>0</v>
      </c>
      <c r="J251" s="278"/>
      <c r="K251" s="279">
        <f aca="true" t="shared" si="58" ref="K251:K258">E251*J251</f>
        <v>0</v>
      </c>
      <c r="O251" s="271">
        <v>2</v>
      </c>
      <c r="AA251" s="241">
        <v>12</v>
      </c>
      <c r="AB251" s="241">
        <v>0</v>
      </c>
      <c r="AC251" s="241">
        <v>49</v>
      </c>
      <c r="AZ251" s="241">
        <v>2</v>
      </c>
      <c r="BA251" s="241">
        <f aca="true" t="shared" si="59" ref="BA251:BA258">IF(AZ251=1,G251,0)</f>
        <v>0</v>
      </c>
      <c r="BB251" s="321">
        <f aca="true" t="shared" si="60" ref="BB251:BB258">IF(AZ251=2,G251,0)</f>
        <v>0</v>
      </c>
      <c r="BC251" s="241">
        <f aca="true" t="shared" si="61" ref="BC251:BC258">IF(AZ251=3,G251,0)</f>
        <v>0</v>
      </c>
      <c r="BD251" s="241">
        <f aca="true" t="shared" si="62" ref="BD251:BD258">IF(AZ251=4,G251,0)</f>
        <v>0</v>
      </c>
      <c r="BE251" s="241">
        <f aca="true" t="shared" si="63" ref="BE251:BE258">IF(AZ251=5,G251,0)</f>
        <v>0</v>
      </c>
      <c r="CA251" s="271">
        <v>12</v>
      </c>
      <c r="CB251" s="271">
        <v>0</v>
      </c>
    </row>
    <row r="252" spans="1:80" ht="20.25">
      <c r="A252" s="272">
        <v>72</v>
      </c>
      <c r="B252" s="303" t="s">
        <v>473</v>
      </c>
      <c r="C252" s="304" t="s">
        <v>474</v>
      </c>
      <c r="D252" s="305" t="s">
        <v>339</v>
      </c>
      <c r="E252" s="306">
        <v>12</v>
      </c>
      <c r="F252" s="306"/>
      <c r="G252" s="307">
        <f t="shared" si="56"/>
        <v>0</v>
      </c>
      <c r="H252" s="278">
        <v>0</v>
      </c>
      <c r="I252" s="279">
        <f t="shared" si="57"/>
        <v>0</v>
      </c>
      <c r="J252" s="278"/>
      <c r="K252" s="279">
        <f t="shared" si="58"/>
        <v>0</v>
      </c>
      <c r="O252" s="271">
        <v>2</v>
      </c>
      <c r="AA252" s="241">
        <v>12</v>
      </c>
      <c r="AB252" s="241">
        <v>0</v>
      </c>
      <c r="AC252" s="241">
        <v>50</v>
      </c>
      <c r="AZ252" s="241">
        <v>2</v>
      </c>
      <c r="BA252" s="241">
        <f t="shared" si="59"/>
        <v>0</v>
      </c>
      <c r="BB252" s="321">
        <f t="shared" si="60"/>
        <v>0</v>
      </c>
      <c r="BC252" s="241">
        <f t="shared" si="61"/>
        <v>0</v>
      </c>
      <c r="BD252" s="241">
        <f t="shared" si="62"/>
        <v>0</v>
      </c>
      <c r="BE252" s="241">
        <f t="shared" si="63"/>
        <v>0</v>
      </c>
      <c r="CA252" s="271">
        <v>12</v>
      </c>
      <c r="CB252" s="271">
        <v>0</v>
      </c>
    </row>
    <row r="253" spans="1:80" ht="20.25">
      <c r="A253" s="272">
        <v>73</v>
      </c>
      <c r="B253" s="303" t="s">
        <v>475</v>
      </c>
      <c r="C253" s="304" t="s">
        <v>476</v>
      </c>
      <c r="D253" s="305" t="s">
        <v>339</v>
      </c>
      <c r="E253" s="306">
        <v>10</v>
      </c>
      <c r="F253" s="306"/>
      <c r="G253" s="307">
        <f t="shared" si="56"/>
        <v>0</v>
      </c>
      <c r="H253" s="278">
        <v>0</v>
      </c>
      <c r="I253" s="279">
        <f t="shared" si="57"/>
        <v>0</v>
      </c>
      <c r="J253" s="278"/>
      <c r="K253" s="279">
        <f t="shared" si="58"/>
        <v>0</v>
      </c>
      <c r="O253" s="271">
        <v>2</v>
      </c>
      <c r="AA253" s="241">
        <v>12</v>
      </c>
      <c r="AB253" s="241">
        <v>0</v>
      </c>
      <c r="AC253" s="241">
        <v>51</v>
      </c>
      <c r="AZ253" s="241">
        <v>2</v>
      </c>
      <c r="BA253" s="241">
        <f t="shared" si="59"/>
        <v>0</v>
      </c>
      <c r="BB253" s="321">
        <f t="shared" si="60"/>
        <v>0</v>
      </c>
      <c r="BC253" s="241">
        <f t="shared" si="61"/>
        <v>0</v>
      </c>
      <c r="BD253" s="241">
        <f t="shared" si="62"/>
        <v>0</v>
      </c>
      <c r="BE253" s="241">
        <f t="shared" si="63"/>
        <v>0</v>
      </c>
      <c r="CA253" s="271">
        <v>12</v>
      </c>
      <c r="CB253" s="271">
        <v>0</v>
      </c>
    </row>
    <row r="254" spans="1:80" ht="20.25">
      <c r="A254" s="272">
        <v>74</v>
      </c>
      <c r="B254" s="303" t="s">
        <v>477</v>
      </c>
      <c r="C254" s="304" t="s">
        <v>478</v>
      </c>
      <c r="D254" s="305" t="s">
        <v>339</v>
      </c>
      <c r="E254" s="306">
        <v>22</v>
      </c>
      <c r="F254" s="306"/>
      <c r="G254" s="307">
        <f t="shared" si="56"/>
        <v>0</v>
      </c>
      <c r="H254" s="278">
        <v>0</v>
      </c>
      <c r="I254" s="279">
        <f t="shared" si="57"/>
        <v>0</v>
      </c>
      <c r="J254" s="278"/>
      <c r="K254" s="279">
        <f t="shared" si="58"/>
        <v>0</v>
      </c>
      <c r="O254" s="271">
        <v>2</v>
      </c>
      <c r="AA254" s="241">
        <v>12</v>
      </c>
      <c r="AB254" s="241">
        <v>0</v>
      </c>
      <c r="AC254" s="241">
        <v>52</v>
      </c>
      <c r="AZ254" s="241">
        <v>2</v>
      </c>
      <c r="BA254" s="241">
        <f t="shared" si="59"/>
        <v>0</v>
      </c>
      <c r="BB254" s="321">
        <f t="shared" si="60"/>
        <v>0</v>
      </c>
      <c r="BC254" s="241">
        <f t="shared" si="61"/>
        <v>0</v>
      </c>
      <c r="BD254" s="241">
        <f t="shared" si="62"/>
        <v>0</v>
      </c>
      <c r="BE254" s="241">
        <f t="shared" si="63"/>
        <v>0</v>
      </c>
      <c r="CA254" s="271">
        <v>12</v>
      </c>
      <c r="CB254" s="271">
        <v>0</v>
      </c>
    </row>
    <row r="255" spans="1:80" ht="20.25">
      <c r="A255" s="272">
        <v>75</v>
      </c>
      <c r="B255" s="303" t="s">
        <v>344</v>
      </c>
      <c r="C255" s="304" t="s">
        <v>479</v>
      </c>
      <c r="D255" s="305" t="s">
        <v>339</v>
      </c>
      <c r="E255" s="306">
        <v>4</v>
      </c>
      <c r="F255" s="306"/>
      <c r="G255" s="307">
        <f t="shared" si="56"/>
        <v>0</v>
      </c>
      <c r="H255" s="278">
        <v>0</v>
      </c>
      <c r="I255" s="279">
        <f t="shared" si="57"/>
        <v>0</v>
      </c>
      <c r="J255" s="278"/>
      <c r="K255" s="279">
        <f t="shared" si="58"/>
        <v>0</v>
      </c>
      <c r="O255" s="271">
        <v>2</v>
      </c>
      <c r="AA255" s="241">
        <v>12</v>
      </c>
      <c r="AB255" s="241">
        <v>0</v>
      </c>
      <c r="AC255" s="241">
        <v>54</v>
      </c>
      <c r="AZ255" s="241">
        <v>2</v>
      </c>
      <c r="BA255" s="241">
        <f t="shared" si="59"/>
        <v>0</v>
      </c>
      <c r="BB255" s="321">
        <f t="shared" si="60"/>
        <v>0</v>
      </c>
      <c r="BC255" s="241">
        <f t="shared" si="61"/>
        <v>0</v>
      </c>
      <c r="BD255" s="241">
        <f t="shared" si="62"/>
        <v>0</v>
      </c>
      <c r="BE255" s="241">
        <f t="shared" si="63"/>
        <v>0</v>
      </c>
      <c r="CA255" s="271">
        <v>12</v>
      </c>
      <c r="CB255" s="271">
        <v>0</v>
      </c>
    </row>
    <row r="256" spans="1:80" ht="20.25">
      <c r="A256" s="272">
        <v>76</v>
      </c>
      <c r="B256" s="303" t="s">
        <v>346</v>
      </c>
      <c r="C256" s="304" t="s">
        <v>480</v>
      </c>
      <c r="D256" s="305" t="s">
        <v>339</v>
      </c>
      <c r="E256" s="306">
        <v>1</v>
      </c>
      <c r="F256" s="306"/>
      <c r="G256" s="307">
        <f t="shared" si="56"/>
        <v>0</v>
      </c>
      <c r="H256" s="278">
        <v>0</v>
      </c>
      <c r="I256" s="279">
        <f t="shared" si="57"/>
        <v>0</v>
      </c>
      <c r="J256" s="278"/>
      <c r="K256" s="279">
        <f t="shared" si="58"/>
        <v>0</v>
      </c>
      <c r="O256" s="271">
        <v>2</v>
      </c>
      <c r="AA256" s="241">
        <v>12</v>
      </c>
      <c r="AB256" s="241">
        <v>0</v>
      </c>
      <c r="AC256" s="241">
        <v>55</v>
      </c>
      <c r="AZ256" s="241">
        <v>2</v>
      </c>
      <c r="BA256" s="241">
        <f t="shared" si="59"/>
        <v>0</v>
      </c>
      <c r="BB256" s="321">
        <f t="shared" si="60"/>
        <v>0</v>
      </c>
      <c r="BC256" s="241">
        <f t="shared" si="61"/>
        <v>0</v>
      </c>
      <c r="BD256" s="241">
        <f t="shared" si="62"/>
        <v>0</v>
      </c>
      <c r="BE256" s="241">
        <f t="shared" si="63"/>
        <v>0</v>
      </c>
      <c r="CA256" s="271">
        <v>12</v>
      </c>
      <c r="CB256" s="271">
        <v>0</v>
      </c>
    </row>
    <row r="257" spans="1:80" ht="14.25">
      <c r="A257" s="272">
        <v>77</v>
      </c>
      <c r="B257" s="303" t="s">
        <v>350</v>
      </c>
      <c r="C257" s="304" t="s">
        <v>481</v>
      </c>
      <c r="D257" s="305" t="s">
        <v>339</v>
      </c>
      <c r="E257" s="306">
        <v>1</v>
      </c>
      <c r="F257" s="306"/>
      <c r="G257" s="307">
        <f t="shared" si="56"/>
        <v>0</v>
      </c>
      <c r="H257" s="278">
        <v>0</v>
      </c>
      <c r="I257" s="279">
        <f t="shared" si="57"/>
        <v>0</v>
      </c>
      <c r="J257" s="278"/>
      <c r="K257" s="279">
        <f t="shared" si="58"/>
        <v>0</v>
      </c>
      <c r="O257" s="271">
        <v>2</v>
      </c>
      <c r="AA257" s="241">
        <v>12</v>
      </c>
      <c r="AB257" s="241">
        <v>0</v>
      </c>
      <c r="AC257" s="241">
        <v>59</v>
      </c>
      <c r="AZ257" s="241">
        <v>2</v>
      </c>
      <c r="BA257" s="241">
        <f t="shared" si="59"/>
        <v>0</v>
      </c>
      <c r="BB257" s="321">
        <f t="shared" si="60"/>
        <v>0</v>
      </c>
      <c r="BC257" s="241">
        <f t="shared" si="61"/>
        <v>0</v>
      </c>
      <c r="BD257" s="241">
        <f t="shared" si="62"/>
        <v>0</v>
      </c>
      <c r="BE257" s="241">
        <f t="shared" si="63"/>
        <v>0</v>
      </c>
      <c r="CA257" s="271">
        <v>12</v>
      </c>
      <c r="CB257" s="271">
        <v>0</v>
      </c>
    </row>
    <row r="258" spans="1:80" ht="14.25">
      <c r="A258" s="272">
        <v>78</v>
      </c>
      <c r="B258" s="303" t="s">
        <v>482</v>
      </c>
      <c r="C258" s="304" t="s">
        <v>483</v>
      </c>
      <c r="D258" s="305" t="s">
        <v>15</v>
      </c>
      <c r="E258" s="306">
        <v>5780.5</v>
      </c>
      <c r="F258" s="306"/>
      <c r="G258" s="307">
        <f t="shared" si="56"/>
        <v>0</v>
      </c>
      <c r="H258" s="278">
        <v>0</v>
      </c>
      <c r="I258" s="279">
        <f t="shared" si="57"/>
        <v>0</v>
      </c>
      <c r="J258" s="278"/>
      <c r="K258" s="279">
        <f t="shared" si="58"/>
        <v>0</v>
      </c>
      <c r="O258" s="271">
        <v>2</v>
      </c>
      <c r="AA258" s="241">
        <v>7</v>
      </c>
      <c r="AB258" s="241">
        <v>1002</v>
      </c>
      <c r="AC258" s="241">
        <v>5</v>
      </c>
      <c r="AZ258" s="241">
        <v>2</v>
      </c>
      <c r="BA258" s="241">
        <f t="shared" si="59"/>
        <v>0</v>
      </c>
      <c r="BB258" s="321">
        <f t="shared" si="60"/>
        <v>0</v>
      </c>
      <c r="BC258" s="241">
        <f t="shared" si="61"/>
        <v>0</v>
      </c>
      <c r="BD258" s="241">
        <f t="shared" si="62"/>
        <v>0</v>
      </c>
      <c r="BE258" s="241">
        <f t="shared" si="63"/>
        <v>0</v>
      </c>
      <c r="CA258" s="271">
        <v>7</v>
      </c>
      <c r="CB258" s="271">
        <v>1002</v>
      </c>
    </row>
    <row r="259" spans="1:57" ht="12.75">
      <c r="A259" s="292"/>
      <c r="B259" s="293" t="s">
        <v>171</v>
      </c>
      <c r="C259" s="294" t="s">
        <v>484</v>
      </c>
      <c r="D259" s="295"/>
      <c r="E259" s="296"/>
      <c r="F259" s="297"/>
      <c r="G259" s="298">
        <f>SUM(G242:G258)</f>
        <v>0</v>
      </c>
      <c r="H259" s="299"/>
      <c r="I259" s="300">
        <f>SUM(I242:I258)</f>
        <v>0.010162000000000001</v>
      </c>
      <c r="J259" s="299"/>
      <c r="K259" s="300">
        <f>SUM(K242:K258)</f>
        <v>0</v>
      </c>
      <c r="O259" s="271">
        <v>4</v>
      </c>
      <c r="BA259" s="301">
        <f>SUM(BA242:BA258)</f>
        <v>0</v>
      </c>
      <c r="BB259" s="301">
        <f>SUM(BB242:BB258)</f>
        <v>0</v>
      </c>
      <c r="BC259" s="301">
        <f>SUM(BC242:BC258)</f>
        <v>0</v>
      </c>
      <c r="BD259" s="301">
        <f>SUM(BD242:BD258)</f>
        <v>0</v>
      </c>
      <c r="BE259" s="301">
        <f>SUM(BE242:BE258)</f>
        <v>0</v>
      </c>
    </row>
    <row r="260" spans="1:15" ht="12.75">
      <c r="A260" s="261" t="s">
        <v>164</v>
      </c>
      <c r="B260" s="262" t="s">
        <v>61</v>
      </c>
      <c r="C260" s="263" t="s">
        <v>62</v>
      </c>
      <c r="D260" s="264"/>
      <c r="E260" s="265"/>
      <c r="F260" s="265"/>
      <c r="G260" s="266"/>
      <c r="H260" s="267"/>
      <c r="I260" s="268"/>
      <c r="J260" s="269"/>
      <c r="K260" s="270"/>
      <c r="O260" s="271">
        <v>1</v>
      </c>
    </row>
    <row r="261" spans="1:80" ht="14.25">
      <c r="A261" s="272">
        <v>79</v>
      </c>
      <c r="B261" s="303" t="s">
        <v>485</v>
      </c>
      <c r="C261" s="304" t="s">
        <v>486</v>
      </c>
      <c r="D261" s="305" t="s">
        <v>239</v>
      </c>
      <c r="E261" s="306">
        <v>16</v>
      </c>
      <c r="F261" s="306"/>
      <c r="G261" s="307">
        <f>E261*F261</f>
        <v>0</v>
      </c>
      <c r="H261" s="278">
        <v>0</v>
      </c>
      <c r="I261" s="279">
        <f>E261*H261</f>
        <v>0</v>
      </c>
      <c r="J261" s="278">
        <v>0</v>
      </c>
      <c r="K261" s="279">
        <f>E261*J261</f>
        <v>0</v>
      </c>
      <c r="O261" s="271">
        <v>2</v>
      </c>
      <c r="AA261" s="241">
        <v>1</v>
      </c>
      <c r="AB261" s="241">
        <v>0</v>
      </c>
      <c r="AC261" s="241">
        <v>0</v>
      </c>
      <c r="AZ261" s="241">
        <v>2</v>
      </c>
      <c r="BA261" s="241">
        <f>IF(AZ261=1,G261,0)</f>
        <v>0</v>
      </c>
      <c r="BB261" s="241">
        <f>IF(AZ261=2,G261,0)</f>
        <v>0</v>
      </c>
      <c r="BC261" s="241">
        <f>IF(AZ261=3,G261,0)</f>
        <v>0</v>
      </c>
      <c r="BD261" s="241">
        <f>IF(AZ261=4,G261,0)</f>
        <v>0</v>
      </c>
      <c r="BE261" s="241">
        <f>IF(AZ261=5,G261,0)</f>
        <v>0</v>
      </c>
      <c r="CA261" s="271">
        <v>1</v>
      </c>
      <c r="CB261" s="271">
        <v>0</v>
      </c>
    </row>
    <row r="262" spans="1:15" ht="22.5" customHeight="1">
      <c r="A262" s="280"/>
      <c r="B262" s="308"/>
      <c r="C262" s="309" t="s">
        <v>487</v>
      </c>
      <c r="D262" s="309"/>
      <c r="E262" s="309"/>
      <c r="F262" s="309"/>
      <c r="G262" s="309"/>
      <c r="I262" s="283"/>
      <c r="K262" s="283"/>
      <c r="L262" s="284" t="s">
        <v>487</v>
      </c>
      <c r="O262" s="271">
        <v>3</v>
      </c>
    </row>
    <row r="263" spans="1:15" ht="22.5" customHeight="1">
      <c r="A263" s="280"/>
      <c r="B263" s="308"/>
      <c r="C263" s="309" t="s">
        <v>488</v>
      </c>
      <c r="D263" s="309"/>
      <c r="E263" s="309"/>
      <c r="F263" s="309"/>
      <c r="G263" s="309"/>
      <c r="I263" s="283"/>
      <c r="K263" s="283"/>
      <c r="L263" s="284" t="s">
        <v>488</v>
      </c>
      <c r="O263" s="271">
        <v>3</v>
      </c>
    </row>
    <row r="264" spans="1:15" ht="12.75" customHeight="1">
      <c r="A264" s="280"/>
      <c r="B264" s="308"/>
      <c r="C264" s="309" t="s">
        <v>489</v>
      </c>
      <c r="D264" s="309"/>
      <c r="E264" s="309"/>
      <c r="F264" s="309"/>
      <c r="G264" s="309"/>
      <c r="I264" s="283"/>
      <c r="K264" s="283"/>
      <c r="L264" s="284" t="s">
        <v>489</v>
      </c>
      <c r="O264" s="271">
        <v>3</v>
      </c>
    </row>
    <row r="265" spans="1:15" ht="12.75" customHeight="1">
      <c r="A265" s="280"/>
      <c r="B265" s="308"/>
      <c r="C265" s="309" t="s">
        <v>490</v>
      </c>
      <c r="D265" s="309"/>
      <c r="E265" s="309"/>
      <c r="F265" s="309"/>
      <c r="G265" s="309"/>
      <c r="I265" s="283"/>
      <c r="K265" s="283"/>
      <c r="L265" s="284" t="s">
        <v>490</v>
      </c>
      <c r="O265" s="271">
        <v>3</v>
      </c>
    </row>
    <row r="266" spans="1:15" ht="12.75" customHeight="1">
      <c r="A266" s="280"/>
      <c r="B266" s="308"/>
      <c r="C266" s="309" t="s">
        <v>491</v>
      </c>
      <c r="D266" s="309"/>
      <c r="E266" s="309"/>
      <c r="F266" s="309"/>
      <c r="G266" s="309"/>
      <c r="I266" s="283"/>
      <c r="K266" s="283"/>
      <c r="L266" s="284" t="s">
        <v>491</v>
      </c>
      <c r="O266" s="271">
        <v>3</v>
      </c>
    </row>
    <row r="267" spans="1:15" ht="12.75" customHeight="1">
      <c r="A267" s="280"/>
      <c r="B267" s="308"/>
      <c r="C267" s="309" t="s">
        <v>492</v>
      </c>
      <c r="D267" s="309"/>
      <c r="E267" s="309"/>
      <c r="F267" s="309"/>
      <c r="G267" s="309"/>
      <c r="I267" s="283"/>
      <c r="K267" s="283"/>
      <c r="L267" s="284" t="s">
        <v>492</v>
      </c>
      <c r="O267" s="271">
        <v>3</v>
      </c>
    </row>
    <row r="268" spans="1:15" ht="12.75" customHeight="1">
      <c r="A268" s="280"/>
      <c r="B268" s="308"/>
      <c r="C268" s="309" t="s">
        <v>493</v>
      </c>
      <c r="D268" s="309"/>
      <c r="E268" s="309"/>
      <c r="F268" s="309"/>
      <c r="G268" s="309"/>
      <c r="I268" s="283"/>
      <c r="K268" s="283"/>
      <c r="L268" s="284" t="s">
        <v>493</v>
      </c>
      <c r="O268" s="271">
        <v>3</v>
      </c>
    </row>
    <row r="269" spans="1:15" ht="12.75" customHeight="1">
      <c r="A269" s="280"/>
      <c r="B269" s="308"/>
      <c r="C269" s="309" t="s">
        <v>494</v>
      </c>
      <c r="D269" s="309"/>
      <c r="E269" s="309"/>
      <c r="F269" s="309"/>
      <c r="G269" s="309"/>
      <c r="I269" s="283"/>
      <c r="K269" s="283"/>
      <c r="L269" s="284" t="s">
        <v>494</v>
      </c>
      <c r="O269" s="271">
        <v>3</v>
      </c>
    </row>
    <row r="270" spans="1:15" ht="12.75" customHeight="1">
      <c r="A270" s="280"/>
      <c r="B270" s="308"/>
      <c r="C270" s="309" t="s">
        <v>495</v>
      </c>
      <c r="D270" s="309"/>
      <c r="E270" s="309"/>
      <c r="F270" s="309"/>
      <c r="G270" s="309"/>
      <c r="I270" s="283"/>
      <c r="K270" s="283"/>
      <c r="L270" s="284" t="s">
        <v>495</v>
      </c>
      <c r="O270" s="271">
        <v>3</v>
      </c>
    </row>
    <row r="271" spans="1:15" ht="12.75" customHeight="1">
      <c r="A271" s="280"/>
      <c r="B271" s="308"/>
      <c r="C271" s="309" t="s">
        <v>496</v>
      </c>
      <c r="D271" s="309"/>
      <c r="E271" s="309"/>
      <c r="F271" s="309"/>
      <c r="G271" s="309"/>
      <c r="I271" s="283"/>
      <c r="K271" s="283"/>
      <c r="L271" s="284" t="s">
        <v>496</v>
      </c>
      <c r="O271" s="271">
        <v>3</v>
      </c>
    </row>
    <row r="272" spans="1:15" ht="12.75" customHeight="1">
      <c r="A272" s="280"/>
      <c r="B272" s="308"/>
      <c r="C272" s="309" t="s">
        <v>497</v>
      </c>
      <c r="D272" s="309"/>
      <c r="E272" s="309"/>
      <c r="F272" s="309"/>
      <c r="G272" s="309"/>
      <c r="I272" s="283"/>
      <c r="K272" s="283"/>
      <c r="L272" s="284" t="s">
        <v>497</v>
      </c>
      <c r="O272" s="271">
        <v>3</v>
      </c>
    </row>
    <row r="273" spans="1:15" ht="12.75" customHeight="1">
      <c r="A273" s="280"/>
      <c r="B273" s="310"/>
      <c r="C273" s="311" t="s">
        <v>498</v>
      </c>
      <c r="D273" s="311"/>
      <c r="E273" s="312">
        <v>8</v>
      </c>
      <c r="F273" s="313"/>
      <c r="G273" s="314"/>
      <c r="H273" s="290"/>
      <c r="I273" s="283"/>
      <c r="J273" s="291"/>
      <c r="K273" s="283"/>
      <c r="M273" s="284" t="s">
        <v>498</v>
      </c>
      <c r="O273" s="271"/>
    </row>
    <row r="274" spans="1:15" ht="12.75" customHeight="1">
      <c r="A274" s="280"/>
      <c r="B274" s="310"/>
      <c r="C274" s="311" t="s">
        <v>499</v>
      </c>
      <c r="D274" s="311"/>
      <c r="E274" s="312">
        <v>8</v>
      </c>
      <c r="F274" s="313"/>
      <c r="G274" s="314"/>
      <c r="H274" s="290"/>
      <c r="I274" s="283"/>
      <c r="J274" s="291"/>
      <c r="K274" s="283"/>
      <c r="M274" s="284" t="s">
        <v>499</v>
      </c>
      <c r="O274" s="271"/>
    </row>
    <row r="275" spans="1:80" ht="14.25">
      <c r="A275" s="272">
        <v>80</v>
      </c>
      <c r="B275" s="303" t="s">
        <v>500</v>
      </c>
      <c r="C275" s="304" t="s">
        <v>501</v>
      </c>
      <c r="D275" s="305" t="s">
        <v>239</v>
      </c>
      <c r="E275" s="306">
        <v>14.4</v>
      </c>
      <c r="F275" s="306"/>
      <c r="G275" s="307">
        <f>E275*F275</f>
        <v>0</v>
      </c>
      <c r="H275" s="278">
        <v>0</v>
      </c>
      <c r="I275" s="279">
        <f>E275*H275</f>
        <v>0</v>
      </c>
      <c r="J275" s="278">
        <v>0</v>
      </c>
      <c r="K275" s="279">
        <f>E275*J275</f>
        <v>0</v>
      </c>
      <c r="O275" s="271">
        <v>2</v>
      </c>
      <c r="AA275" s="241">
        <v>1</v>
      </c>
      <c r="AB275" s="241">
        <v>0</v>
      </c>
      <c r="AC275" s="241">
        <v>0</v>
      </c>
      <c r="AZ275" s="241">
        <v>2</v>
      </c>
      <c r="BA275" s="241">
        <f>IF(AZ275=1,G275,0)</f>
        <v>0</v>
      </c>
      <c r="BB275" s="241">
        <f>IF(AZ275=2,G275,0)</f>
        <v>0</v>
      </c>
      <c r="BC275" s="241">
        <f>IF(AZ275=3,G275,0)</f>
        <v>0</v>
      </c>
      <c r="BD275" s="241">
        <f>IF(AZ275=4,G275,0)</f>
        <v>0</v>
      </c>
      <c r="BE275" s="241">
        <f>IF(AZ275=5,G275,0)</f>
        <v>0</v>
      </c>
      <c r="CA275" s="271">
        <v>1</v>
      </c>
      <c r="CB275" s="271">
        <v>0</v>
      </c>
    </row>
    <row r="276" spans="1:15" ht="22.5" customHeight="1">
      <c r="A276" s="280"/>
      <c r="B276" s="308"/>
      <c r="C276" s="309" t="s">
        <v>502</v>
      </c>
      <c r="D276" s="309"/>
      <c r="E276" s="309"/>
      <c r="F276" s="309"/>
      <c r="G276" s="309"/>
      <c r="I276" s="283"/>
      <c r="K276" s="283"/>
      <c r="L276" s="284" t="s">
        <v>502</v>
      </c>
      <c r="O276" s="271">
        <v>3</v>
      </c>
    </row>
    <row r="277" spans="1:15" ht="22.5" customHeight="1">
      <c r="A277" s="280"/>
      <c r="B277" s="308"/>
      <c r="C277" s="309" t="s">
        <v>503</v>
      </c>
      <c r="D277" s="309"/>
      <c r="E277" s="309"/>
      <c r="F277" s="309"/>
      <c r="G277" s="309"/>
      <c r="I277" s="283"/>
      <c r="K277" s="283"/>
      <c r="L277" s="284" t="s">
        <v>503</v>
      </c>
      <c r="O277" s="271">
        <v>3</v>
      </c>
    </row>
    <row r="278" spans="1:15" ht="12.75" customHeight="1">
      <c r="A278" s="280"/>
      <c r="B278" s="308"/>
      <c r="C278" s="309" t="s">
        <v>489</v>
      </c>
      <c r="D278" s="309"/>
      <c r="E278" s="309"/>
      <c r="F278" s="309"/>
      <c r="G278" s="309"/>
      <c r="I278" s="283"/>
      <c r="K278" s="283"/>
      <c r="L278" s="284" t="s">
        <v>489</v>
      </c>
      <c r="O278" s="271">
        <v>3</v>
      </c>
    </row>
    <row r="279" spans="1:15" ht="12.75" customHeight="1">
      <c r="A279" s="280"/>
      <c r="B279" s="308"/>
      <c r="C279" s="309" t="s">
        <v>490</v>
      </c>
      <c r="D279" s="309"/>
      <c r="E279" s="309"/>
      <c r="F279" s="309"/>
      <c r="G279" s="309"/>
      <c r="I279" s="283"/>
      <c r="K279" s="283"/>
      <c r="L279" s="284" t="s">
        <v>490</v>
      </c>
      <c r="O279" s="271">
        <v>3</v>
      </c>
    </row>
    <row r="280" spans="1:15" ht="12.75" customHeight="1">
      <c r="A280" s="280"/>
      <c r="B280" s="308"/>
      <c r="C280" s="309" t="s">
        <v>491</v>
      </c>
      <c r="D280" s="309"/>
      <c r="E280" s="309"/>
      <c r="F280" s="309"/>
      <c r="G280" s="309"/>
      <c r="I280" s="283"/>
      <c r="K280" s="283"/>
      <c r="L280" s="284" t="s">
        <v>491</v>
      </c>
      <c r="O280" s="271">
        <v>3</v>
      </c>
    </row>
    <row r="281" spans="1:15" ht="12.75" customHeight="1">
      <c r="A281" s="280"/>
      <c r="B281" s="308"/>
      <c r="C281" s="309" t="s">
        <v>492</v>
      </c>
      <c r="D281" s="309"/>
      <c r="E281" s="309"/>
      <c r="F281" s="309"/>
      <c r="G281" s="309"/>
      <c r="I281" s="283"/>
      <c r="K281" s="283"/>
      <c r="L281" s="284" t="s">
        <v>492</v>
      </c>
      <c r="O281" s="271">
        <v>3</v>
      </c>
    </row>
    <row r="282" spans="1:15" ht="12.75" customHeight="1">
      <c r="A282" s="280"/>
      <c r="B282" s="308"/>
      <c r="C282" s="309" t="s">
        <v>493</v>
      </c>
      <c r="D282" s="309"/>
      <c r="E282" s="309"/>
      <c r="F282" s="309"/>
      <c r="G282" s="309"/>
      <c r="I282" s="283"/>
      <c r="K282" s="283"/>
      <c r="L282" s="284" t="s">
        <v>493</v>
      </c>
      <c r="O282" s="271">
        <v>3</v>
      </c>
    </row>
    <row r="283" spans="1:15" ht="12.75" customHeight="1">
      <c r="A283" s="280"/>
      <c r="B283" s="308"/>
      <c r="C283" s="309" t="s">
        <v>494</v>
      </c>
      <c r="D283" s="309"/>
      <c r="E283" s="309"/>
      <c r="F283" s="309"/>
      <c r="G283" s="309"/>
      <c r="I283" s="283"/>
      <c r="K283" s="283"/>
      <c r="L283" s="284" t="s">
        <v>494</v>
      </c>
      <c r="O283" s="271">
        <v>3</v>
      </c>
    </row>
    <row r="284" spans="1:15" ht="12.75" customHeight="1">
      <c r="A284" s="280"/>
      <c r="B284" s="308"/>
      <c r="C284" s="309" t="s">
        <v>495</v>
      </c>
      <c r="D284" s="309"/>
      <c r="E284" s="309"/>
      <c r="F284" s="309"/>
      <c r="G284" s="309"/>
      <c r="I284" s="283"/>
      <c r="K284" s="283"/>
      <c r="L284" s="284" t="s">
        <v>495</v>
      </c>
      <c r="O284" s="271">
        <v>3</v>
      </c>
    </row>
    <row r="285" spans="1:15" ht="12.75" customHeight="1">
      <c r="A285" s="280"/>
      <c r="B285" s="308"/>
      <c r="C285" s="309" t="s">
        <v>496</v>
      </c>
      <c r="D285" s="309"/>
      <c r="E285" s="309"/>
      <c r="F285" s="309"/>
      <c r="G285" s="309"/>
      <c r="I285" s="283"/>
      <c r="K285" s="283"/>
      <c r="L285" s="284" t="s">
        <v>496</v>
      </c>
      <c r="O285" s="271">
        <v>3</v>
      </c>
    </row>
    <row r="286" spans="1:15" ht="12.75" customHeight="1">
      <c r="A286" s="280"/>
      <c r="B286" s="308"/>
      <c r="C286" s="309" t="s">
        <v>497</v>
      </c>
      <c r="D286" s="309"/>
      <c r="E286" s="309"/>
      <c r="F286" s="309"/>
      <c r="G286" s="309"/>
      <c r="I286" s="283"/>
      <c r="K286" s="283"/>
      <c r="L286" s="284" t="s">
        <v>497</v>
      </c>
      <c r="O286" s="271">
        <v>3</v>
      </c>
    </row>
    <row r="287" spans="1:15" ht="12.75" customHeight="1">
      <c r="A287" s="280"/>
      <c r="B287" s="310"/>
      <c r="C287" s="311" t="s">
        <v>504</v>
      </c>
      <c r="D287" s="311"/>
      <c r="E287" s="312">
        <v>14.4</v>
      </c>
      <c r="F287" s="313"/>
      <c r="G287" s="314"/>
      <c r="H287" s="290"/>
      <c r="I287" s="283"/>
      <c r="J287" s="291"/>
      <c r="K287" s="283"/>
      <c r="M287" s="284" t="s">
        <v>504</v>
      </c>
      <c r="O287" s="271"/>
    </row>
    <row r="288" spans="1:80" ht="14.25">
      <c r="A288" s="272">
        <v>81</v>
      </c>
      <c r="B288" s="303" t="s">
        <v>505</v>
      </c>
      <c r="C288" s="304" t="s">
        <v>506</v>
      </c>
      <c r="D288" s="305" t="s">
        <v>167</v>
      </c>
      <c r="E288" s="306">
        <v>7.62</v>
      </c>
      <c r="F288" s="306"/>
      <c r="G288" s="307">
        <f>E288*F288</f>
        <v>0</v>
      </c>
      <c r="H288" s="278">
        <v>0.0004</v>
      </c>
      <c r="I288" s="279">
        <f>E288*H288</f>
        <v>0.0030480000000000004</v>
      </c>
      <c r="J288" s="278">
        <v>0</v>
      </c>
      <c r="K288" s="279">
        <f>E288*J288</f>
        <v>0</v>
      </c>
      <c r="O288" s="271">
        <v>2</v>
      </c>
      <c r="AA288" s="241">
        <v>1</v>
      </c>
      <c r="AB288" s="241">
        <v>7</v>
      </c>
      <c r="AC288" s="241">
        <v>7</v>
      </c>
      <c r="AZ288" s="241">
        <v>2</v>
      </c>
      <c r="BA288" s="241">
        <f>IF(AZ288=1,G288,0)</f>
        <v>0</v>
      </c>
      <c r="BB288" s="241">
        <f>IF(AZ288=2,G288,0)</f>
        <v>0</v>
      </c>
      <c r="BC288" s="241">
        <f>IF(AZ288=3,G288,0)</f>
        <v>0</v>
      </c>
      <c r="BD288" s="241">
        <f>IF(AZ288=4,G288,0)</f>
        <v>0</v>
      </c>
      <c r="BE288" s="241">
        <f>IF(AZ288=5,G288,0)</f>
        <v>0</v>
      </c>
      <c r="CA288" s="271">
        <v>1</v>
      </c>
      <c r="CB288" s="271">
        <v>7</v>
      </c>
    </row>
    <row r="289" spans="1:15" ht="14.25" customHeight="1">
      <c r="A289" s="280"/>
      <c r="B289" s="310"/>
      <c r="C289" s="315" t="s">
        <v>507</v>
      </c>
      <c r="D289" s="315"/>
      <c r="E289" s="316">
        <v>7.62</v>
      </c>
      <c r="F289" s="313"/>
      <c r="G289" s="314"/>
      <c r="H289" s="290"/>
      <c r="I289" s="283"/>
      <c r="J289" s="291"/>
      <c r="K289" s="283"/>
      <c r="M289" s="284" t="s">
        <v>507</v>
      </c>
      <c r="O289" s="271"/>
    </row>
    <row r="290" spans="1:80" ht="14.25">
      <c r="A290" s="272">
        <v>82</v>
      </c>
      <c r="B290" s="303" t="s">
        <v>508</v>
      </c>
      <c r="C290" s="304" t="s">
        <v>509</v>
      </c>
      <c r="D290" s="305" t="s">
        <v>15</v>
      </c>
      <c r="E290" s="306">
        <v>68.3</v>
      </c>
      <c r="F290" s="306"/>
      <c r="G290" s="307">
        <f>E290*F290</f>
        <v>0</v>
      </c>
      <c r="H290" s="278">
        <v>0</v>
      </c>
      <c r="I290" s="279">
        <f>E290*H290</f>
        <v>0</v>
      </c>
      <c r="J290" s="278"/>
      <c r="K290" s="279">
        <f>E290*J290</f>
        <v>0</v>
      </c>
      <c r="O290" s="271">
        <v>2</v>
      </c>
      <c r="AA290" s="241">
        <v>7</v>
      </c>
      <c r="AB290" s="241">
        <v>1002</v>
      </c>
      <c r="AC290" s="241">
        <v>5</v>
      </c>
      <c r="AZ290" s="241">
        <v>2</v>
      </c>
      <c r="BA290" s="241">
        <f>IF(AZ290=1,G290,0)</f>
        <v>0</v>
      </c>
      <c r="BB290" s="241">
        <f>IF(AZ290=2,G290,0)</f>
        <v>0</v>
      </c>
      <c r="BC290" s="241">
        <f>IF(AZ290=3,G290,0)</f>
        <v>0</v>
      </c>
      <c r="BD290" s="241">
        <f>IF(AZ290=4,G290,0)</f>
        <v>0</v>
      </c>
      <c r="BE290" s="241">
        <f>IF(AZ290=5,G290,0)</f>
        <v>0</v>
      </c>
      <c r="CA290" s="271">
        <v>7</v>
      </c>
      <c r="CB290" s="271">
        <v>1002</v>
      </c>
    </row>
    <row r="291" spans="1:57" ht="12.75">
      <c r="A291" s="292"/>
      <c r="B291" s="293" t="s">
        <v>171</v>
      </c>
      <c r="C291" s="294" t="s">
        <v>510</v>
      </c>
      <c r="D291" s="295"/>
      <c r="E291" s="296"/>
      <c r="F291" s="297"/>
      <c r="G291" s="298">
        <f>SUM(G260:G290)</f>
        <v>0</v>
      </c>
      <c r="H291" s="299"/>
      <c r="I291" s="300">
        <f>SUM(I260:I290)</f>
        <v>0.0030480000000000004</v>
      </c>
      <c r="J291" s="299"/>
      <c r="K291" s="300">
        <f>SUM(K260:K290)</f>
        <v>0</v>
      </c>
      <c r="O291" s="271">
        <v>4</v>
      </c>
      <c r="BA291" s="301">
        <f>SUM(BA260:BA290)</f>
        <v>0</v>
      </c>
      <c r="BB291" s="301">
        <f>SUM(BB260:BB290)</f>
        <v>0</v>
      </c>
      <c r="BC291" s="301">
        <f>SUM(BC260:BC290)</f>
        <v>0</v>
      </c>
      <c r="BD291" s="301">
        <f>SUM(BD260:BD290)</f>
        <v>0</v>
      </c>
      <c r="BE291" s="301">
        <f>SUM(BE260:BE290)</f>
        <v>0</v>
      </c>
    </row>
    <row r="292" spans="1:15" ht="12.75">
      <c r="A292" s="261" t="s">
        <v>164</v>
      </c>
      <c r="B292" s="262" t="s">
        <v>63</v>
      </c>
      <c r="C292" s="263" t="s">
        <v>64</v>
      </c>
      <c r="D292" s="264"/>
      <c r="E292" s="265"/>
      <c r="F292" s="265"/>
      <c r="G292" s="266"/>
      <c r="H292" s="267"/>
      <c r="I292" s="268"/>
      <c r="J292" s="269"/>
      <c r="K292" s="270"/>
      <c r="O292" s="271">
        <v>1</v>
      </c>
    </row>
    <row r="293" spans="1:80" ht="20.25">
      <c r="A293" s="272">
        <v>83</v>
      </c>
      <c r="B293" s="303" t="s">
        <v>511</v>
      </c>
      <c r="C293" s="304" t="s">
        <v>512</v>
      </c>
      <c r="D293" s="305" t="s">
        <v>167</v>
      </c>
      <c r="E293" s="306">
        <v>28.8</v>
      </c>
      <c r="F293" s="306"/>
      <c r="G293" s="307">
        <f>E293*F293</f>
        <v>0</v>
      </c>
      <c r="H293" s="278">
        <v>0.00382</v>
      </c>
      <c r="I293" s="279">
        <f>E293*H293</f>
        <v>0.110016</v>
      </c>
      <c r="J293" s="278">
        <v>0</v>
      </c>
      <c r="K293" s="279">
        <f>E293*J293</f>
        <v>0</v>
      </c>
      <c r="O293" s="271">
        <v>2</v>
      </c>
      <c r="AA293" s="241">
        <v>1</v>
      </c>
      <c r="AB293" s="241">
        <v>7</v>
      </c>
      <c r="AC293" s="241">
        <v>7</v>
      </c>
      <c r="AZ293" s="241">
        <v>2</v>
      </c>
      <c r="BA293" s="241">
        <f>IF(AZ293=1,G293,0)</f>
        <v>0</v>
      </c>
      <c r="BB293" s="241">
        <f>IF(AZ293=2,G293,0)</f>
        <v>0</v>
      </c>
      <c r="BC293" s="241">
        <f>IF(AZ293=3,G293,0)</f>
        <v>0</v>
      </c>
      <c r="BD293" s="241">
        <f>IF(AZ293=4,G293,0)</f>
        <v>0</v>
      </c>
      <c r="BE293" s="241">
        <f>IF(AZ293=5,G293,0)</f>
        <v>0</v>
      </c>
      <c r="CA293" s="271">
        <v>1</v>
      </c>
      <c r="CB293" s="271">
        <v>7</v>
      </c>
    </row>
    <row r="294" spans="1:15" ht="12.75" customHeight="1">
      <c r="A294" s="280"/>
      <c r="B294" s="310"/>
      <c r="C294" s="311" t="s">
        <v>513</v>
      </c>
      <c r="D294" s="311"/>
      <c r="E294" s="312">
        <v>7.2</v>
      </c>
      <c r="F294" s="313"/>
      <c r="G294" s="314"/>
      <c r="H294" s="290"/>
      <c r="I294" s="283"/>
      <c r="J294" s="291"/>
      <c r="K294" s="283"/>
      <c r="M294" s="284" t="s">
        <v>513</v>
      </c>
      <c r="O294" s="271"/>
    </row>
    <row r="295" spans="1:15" ht="14.25" customHeight="1">
      <c r="A295" s="280"/>
      <c r="B295" s="310"/>
      <c r="C295" s="311" t="s">
        <v>514</v>
      </c>
      <c r="D295" s="311"/>
      <c r="E295" s="312">
        <v>21.6</v>
      </c>
      <c r="F295" s="313"/>
      <c r="G295" s="314"/>
      <c r="H295" s="290"/>
      <c r="I295" s="283"/>
      <c r="J295" s="291"/>
      <c r="K295" s="283"/>
      <c r="M295" s="284" t="s">
        <v>515</v>
      </c>
      <c r="O295" s="271"/>
    </row>
    <row r="296" spans="1:80" ht="14.25">
      <c r="A296" s="272">
        <v>84</v>
      </c>
      <c r="B296" s="303" t="s">
        <v>516</v>
      </c>
      <c r="C296" s="304" t="s">
        <v>517</v>
      </c>
      <c r="D296" s="305" t="s">
        <v>15</v>
      </c>
      <c r="E296" s="306">
        <v>139.53</v>
      </c>
      <c r="F296" s="306"/>
      <c r="G296" s="307">
        <f>E296*F296</f>
        <v>0</v>
      </c>
      <c r="H296" s="278">
        <v>0</v>
      </c>
      <c r="I296" s="279">
        <f>E296*H296</f>
        <v>0</v>
      </c>
      <c r="J296" s="278"/>
      <c r="K296" s="279">
        <f>E296*J296</f>
        <v>0</v>
      </c>
      <c r="O296" s="271">
        <v>2</v>
      </c>
      <c r="AA296" s="241">
        <v>7</v>
      </c>
      <c r="AB296" s="241">
        <v>1002</v>
      </c>
      <c r="AC296" s="241">
        <v>5</v>
      </c>
      <c r="AZ296" s="241">
        <v>2</v>
      </c>
      <c r="BA296" s="241">
        <f>IF(AZ296=1,G296,0)</f>
        <v>0</v>
      </c>
      <c r="BB296" s="241">
        <f>IF(AZ296=2,G296,0)</f>
        <v>0</v>
      </c>
      <c r="BC296" s="241">
        <f>IF(AZ296=3,G296,0)</f>
        <v>0</v>
      </c>
      <c r="BD296" s="241">
        <f>IF(AZ296=4,G296,0)</f>
        <v>0</v>
      </c>
      <c r="BE296" s="241">
        <f>IF(AZ296=5,G296,0)</f>
        <v>0</v>
      </c>
      <c r="CA296" s="271">
        <v>7</v>
      </c>
      <c r="CB296" s="271">
        <v>1002</v>
      </c>
    </row>
    <row r="297" spans="1:57" ht="12.75">
      <c r="A297" s="292"/>
      <c r="B297" s="293" t="s">
        <v>171</v>
      </c>
      <c r="C297" s="294" t="s">
        <v>518</v>
      </c>
      <c r="D297" s="295"/>
      <c r="E297" s="296"/>
      <c r="F297" s="297"/>
      <c r="G297" s="298">
        <f>SUM(G292:G296)</f>
        <v>0</v>
      </c>
      <c r="H297" s="299"/>
      <c r="I297" s="300">
        <f>SUM(I292:I296)</f>
        <v>0.110016</v>
      </c>
      <c r="J297" s="299"/>
      <c r="K297" s="300">
        <f>SUM(K292:K296)</f>
        <v>0</v>
      </c>
      <c r="O297" s="271">
        <v>4</v>
      </c>
      <c r="BA297" s="301">
        <f>SUM(BA292:BA296)</f>
        <v>0</v>
      </c>
      <c r="BB297" s="301">
        <f>SUM(BB292:BB296)</f>
        <v>0</v>
      </c>
      <c r="BC297" s="301">
        <f>SUM(BC292:BC296)</f>
        <v>0</v>
      </c>
      <c r="BD297" s="301">
        <f>SUM(BD292:BD296)</f>
        <v>0</v>
      </c>
      <c r="BE297" s="301">
        <f>SUM(BE292:BE296)</f>
        <v>0</v>
      </c>
    </row>
    <row r="298" spans="1:15" ht="12.75">
      <c r="A298" s="261" t="s">
        <v>164</v>
      </c>
      <c r="B298" s="262" t="s">
        <v>65</v>
      </c>
      <c r="C298" s="263" t="s">
        <v>66</v>
      </c>
      <c r="D298" s="264"/>
      <c r="E298" s="265"/>
      <c r="F298" s="265"/>
      <c r="G298" s="266"/>
      <c r="H298" s="267"/>
      <c r="I298" s="268"/>
      <c r="J298" s="269"/>
      <c r="K298" s="270"/>
      <c r="O298" s="271">
        <v>1</v>
      </c>
    </row>
    <row r="299" spans="1:80" ht="14.25">
      <c r="A299" s="272">
        <v>85</v>
      </c>
      <c r="B299" s="303" t="s">
        <v>447</v>
      </c>
      <c r="C299" s="304" t="s">
        <v>519</v>
      </c>
      <c r="D299" s="305" t="s">
        <v>339</v>
      </c>
      <c r="E299" s="306">
        <v>1</v>
      </c>
      <c r="F299" s="306"/>
      <c r="G299" s="307">
        <f aca="true" t="shared" si="64" ref="G299:G302">E299*F299</f>
        <v>0</v>
      </c>
      <c r="H299" s="278">
        <v>0</v>
      </c>
      <c r="I299" s="279">
        <f aca="true" t="shared" si="65" ref="I299:I302">E299*H299</f>
        <v>0</v>
      </c>
      <c r="J299" s="278"/>
      <c r="K299" s="279">
        <f aca="true" t="shared" si="66" ref="K299:K302">E299*J299</f>
        <v>0</v>
      </c>
      <c r="O299" s="271">
        <v>2</v>
      </c>
      <c r="AA299" s="241">
        <v>12</v>
      </c>
      <c r="AB299" s="241">
        <v>0</v>
      </c>
      <c r="AC299" s="241">
        <v>126</v>
      </c>
      <c r="AZ299" s="241">
        <v>2</v>
      </c>
      <c r="BA299" s="241">
        <f aca="true" t="shared" si="67" ref="BA299:BA302">IF(AZ299=1,G299,0)</f>
        <v>0</v>
      </c>
      <c r="BB299" s="321">
        <f aca="true" t="shared" si="68" ref="BB299:BB302">IF(AZ299=2,G299,0)</f>
        <v>0</v>
      </c>
      <c r="BC299" s="241">
        <f aca="true" t="shared" si="69" ref="BC299:BC302">IF(AZ299=3,G299,0)</f>
        <v>0</v>
      </c>
      <c r="BD299" s="241">
        <f aca="true" t="shared" si="70" ref="BD299:BD302">IF(AZ299=4,G299,0)</f>
        <v>0</v>
      </c>
      <c r="BE299" s="241">
        <f aca="true" t="shared" si="71" ref="BE299:BE302">IF(AZ299=5,G299,0)</f>
        <v>0</v>
      </c>
      <c r="CA299" s="271">
        <v>12</v>
      </c>
      <c r="CB299" s="271">
        <v>0</v>
      </c>
    </row>
    <row r="300" spans="1:80" ht="14.25">
      <c r="A300" s="272">
        <v>86</v>
      </c>
      <c r="B300" s="303" t="s">
        <v>450</v>
      </c>
      <c r="C300" s="304" t="s">
        <v>520</v>
      </c>
      <c r="D300" s="305" t="s">
        <v>339</v>
      </c>
      <c r="E300" s="306">
        <v>1</v>
      </c>
      <c r="F300" s="306"/>
      <c r="G300" s="307">
        <f t="shared" si="64"/>
        <v>0</v>
      </c>
      <c r="H300" s="278">
        <v>0</v>
      </c>
      <c r="I300" s="279">
        <f t="shared" si="65"/>
        <v>0</v>
      </c>
      <c r="J300" s="278"/>
      <c r="K300" s="279">
        <f t="shared" si="66"/>
        <v>0</v>
      </c>
      <c r="O300" s="271">
        <v>2</v>
      </c>
      <c r="AA300" s="241">
        <v>12</v>
      </c>
      <c r="AB300" s="241">
        <v>0</v>
      </c>
      <c r="AC300" s="241">
        <v>127</v>
      </c>
      <c r="AZ300" s="241">
        <v>2</v>
      </c>
      <c r="BA300" s="241">
        <f t="shared" si="67"/>
        <v>0</v>
      </c>
      <c r="BB300" s="321">
        <f t="shared" si="68"/>
        <v>0</v>
      </c>
      <c r="BC300" s="241">
        <f t="shared" si="69"/>
        <v>0</v>
      </c>
      <c r="BD300" s="241">
        <f t="shared" si="70"/>
        <v>0</v>
      </c>
      <c r="BE300" s="241">
        <f t="shared" si="71"/>
        <v>0</v>
      </c>
      <c r="CA300" s="271">
        <v>12</v>
      </c>
      <c r="CB300" s="271">
        <v>0</v>
      </c>
    </row>
    <row r="301" spans="1:80" ht="14.25">
      <c r="A301" s="272">
        <v>87</v>
      </c>
      <c r="B301" s="303" t="s">
        <v>452</v>
      </c>
      <c r="C301" s="304" t="s">
        <v>521</v>
      </c>
      <c r="D301" s="305" t="s">
        <v>339</v>
      </c>
      <c r="E301" s="306">
        <v>1</v>
      </c>
      <c r="F301" s="306"/>
      <c r="G301" s="307">
        <f t="shared" si="64"/>
        <v>0</v>
      </c>
      <c r="H301" s="278">
        <v>0</v>
      </c>
      <c r="I301" s="279">
        <f t="shared" si="65"/>
        <v>0</v>
      </c>
      <c r="J301" s="278"/>
      <c r="K301" s="279">
        <f t="shared" si="66"/>
        <v>0</v>
      </c>
      <c r="O301" s="271">
        <v>2</v>
      </c>
      <c r="AA301" s="241">
        <v>12</v>
      </c>
      <c r="AB301" s="241">
        <v>0</v>
      </c>
      <c r="AC301" s="241">
        <v>128</v>
      </c>
      <c r="AZ301" s="241">
        <v>2</v>
      </c>
      <c r="BA301" s="241">
        <f t="shared" si="67"/>
        <v>0</v>
      </c>
      <c r="BB301" s="321">
        <f t="shared" si="68"/>
        <v>0</v>
      </c>
      <c r="BC301" s="241">
        <f t="shared" si="69"/>
        <v>0</v>
      </c>
      <c r="BD301" s="241">
        <f t="shared" si="70"/>
        <v>0</v>
      </c>
      <c r="BE301" s="241">
        <f t="shared" si="71"/>
        <v>0</v>
      </c>
      <c r="CA301" s="271">
        <v>12</v>
      </c>
      <c r="CB301" s="271">
        <v>0</v>
      </c>
    </row>
    <row r="302" spans="1:80" ht="14.25">
      <c r="A302" s="272">
        <v>88</v>
      </c>
      <c r="B302" s="303" t="s">
        <v>454</v>
      </c>
      <c r="C302" s="304" t="s">
        <v>522</v>
      </c>
      <c r="D302" s="305" t="s">
        <v>339</v>
      </c>
      <c r="E302" s="306">
        <v>1</v>
      </c>
      <c r="F302" s="306"/>
      <c r="G302" s="307">
        <f t="shared" si="64"/>
        <v>0</v>
      </c>
      <c r="H302" s="278">
        <v>0</v>
      </c>
      <c r="I302" s="279">
        <f t="shared" si="65"/>
        <v>0</v>
      </c>
      <c r="J302" s="278"/>
      <c r="K302" s="279">
        <f t="shared" si="66"/>
        <v>0</v>
      </c>
      <c r="O302" s="271">
        <v>2</v>
      </c>
      <c r="AA302" s="241">
        <v>12</v>
      </c>
      <c r="AB302" s="241">
        <v>0</v>
      </c>
      <c r="AC302" s="241">
        <v>129</v>
      </c>
      <c r="AZ302" s="241">
        <v>2</v>
      </c>
      <c r="BA302" s="241">
        <f t="shared" si="67"/>
        <v>0</v>
      </c>
      <c r="BB302" s="321">
        <f t="shared" si="68"/>
        <v>0</v>
      </c>
      <c r="BC302" s="241">
        <f t="shared" si="69"/>
        <v>0</v>
      </c>
      <c r="BD302" s="241">
        <f t="shared" si="70"/>
        <v>0</v>
      </c>
      <c r="BE302" s="241">
        <f t="shared" si="71"/>
        <v>0</v>
      </c>
      <c r="CA302" s="271">
        <v>12</v>
      </c>
      <c r="CB302" s="271">
        <v>0</v>
      </c>
    </row>
    <row r="303" spans="1:57" ht="12.75">
      <c r="A303" s="292"/>
      <c r="B303" s="293" t="s">
        <v>171</v>
      </c>
      <c r="C303" s="294" t="s">
        <v>523</v>
      </c>
      <c r="D303" s="295"/>
      <c r="E303" s="296"/>
      <c r="F303" s="297"/>
      <c r="G303" s="298">
        <f>SUM(G298:G302)</f>
        <v>0</v>
      </c>
      <c r="H303" s="299"/>
      <c r="I303" s="300">
        <f>SUM(I298:I302)</f>
        <v>0</v>
      </c>
      <c r="J303" s="299"/>
      <c r="K303" s="300">
        <f>SUM(K298:K302)</f>
        <v>0</v>
      </c>
      <c r="O303" s="271">
        <v>4</v>
      </c>
      <c r="BA303" s="301">
        <f>SUM(BA298:BA302)</f>
        <v>0</v>
      </c>
      <c r="BB303" s="301">
        <f>SUM(BB298:BB302)</f>
        <v>0</v>
      </c>
      <c r="BC303" s="301">
        <f>SUM(BC298:BC302)</f>
        <v>0</v>
      </c>
      <c r="BD303" s="301">
        <f>SUM(BD298:BD302)</f>
        <v>0</v>
      </c>
      <c r="BE303" s="301">
        <f>SUM(BE298:BE302)</f>
        <v>0</v>
      </c>
    </row>
    <row r="304" spans="1:15" ht="12.75">
      <c r="A304" s="261" t="s">
        <v>164</v>
      </c>
      <c r="B304" s="262" t="s">
        <v>67</v>
      </c>
      <c r="C304" s="263" t="s">
        <v>68</v>
      </c>
      <c r="D304" s="264"/>
      <c r="E304" s="265"/>
      <c r="F304" s="265"/>
      <c r="G304" s="266"/>
      <c r="H304" s="267"/>
      <c r="I304" s="268"/>
      <c r="J304" s="269"/>
      <c r="K304" s="270"/>
      <c r="O304" s="271">
        <v>1</v>
      </c>
    </row>
    <row r="305" spans="1:80" ht="14.25">
      <c r="A305" s="272">
        <v>89</v>
      </c>
      <c r="B305" s="303" t="s">
        <v>447</v>
      </c>
      <c r="C305" s="304" t="s">
        <v>524</v>
      </c>
      <c r="D305" s="305" t="s">
        <v>339</v>
      </c>
      <c r="E305" s="306">
        <v>1</v>
      </c>
      <c r="F305" s="306"/>
      <c r="G305" s="307">
        <f>E305*F305</f>
        <v>0</v>
      </c>
      <c r="H305" s="278">
        <v>0</v>
      </c>
      <c r="I305" s="279">
        <f>E305*H305</f>
        <v>0</v>
      </c>
      <c r="J305" s="278"/>
      <c r="K305" s="279">
        <f>E305*J305</f>
        <v>0</v>
      </c>
      <c r="O305" s="271">
        <v>2</v>
      </c>
      <c r="AA305" s="241">
        <v>12</v>
      </c>
      <c r="AB305" s="241">
        <v>0</v>
      </c>
      <c r="AC305" s="241">
        <v>130</v>
      </c>
      <c r="AZ305" s="241">
        <v>2</v>
      </c>
      <c r="BA305" s="241">
        <f>IF(AZ305=1,G305,0)</f>
        <v>0</v>
      </c>
      <c r="BB305" s="241">
        <f>IF(AZ305=2,G305,0)</f>
        <v>0</v>
      </c>
      <c r="BC305" s="241">
        <f>IF(AZ305=3,G305,0)</f>
        <v>0</v>
      </c>
      <c r="BD305" s="241">
        <f>IF(AZ305=4,G305,0)</f>
        <v>0</v>
      </c>
      <c r="BE305" s="241">
        <f>IF(AZ305=5,G305,0)</f>
        <v>0</v>
      </c>
      <c r="CA305" s="271">
        <v>12</v>
      </c>
      <c r="CB305" s="271">
        <v>0</v>
      </c>
    </row>
    <row r="306" spans="1:57" ht="12.75">
      <c r="A306" s="292"/>
      <c r="B306" s="293" t="s">
        <v>171</v>
      </c>
      <c r="C306" s="294" t="s">
        <v>525</v>
      </c>
      <c r="D306" s="295"/>
      <c r="E306" s="296"/>
      <c r="F306" s="297"/>
      <c r="G306" s="298">
        <f>SUM(G304:G305)</f>
        <v>0</v>
      </c>
      <c r="H306" s="299"/>
      <c r="I306" s="300">
        <f>SUM(I304:I305)</f>
        <v>0</v>
      </c>
      <c r="J306" s="299"/>
      <c r="K306" s="300">
        <f>SUM(K304:K305)</f>
        <v>0</v>
      </c>
      <c r="O306" s="271">
        <v>4</v>
      </c>
      <c r="BA306" s="301">
        <f>SUM(BA304:BA305)</f>
        <v>0</v>
      </c>
      <c r="BB306" s="301">
        <f>SUM(BB304:BB305)</f>
        <v>0</v>
      </c>
      <c r="BC306" s="301">
        <f>SUM(BC304:BC305)</f>
        <v>0</v>
      </c>
      <c r="BD306" s="301">
        <f>SUM(BD304:BD305)</f>
        <v>0</v>
      </c>
      <c r="BE306" s="301">
        <f>SUM(BE304:BE305)</f>
        <v>0</v>
      </c>
    </row>
    <row r="307" spans="1:15" ht="12.75">
      <c r="A307" s="261" t="s">
        <v>164</v>
      </c>
      <c r="B307" s="262" t="s">
        <v>81</v>
      </c>
      <c r="C307" s="263" t="s">
        <v>82</v>
      </c>
      <c r="D307" s="264"/>
      <c r="E307" s="265"/>
      <c r="F307" s="265"/>
      <c r="G307" s="266"/>
      <c r="H307" s="267"/>
      <c r="I307" s="268"/>
      <c r="J307" s="269"/>
      <c r="K307" s="270"/>
      <c r="O307" s="271">
        <v>1</v>
      </c>
    </row>
    <row r="308" spans="1:80" ht="20.25">
      <c r="A308" s="272">
        <v>90</v>
      </c>
      <c r="B308" s="303" t="s">
        <v>447</v>
      </c>
      <c r="C308" s="304" t="s">
        <v>526</v>
      </c>
      <c r="D308" s="305" t="s">
        <v>339</v>
      </c>
      <c r="E308" s="306">
        <v>1</v>
      </c>
      <c r="F308" s="306"/>
      <c r="G308" s="307">
        <f>E308*F308</f>
        <v>0</v>
      </c>
      <c r="H308" s="278">
        <v>0</v>
      </c>
      <c r="I308" s="279">
        <f>E308*H308</f>
        <v>0</v>
      </c>
      <c r="J308" s="278"/>
      <c r="K308" s="279">
        <f>E308*J308</f>
        <v>0</v>
      </c>
      <c r="O308" s="271">
        <v>2</v>
      </c>
      <c r="AA308" s="241">
        <v>12</v>
      </c>
      <c r="AB308" s="241">
        <v>0</v>
      </c>
      <c r="AC308" s="241">
        <v>81</v>
      </c>
      <c r="AZ308" s="241">
        <v>4</v>
      </c>
      <c r="BA308" s="241">
        <f>IF(AZ308=1,G308,0)</f>
        <v>0</v>
      </c>
      <c r="BB308" s="241">
        <f>IF(AZ308=2,G308,0)</f>
        <v>0</v>
      </c>
      <c r="BC308" s="241">
        <f>IF(AZ308=3,G308,0)</f>
        <v>0</v>
      </c>
      <c r="BD308" s="241">
        <f>IF(AZ308=4,G308,0)</f>
        <v>0</v>
      </c>
      <c r="BE308" s="241">
        <f>IF(AZ308=5,G308,0)</f>
        <v>0</v>
      </c>
      <c r="CA308" s="271">
        <v>12</v>
      </c>
      <c r="CB308" s="271">
        <v>0</v>
      </c>
    </row>
    <row r="309" spans="1:57" ht="12.75">
      <c r="A309" s="292"/>
      <c r="B309" s="293" t="s">
        <v>171</v>
      </c>
      <c r="C309" s="294" t="s">
        <v>527</v>
      </c>
      <c r="D309" s="295"/>
      <c r="E309" s="296"/>
      <c r="F309" s="297"/>
      <c r="G309" s="298">
        <f>SUM(G307:G308)</f>
        <v>0</v>
      </c>
      <c r="H309" s="299"/>
      <c r="I309" s="300">
        <f>SUM(I307:I308)</f>
        <v>0</v>
      </c>
      <c r="J309" s="299"/>
      <c r="K309" s="300">
        <f>SUM(K307:K308)</f>
        <v>0</v>
      </c>
      <c r="O309" s="271">
        <v>4</v>
      </c>
      <c r="BA309" s="301">
        <f>SUM(BA307:BA308)</f>
        <v>0</v>
      </c>
      <c r="BB309" s="301">
        <f>SUM(BB307:BB308)</f>
        <v>0</v>
      </c>
      <c r="BC309" s="301">
        <f>SUM(BC307:BC308)</f>
        <v>0</v>
      </c>
      <c r="BD309" s="301">
        <f>SUM(BD307:BD308)</f>
        <v>0</v>
      </c>
      <c r="BE309" s="301">
        <f>SUM(BE307:BE308)</f>
        <v>0</v>
      </c>
    </row>
    <row r="310" spans="1:15" ht="12.75">
      <c r="A310" s="261" t="s">
        <v>164</v>
      </c>
      <c r="B310" s="262" t="s">
        <v>79</v>
      </c>
      <c r="C310" s="263" t="s">
        <v>80</v>
      </c>
      <c r="D310" s="264"/>
      <c r="E310" s="265"/>
      <c r="F310" s="265"/>
      <c r="G310" s="266"/>
      <c r="H310" s="267"/>
      <c r="I310" s="268"/>
      <c r="J310" s="269"/>
      <c r="K310" s="270"/>
      <c r="O310" s="271">
        <v>1</v>
      </c>
    </row>
    <row r="311" spans="1:80" ht="14.25">
      <c r="A311" s="272">
        <v>91</v>
      </c>
      <c r="B311" s="303" t="s">
        <v>528</v>
      </c>
      <c r="C311" s="304" t="s">
        <v>529</v>
      </c>
      <c r="D311" s="305" t="s">
        <v>401</v>
      </c>
      <c r="E311" s="306">
        <v>7.29765135</v>
      </c>
      <c r="F311" s="306"/>
      <c r="G311" s="307">
        <f>E311*F311</f>
        <v>0</v>
      </c>
      <c r="H311" s="278">
        <v>0</v>
      </c>
      <c r="I311" s="279">
        <f>E311*H311</f>
        <v>0</v>
      </c>
      <c r="J311" s="278"/>
      <c r="K311" s="279">
        <f>E311*J311</f>
        <v>0</v>
      </c>
      <c r="O311" s="271">
        <v>2</v>
      </c>
      <c r="AA311" s="241">
        <v>8</v>
      </c>
      <c r="AB311" s="241">
        <v>0</v>
      </c>
      <c r="AC311" s="241">
        <v>3</v>
      </c>
      <c r="AZ311" s="241">
        <v>1</v>
      </c>
      <c r="BA311" s="241">
        <f>IF(AZ311=1,G311,0)</f>
        <v>0</v>
      </c>
      <c r="BB311" s="241">
        <f>IF(AZ311=2,G311,0)</f>
        <v>0</v>
      </c>
      <c r="BC311" s="241">
        <f>IF(AZ311=3,G311,0)</f>
        <v>0</v>
      </c>
      <c r="BD311" s="241">
        <f>IF(AZ311=4,G311,0)</f>
        <v>0</v>
      </c>
      <c r="BE311" s="241">
        <f>IF(AZ311=5,G311,0)</f>
        <v>0</v>
      </c>
      <c r="CA311" s="271">
        <v>8</v>
      </c>
      <c r="CB311" s="271">
        <v>0</v>
      </c>
    </row>
    <row r="312" spans="1:15" ht="22.5" customHeight="1">
      <c r="A312" s="280"/>
      <c r="B312" s="308"/>
      <c r="C312" s="309" t="s">
        <v>530</v>
      </c>
      <c r="D312" s="309"/>
      <c r="E312" s="309"/>
      <c r="F312" s="309"/>
      <c r="G312" s="309"/>
      <c r="I312" s="283"/>
      <c r="K312" s="283"/>
      <c r="L312" s="284" t="s">
        <v>530</v>
      </c>
      <c r="O312" s="271">
        <v>3</v>
      </c>
    </row>
    <row r="313" spans="1:15" ht="12.75" customHeight="1">
      <c r="A313" s="280"/>
      <c r="B313" s="308"/>
      <c r="C313" s="309" t="s">
        <v>531</v>
      </c>
      <c r="D313" s="309"/>
      <c r="E313" s="309"/>
      <c r="F313" s="309"/>
      <c r="G313" s="309"/>
      <c r="I313" s="283"/>
      <c r="K313" s="283"/>
      <c r="L313" s="284" t="s">
        <v>531</v>
      </c>
      <c r="O313" s="271">
        <v>3</v>
      </c>
    </row>
    <row r="314" spans="1:80" ht="14.25">
      <c r="A314" s="272">
        <v>92</v>
      </c>
      <c r="B314" s="303" t="s">
        <v>532</v>
      </c>
      <c r="C314" s="304" t="s">
        <v>533</v>
      </c>
      <c r="D314" s="305" t="s">
        <v>401</v>
      </c>
      <c r="E314" s="306">
        <v>7.29765135</v>
      </c>
      <c r="F314" s="306"/>
      <c r="G314" s="307">
        <f aca="true" t="shared" si="72" ref="G314:G317">E314*F314</f>
        <v>0</v>
      </c>
      <c r="H314" s="278">
        <v>0</v>
      </c>
      <c r="I314" s="279">
        <f aca="true" t="shared" si="73" ref="I314:I317">E314*H314</f>
        <v>0</v>
      </c>
      <c r="J314" s="278"/>
      <c r="K314" s="279">
        <f aca="true" t="shared" si="74" ref="K314:K317">E314*J314</f>
        <v>0</v>
      </c>
      <c r="O314" s="271">
        <v>2</v>
      </c>
      <c r="AA314" s="241">
        <v>8</v>
      </c>
      <c r="AB314" s="241">
        <v>0</v>
      </c>
      <c r="AC314" s="241">
        <v>3</v>
      </c>
      <c r="AZ314" s="241">
        <v>1</v>
      </c>
      <c r="BA314" s="321">
        <f aca="true" t="shared" si="75" ref="BA314:BA317">IF(AZ314=1,G314,0)</f>
        <v>0</v>
      </c>
      <c r="BB314" s="241">
        <f aca="true" t="shared" si="76" ref="BB314:BB317">IF(AZ314=2,G314,0)</f>
        <v>0</v>
      </c>
      <c r="BC314" s="241">
        <f aca="true" t="shared" si="77" ref="BC314:BC317">IF(AZ314=3,G314,0)</f>
        <v>0</v>
      </c>
      <c r="BD314" s="241">
        <f aca="true" t="shared" si="78" ref="BD314:BD317">IF(AZ314=4,G314,0)</f>
        <v>0</v>
      </c>
      <c r="BE314" s="241">
        <f aca="true" t="shared" si="79" ref="BE314:BE317">IF(AZ314=5,G314,0)</f>
        <v>0</v>
      </c>
      <c r="CA314" s="271">
        <v>8</v>
      </c>
      <c r="CB314" s="271">
        <v>0</v>
      </c>
    </row>
    <row r="315" spans="1:80" ht="14.25">
      <c r="A315" s="272">
        <v>93</v>
      </c>
      <c r="B315" s="303" t="s">
        <v>534</v>
      </c>
      <c r="C315" s="304" t="s">
        <v>535</v>
      </c>
      <c r="D315" s="305" t="s">
        <v>401</v>
      </c>
      <c r="E315" s="306">
        <v>22.114095</v>
      </c>
      <c r="F315" s="306"/>
      <c r="G315" s="307">
        <f t="shared" si="72"/>
        <v>0</v>
      </c>
      <c r="H315" s="278">
        <v>0</v>
      </c>
      <c r="I315" s="279">
        <f t="shared" si="73"/>
        <v>0</v>
      </c>
      <c r="J315" s="278"/>
      <c r="K315" s="279">
        <f t="shared" si="74"/>
        <v>0</v>
      </c>
      <c r="O315" s="271">
        <v>2</v>
      </c>
      <c r="AA315" s="241">
        <v>8</v>
      </c>
      <c r="AB315" s="241">
        <v>0</v>
      </c>
      <c r="AC315" s="241">
        <v>3</v>
      </c>
      <c r="AZ315" s="241">
        <v>1</v>
      </c>
      <c r="BA315" s="321">
        <f t="shared" si="75"/>
        <v>0</v>
      </c>
      <c r="BB315" s="241">
        <f t="shared" si="76"/>
        <v>0</v>
      </c>
      <c r="BC315" s="241">
        <f t="shared" si="77"/>
        <v>0</v>
      </c>
      <c r="BD315" s="241">
        <f t="shared" si="78"/>
        <v>0</v>
      </c>
      <c r="BE315" s="241">
        <f t="shared" si="79"/>
        <v>0</v>
      </c>
      <c r="CA315" s="271">
        <v>8</v>
      </c>
      <c r="CB315" s="271">
        <v>0</v>
      </c>
    </row>
    <row r="316" spans="1:80" ht="14.25">
      <c r="A316" s="272">
        <v>94</v>
      </c>
      <c r="B316" s="303" t="s">
        <v>536</v>
      </c>
      <c r="C316" s="304" t="s">
        <v>537</v>
      </c>
      <c r="D316" s="305" t="s">
        <v>401</v>
      </c>
      <c r="E316" s="306">
        <v>552.852375</v>
      </c>
      <c r="F316" s="306"/>
      <c r="G316" s="307">
        <f t="shared" si="72"/>
        <v>0</v>
      </c>
      <c r="H316" s="278">
        <v>0</v>
      </c>
      <c r="I316" s="279">
        <f t="shared" si="73"/>
        <v>0</v>
      </c>
      <c r="J316" s="278"/>
      <c r="K316" s="279">
        <f t="shared" si="74"/>
        <v>0</v>
      </c>
      <c r="O316" s="271">
        <v>2</v>
      </c>
      <c r="AA316" s="241">
        <v>8</v>
      </c>
      <c r="AB316" s="241">
        <v>0</v>
      </c>
      <c r="AC316" s="241">
        <v>3</v>
      </c>
      <c r="AZ316" s="241">
        <v>1</v>
      </c>
      <c r="BA316" s="321">
        <f t="shared" si="75"/>
        <v>0</v>
      </c>
      <c r="BB316" s="241">
        <f t="shared" si="76"/>
        <v>0</v>
      </c>
      <c r="BC316" s="241">
        <f t="shared" si="77"/>
        <v>0</v>
      </c>
      <c r="BD316" s="241">
        <f t="shared" si="78"/>
        <v>0</v>
      </c>
      <c r="BE316" s="241">
        <f t="shared" si="79"/>
        <v>0</v>
      </c>
      <c r="CA316" s="271">
        <v>8</v>
      </c>
      <c r="CB316" s="271">
        <v>0</v>
      </c>
    </row>
    <row r="317" spans="1:80" ht="14.25">
      <c r="A317" s="272">
        <v>95</v>
      </c>
      <c r="B317" s="303" t="s">
        <v>538</v>
      </c>
      <c r="C317" s="304" t="s">
        <v>539</v>
      </c>
      <c r="D317" s="305" t="s">
        <v>401</v>
      </c>
      <c r="E317" s="306">
        <v>22.114095</v>
      </c>
      <c r="F317" s="306"/>
      <c r="G317" s="307">
        <f t="shared" si="72"/>
        <v>0</v>
      </c>
      <c r="H317" s="278">
        <v>0</v>
      </c>
      <c r="I317" s="279">
        <f t="shared" si="73"/>
        <v>0</v>
      </c>
      <c r="J317" s="278"/>
      <c r="K317" s="279">
        <f t="shared" si="74"/>
        <v>0</v>
      </c>
      <c r="O317" s="271">
        <v>2</v>
      </c>
      <c r="AA317" s="241">
        <v>8</v>
      </c>
      <c r="AB317" s="241">
        <v>0</v>
      </c>
      <c r="AC317" s="241">
        <v>3</v>
      </c>
      <c r="AZ317" s="241">
        <v>1</v>
      </c>
      <c r="BA317" s="321">
        <f t="shared" si="75"/>
        <v>0</v>
      </c>
      <c r="BB317" s="241">
        <f t="shared" si="76"/>
        <v>0</v>
      </c>
      <c r="BC317" s="241">
        <f t="shared" si="77"/>
        <v>0</v>
      </c>
      <c r="BD317" s="241">
        <f t="shared" si="78"/>
        <v>0</v>
      </c>
      <c r="BE317" s="241">
        <f t="shared" si="79"/>
        <v>0</v>
      </c>
      <c r="CA317" s="271">
        <v>8</v>
      </c>
      <c r="CB317" s="271">
        <v>0</v>
      </c>
    </row>
    <row r="318" spans="1:15" ht="12.75" customHeight="1">
      <c r="A318" s="280"/>
      <c r="B318" s="308"/>
      <c r="C318" s="309" t="s">
        <v>540</v>
      </c>
      <c r="D318" s="309"/>
      <c r="E318" s="309"/>
      <c r="F318" s="309"/>
      <c r="G318" s="309"/>
      <c r="I318" s="283"/>
      <c r="K318" s="283"/>
      <c r="L318" s="284" t="s">
        <v>540</v>
      </c>
      <c r="O318" s="271">
        <v>3</v>
      </c>
    </row>
    <row r="319" spans="1:80" ht="14.25">
      <c r="A319" s="272">
        <v>96</v>
      </c>
      <c r="B319" s="303" t="s">
        <v>541</v>
      </c>
      <c r="C319" s="304" t="s">
        <v>542</v>
      </c>
      <c r="D319" s="305" t="s">
        <v>401</v>
      </c>
      <c r="E319" s="306">
        <v>22.114095</v>
      </c>
      <c r="F319" s="306"/>
      <c r="G319" s="307">
        <f>E319*F319</f>
        <v>0</v>
      </c>
      <c r="H319" s="278">
        <v>0</v>
      </c>
      <c r="I319" s="279">
        <f>E319*H319</f>
        <v>0</v>
      </c>
      <c r="J319" s="278"/>
      <c r="K319" s="279">
        <f>E319*J319</f>
        <v>0</v>
      </c>
      <c r="O319" s="271">
        <v>2</v>
      </c>
      <c r="AA319" s="241">
        <v>8</v>
      </c>
      <c r="AB319" s="241">
        <v>0</v>
      </c>
      <c r="AC319" s="241">
        <v>3</v>
      </c>
      <c r="AZ319" s="241">
        <v>1</v>
      </c>
      <c r="BA319" s="241">
        <f>IF(AZ319=1,G319,0)</f>
        <v>0</v>
      </c>
      <c r="BB319" s="241">
        <f>IF(AZ319=2,G319,0)</f>
        <v>0</v>
      </c>
      <c r="BC319" s="241">
        <f>IF(AZ319=3,G319,0)</f>
        <v>0</v>
      </c>
      <c r="BD319" s="241">
        <f>IF(AZ319=4,G319,0)</f>
        <v>0</v>
      </c>
      <c r="BE319" s="241">
        <f>IF(AZ319=5,G319,0)</f>
        <v>0</v>
      </c>
      <c r="CA319" s="271">
        <v>8</v>
      </c>
      <c r="CB319" s="271">
        <v>0</v>
      </c>
    </row>
    <row r="320" spans="1:57" ht="12.75">
      <c r="A320" s="292"/>
      <c r="B320" s="293" t="s">
        <v>171</v>
      </c>
      <c r="C320" s="294" t="s">
        <v>543</v>
      </c>
      <c r="D320" s="295"/>
      <c r="E320" s="296"/>
      <c r="F320" s="297"/>
      <c r="G320" s="298">
        <f>SUM(G310:G319)</f>
        <v>0</v>
      </c>
      <c r="H320" s="299"/>
      <c r="I320" s="300">
        <f>SUM(I310:I319)</f>
        <v>0</v>
      </c>
      <c r="J320" s="299"/>
      <c r="K320" s="300">
        <f>SUM(K310:K319)</f>
        <v>0</v>
      </c>
      <c r="O320" s="271">
        <v>4</v>
      </c>
      <c r="BA320" s="301">
        <f>SUM(BA310:BA319)</f>
        <v>0</v>
      </c>
      <c r="BB320" s="301">
        <f>SUM(BB310:BB319)</f>
        <v>0</v>
      </c>
      <c r="BC320" s="301">
        <f>SUM(BC310:BC319)</f>
        <v>0</v>
      </c>
      <c r="BD320" s="301">
        <f>SUM(BD310:BD319)</f>
        <v>0</v>
      </c>
      <c r="BE320" s="301">
        <f>SUM(BE310:BE319)</f>
        <v>0</v>
      </c>
    </row>
  </sheetData>
  <sheetProtection selectLockedCells="1" selectUnlockedCells="1"/>
  <mergeCells count="182">
    <mergeCell ref="A1:G1"/>
    <mergeCell ref="A3:B3"/>
    <mergeCell ref="A4:B4"/>
    <mergeCell ref="E4:G4"/>
    <mergeCell ref="C9:G9"/>
    <mergeCell ref="C10:D10"/>
    <mergeCell ref="C14:G14"/>
    <mergeCell ref="C15:G15"/>
    <mergeCell ref="C16:G16"/>
    <mergeCell ref="C18:G18"/>
    <mergeCell ref="C19:G19"/>
    <mergeCell ref="C21:G21"/>
    <mergeCell ref="C22:D22"/>
    <mergeCell ref="C23:D23"/>
    <mergeCell ref="C24:D24"/>
    <mergeCell ref="C25:D25"/>
    <mergeCell ref="C26:D26"/>
    <mergeCell ref="C28:G28"/>
    <mergeCell ref="C29:D29"/>
    <mergeCell ref="C33:G33"/>
    <mergeCell ref="C34:G34"/>
    <mergeCell ref="C35:D35"/>
    <mergeCell ref="C36:D36"/>
    <mergeCell ref="C37:D37"/>
    <mergeCell ref="C39:G39"/>
    <mergeCell ref="C40:G40"/>
    <mergeCell ref="C41:G41"/>
    <mergeCell ref="C43:G43"/>
    <mergeCell ref="C44:G44"/>
    <mergeCell ref="C45:G45"/>
    <mergeCell ref="C46:D46"/>
    <mergeCell ref="C47:D47"/>
    <mergeCell ref="C48:D48"/>
    <mergeCell ref="C50:G50"/>
    <mergeCell ref="C51:G51"/>
    <mergeCell ref="C53:G53"/>
    <mergeCell ref="C54:G54"/>
    <mergeCell ref="C55:G55"/>
    <mergeCell ref="C56:G56"/>
    <mergeCell ref="C57:G57"/>
    <mergeCell ref="C58:D58"/>
    <mergeCell ref="C60:G60"/>
    <mergeCell ref="C61:G61"/>
    <mergeCell ref="C62:G62"/>
    <mergeCell ref="C63:D63"/>
    <mergeCell ref="C64:D64"/>
    <mergeCell ref="C65:D65"/>
    <mergeCell ref="C66:D66"/>
    <mergeCell ref="C68:G68"/>
    <mergeCell ref="C69:G69"/>
    <mergeCell ref="C70:G70"/>
    <mergeCell ref="C71:D71"/>
    <mergeCell ref="C72:D72"/>
    <mergeCell ref="C74:D74"/>
    <mergeCell ref="C75:D75"/>
    <mergeCell ref="C76:D76"/>
    <mergeCell ref="C77:D77"/>
    <mergeCell ref="C79:G79"/>
    <mergeCell ref="C80:D80"/>
    <mergeCell ref="C81:D81"/>
    <mergeCell ref="C82:D82"/>
    <mergeCell ref="C84:G84"/>
    <mergeCell ref="C85:D85"/>
    <mergeCell ref="C86:D86"/>
    <mergeCell ref="C87:D87"/>
    <mergeCell ref="C89:G89"/>
    <mergeCell ref="C90:D90"/>
    <mergeCell ref="C91:D91"/>
    <mergeCell ref="C92:D92"/>
    <mergeCell ref="C94:G94"/>
    <mergeCell ref="C95:D95"/>
    <mergeCell ref="C96:D96"/>
    <mergeCell ref="C98:G98"/>
    <mergeCell ref="C99:D99"/>
    <mergeCell ref="C100:D100"/>
    <mergeCell ref="C101:D101"/>
    <mergeCell ref="C102:D102"/>
    <mergeCell ref="C104:G104"/>
    <mergeCell ref="C105:G105"/>
    <mergeCell ref="C106:D106"/>
    <mergeCell ref="C107:D107"/>
    <mergeCell ref="C108:D108"/>
    <mergeCell ref="C110:D110"/>
    <mergeCell ref="C113:D113"/>
    <mergeCell ref="C114:D114"/>
    <mergeCell ref="C121:G121"/>
    <mergeCell ref="C122:D122"/>
    <mergeCell ref="C126:G126"/>
    <mergeCell ref="C127:G127"/>
    <mergeCell ref="C128:D128"/>
    <mergeCell ref="C129:D129"/>
    <mergeCell ref="C130:D130"/>
    <mergeCell ref="C131:D131"/>
    <mergeCell ref="C132:D132"/>
    <mergeCell ref="C133:D133"/>
    <mergeCell ref="C134:D134"/>
    <mergeCell ref="C138:D138"/>
    <mergeCell ref="C140:D140"/>
    <mergeCell ref="C159:D159"/>
    <mergeCell ref="C161:G161"/>
    <mergeCell ref="C162:D162"/>
    <mergeCell ref="C163:D163"/>
    <mergeCell ref="C164:D164"/>
    <mergeCell ref="C165:D165"/>
    <mergeCell ref="C167:G167"/>
    <mergeCell ref="C168:D168"/>
    <mergeCell ref="C170:G170"/>
    <mergeCell ref="C171:D171"/>
    <mergeCell ref="C172:D172"/>
    <mergeCell ref="C174:G174"/>
    <mergeCell ref="C175:D175"/>
    <mergeCell ref="C177:G177"/>
    <mergeCell ref="C178:D178"/>
    <mergeCell ref="C180:G180"/>
    <mergeCell ref="C181:D181"/>
    <mergeCell ref="C185:G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200:G200"/>
    <mergeCell ref="C201:D201"/>
    <mergeCell ref="C203:D203"/>
    <mergeCell ref="C205:G205"/>
    <mergeCell ref="C207:G207"/>
    <mergeCell ref="C210:D210"/>
    <mergeCell ref="C212:D212"/>
    <mergeCell ref="C214:D214"/>
    <mergeCell ref="C215:D215"/>
    <mergeCell ref="C216:D216"/>
    <mergeCell ref="C217:D217"/>
    <mergeCell ref="C218:D218"/>
    <mergeCell ref="C219:D219"/>
    <mergeCell ref="C220:D220"/>
    <mergeCell ref="C226:D226"/>
    <mergeCell ref="C228:G228"/>
    <mergeCell ref="C229:G229"/>
    <mergeCell ref="C230:G230"/>
    <mergeCell ref="C231:D231"/>
    <mergeCell ref="C236:G236"/>
    <mergeCell ref="C244:G244"/>
    <mergeCell ref="C245:G245"/>
    <mergeCell ref="C246:D246"/>
    <mergeCell ref="C247:D247"/>
    <mergeCell ref="C248:D248"/>
    <mergeCell ref="C249:D249"/>
    <mergeCell ref="C250:D250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D273"/>
    <mergeCell ref="C274:D274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D287"/>
    <mergeCell ref="C289:D289"/>
    <mergeCell ref="C294:D294"/>
    <mergeCell ref="C295:D295"/>
    <mergeCell ref="C312:G312"/>
    <mergeCell ref="C313:G313"/>
    <mergeCell ref="C318:G31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45"/>
  <sheetViews>
    <sheetView showZeros="0" tabSelected="1" zoomScale="120" zoomScaleNormal="120" workbookViewId="0" topLeftCell="A13">
      <selection activeCell="F31" sqref="F31"/>
    </sheetView>
  </sheetViews>
  <sheetFormatPr defaultColWidth="8.00390625" defaultRowHeight="12.75"/>
  <cols>
    <col min="1" max="1" width="2.00390625" style="1" customWidth="1"/>
    <col min="2" max="2" width="15.00390625" style="1" customWidth="1"/>
    <col min="3" max="3" width="15.7539062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25390625" style="1" customWidth="1"/>
    <col min="8" max="16384" width="9.125" style="1" customWidth="1"/>
  </cols>
  <sheetData>
    <row r="1" spans="1:7" ht="24.75" customHeight="1">
      <c r="A1" s="97" t="s">
        <v>93</v>
      </c>
      <c r="B1" s="97"/>
      <c r="C1" s="97"/>
      <c r="D1" s="97"/>
      <c r="E1" s="97"/>
      <c r="F1" s="97"/>
      <c r="G1" s="97"/>
    </row>
    <row r="2" spans="1:7" ht="12.75" customHeight="1">
      <c r="A2" s="98" t="s">
        <v>94</v>
      </c>
      <c r="B2" s="99"/>
      <c r="C2" s="100"/>
      <c r="D2" s="100"/>
      <c r="E2" s="101"/>
      <c r="F2" s="102" t="s">
        <v>95</v>
      </c>
      <c r="G2" s="103" t="s">
        <v>96</v>
      </c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97</v>
      </c>
      <c r="B4" s="105"/>
      <c r="C4" s="106"/>
      <c r="D4" s="106"/>
      <c r="E4" s="107"/>
      <c r="F4" s="108" t="s">
        <v>98</v>
      </c>
      <c r="G4" s="111"/>
    </row>
    <row r="5" spans="1:7" ht="12.75" customHeight="1">
      <c r="A5" s="112" t="s">
        <v>24</v>
      </c>
      <c r="B5" s="113"/>
      <c r="C5" s="114" t="s">
        <v>25</v>
      </c>
      <c r="D5" s="115"/>
      <c r="E5" s="113"/>
      <c r="F5" s="108" t="s">
        <v>99</v>
      </c>
      <c r="G5" s="109" t="s">
        <v>100</v>
      </c>
    </row>
    <row r="6" spans="1:15" ht="12.75" customHeight="1">
      <c r="A6" s="110" t="s">
        <v>101</v>
      </c>
      <c r="B6" s="105"/>
      <c r="C6" s="106"/>
      <c r="D6" s="106"/>
      <c r="E6" s="107"/>
      <c r="F6" s="116" t="s">
        <v>102</v>
      </c>
      <c r="G6" s="117">
        <v>0</v>
      </c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103</v>
      </c>
      <c r="G7" s="117">
        <f>IF(G6=0,0,ROUND((F30+F32)/G6,1))</f>
        <v>0</v>
      </c>
    </row>
    <row r="8" spans="1:9" ht="12.75">
      <c r="A8" s="124" t="s">
        <v>104</v>
      </c>
      <c r="B8" s="108"/>
      <c r="C8" s="125"/>
      <c r="D8" s="125"/>
      <c r="E8" s="125"/>
      <c r="F8" s="126" t="s">
        <v>105</v>
      </c>
      <c r="G8" s="127"/>
      <c r="H8" s="128"/>
      <c r="I8" s="129"/>
    </row>
    <row r="9" spans="1:8" ht="12.75">
      <c r="A9" s="124" t="s">
        <v>106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107</v>
      </c>
      <c r="B10" s="108"/>
      <c r="C10" s="132"/>
      <c r="D10" s="132"/>
      <c r="E10" s="132"/>
      <c r="F10" s="133"/>
      <c r="G10" s="134"/>
      <c r="H10" s="135"/>
    </row>
    <row r="11" spans="1:57" ht="13.5" customHeight="1">
      <c r="A11" s="124" t="s">
        <v>108</v>
      </c>
      <c r="B11" s="108"/>
      <c r="C11" s="132"/>
      <c r="D11" s="132"/>
      <c r="E11" s="132"/>
      <c r="F11" s="136" t="s">
        <v>109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110</v>
      </c>
      <c r="B12" s="105"/>
      <c r="C12" s="140"/>
      <c r="D12" s="140"/>
      <c r="E12" s="140"/>
      <c r="F12" s="141" t="s">
        <v>111</v>
      </c>
      <c r="G12" s="142"/>
      <c r="H12" s="131"/>
    </row>
    <row r="13" spans="1:8" ht="28.5" customHeight="1">
      <c r="A13" s="143" t="s">
        <v>112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113</v>
      </c>
      <c r="B14" s="145"/>
      <c r="C14" s="146"/>
      <c r="D14" s="147" t="s">
        <v>114</v>
      </c>
      <c r="E14" s="147"/>
      <c r="F14" s="147"/>
      <c r="G14" s="147"/>
    </row>
    <row r="15" spans="1:7" ht="15.75" customHeight="1">
      <c r="A15" s="148"/>
      <c r="B15" s="149" t="s">
        <v>115</v>
      </c>
      <c r="C15" s="150">
        <f>'01b  Rek'!E15</f>
        <v>0</v>
      </c>
      <c r="D15" s="151">
        <f>'01b  Rek'!A20</f>
        <v>0</v>
      </c>
      <c r="E15" s="152"/>
      <c r="F15" s="153"/>
      <c r="G15" s="150">
        <f>'01b  Rek'!I20</f>
        <v>0</v>
      </c>
    </row>
    <row r="16" spans="1:7" ht="15.75" customHeight="1">
      <c r="A16" s="148" t="s">
        <v>116</v>
      </c>
      <c r="B16" s="149" t="s">
        <v>117</v>
      </c>
      <c r="C16" s="150">
        <f>'01b  Rek'!F15</f>
        <v>0</v>
      </c>
      <c r="D16" s="104">
        <f>'01b  Rek'!A21</f>
        <v>0</v>
      </c>
      <c r="E16" s="154"/>
      <c r="F16" s="155"/>
      <c r="G16" s="150">
        <f>'01b  Rek'!I21</f>
        <v>0</v>
      </c>
    </row>
    <row r="17" spans="1:7" ht="15.75" customHeight="1">
      <c r="A17" s="148" t="s">
        <v>118</v>
      </c>
      <c r="B17" s="149" t="s">
        <v>119</v>
      </c>
      <c r="C17" s="150">
        <f>'01b  Rek'!H15</f>
        <v>0</v>
      </c>
      <c r="D17" s="104">
        <f>'01b  Rek'!A22</f>
        <v>0</v>
      </c>
      <c r="E17" s="154"/>
      <c r="F17" s="155"/>
      <c r="G17" s="150">
        <f>'01b  Rek'!I22</f>
        <v>0</v>
      </c>
    </row>
    <row r="18" spans="1:7" ht="15.75" customHeight="1">
      <c r="A18" s="156" t="s">
        <v>120</v>
      </c>
      <c r="B18" s="157" t="s">
        <v>121</v>
      </c>
      <c r="C18" s="150">
        <f>'01b  Rek'!G15</f>
        <v>0</v>
      </c>
      <c r="D18" s="104">
        <f>'01b  Rek'!A23</f>
        <v>0</v>
      </c>
      <c r="E18" s="154"/>
      <c r="F18" s="155"/>
      <c r="G18" s="150">
        <f>'01b  Rek'!I23</f>
        <v>0</v>
      </c>
    </row>
    <row r="19" spans="1:7" ht="15.75" customHeight="1">
      <c r="A19" s="158" t="s">
        <v>122</v>
      </c>
      <c r="B19" s="149"/>
      <c r="C19" s="150">
        <f>SUM(C15:C18)</f>
        <v>0</v>
      </c>
      <c r="D19" s="104">
        <f>'01b  Rek'!A24</f>
        <v>0</v>
      </c>
      <c r="E19" s="154"/>
      <c r="F19" s="155"/>
      <c r="G19" s="150">
        <f>'01b  Rek'!I24</f>
        <v>0</v>
      </c>
    </row>
    <row r="20" spans="1:7" ht="15.75" customHeight="1">
      <c r="A20" s="158"/>
      <c r="B20" s="149"/>
      <c r="C20" s="150"/>
      <c r="D20" s="104">
        <f>'01b  Rek'!A25</f>
        <v>0</v>
      </c>
      <c r="E20" s="154"/>
      <c r="F20" s="155"/>
      <c r="G20" s="150">
        <f>'01b  Rek'!I25</f>
        <v>0</v>
      </c>
    </row>
    <row r="21" spans="1:7" ht="15.75" customHeight="1">
      <c r="A21" s="158" t="s">
        <v>36</v>
      </c>
      <c r="B21" s="149"/>
      <c r="C21" s="150">
        <f>'01b  Rek'!I15</f>
        <v>0</v>
      </c>
      <c r="D21" s="104">
        <f>'01b  Rek'!A26</f>
        <v>0</v>
      </c>
      <c r="E21" s="154"/>
      <c r="F21" s="155"/>
      <c r="G21" s="150">
        <f>'01b  Rek'!I26</f>
        <v>0</v>
      </c>
    </row>
    <row r="22" spans="1:7" ht="15.75" customHeight="1">
      <c r="A22" s="159" t="s">
        <v>123</v>
      </c>
      <c r="B22" s="131"/>
      <c r="C22" s="150">
        <f>C19+C21</f>
        <v>0</v>
      </c>
      <c r="D22" s="104" t="s">
        <v>124</v>
      </c>
      <c r="E22" s="154"/>
      <c r="F22" s="155"/>
      <c r="G22" s="150">
        <f>G23-SUM(G15:G21)</f>
        <v>0</v>
      </c>
    </row>
    <row r="23" spans="1:7" ht="15.75" customHeight="1">
      <c r="A23" s="160" t="s">
        <v>125</v>
      </c>
      <c r="B23" s="160"/>
      <c r="C23" s="161">
        <f>C22+G23</f>
        <v>0</v>
      </c>
      <c r="D23" s="162" t="s">
        <v>126</v>
      </c>
      <c r="E23" s="163"/>
      <c r="F23" s="164"/>
      <c r="G23" s="150">
        <f>'01b  Rek'!H28</f>
        <v>0</v>
      </c>
    </row>
    <row r="24" spans="1:7" ht="12.75">
      <c r="A24" s="165" t="s">
        <v>127</v>
      </c>
      <c r="B24" s="166"/>
      <c r="C24" s="167"/>
      <c r="D24" s="166" t="s">
        <v>128</v>
      </c>
      <c r="E24" s="166"/>
      <c r="F24" s="168" t="s">
        <v>129</v>
      </c>
      <c r="G24" s="169"/>
    </row>
    <row r="25" spans="1:7" ht="12.75">
      <c r="A25" s="159" t="s">
        <v>130</v>
      </c>
      <c r="B25" s="131"/>
      <c r="C25" s="170"/>
      <c r="D25" s="131" t="s">
        <v>130</v>
      </c>
      <c r="F25" s="171" t="s">
        <v>130</v>
      </c>
      <c r="G25" s="172"/>
    </row>
    <row r="26" spans="1:7" ht="37.5" customHeight="1">
      <c r="A26" s="159" t="s">
        <v>131</v>
      </c>
      <c r="B26" s="173"/>
      <c r="C26" s="170"/>
      <c r="D26" s="131" t="s">
        <v>131</v>
      </c>
      <c r="F26" s="171" t="s">
        <v>131</v>
      </c>
      <c r="G26" s="172"/>
    </row>
    <row r="27" spans="1:7" ht="12.75">
      <c r="A27" s="159"/>
      <c r="B27" s="174"/>
      <c r="C27" s="170"/>
      <c r="D27" s="131"/>
      <c r="F27" s="171"/>
      <c r="G27" s="172"/>
    </row>
    <row r="28" spans="1:7" ht="12.75">
      <c r="A28" s="159" t="s">
        <v>132</v>
      </c>
      <c r="B28" s="131"/>
      <c r="C28" s="170"/>
      <c r="D28" s="171" t="s">
        <v>133</v>
      </c>
      <c r="E28" s="170"/>
      <c r="F28" s="175" t="s">
        <v>133</v>
      </c>
      <c r="G28" s="172"/>
    </row>
    <row r="29" spans="1:7" ht="69" customHeight="1">
      <c r="A29" s="159"/>
      <c r="B29" s="131"/>
      <c r="C29" s="176"/>
      <c r="D29" s="177"/>
      <c r="E29" s="176"/>
      <c r="F29" s="131"/>
      <c r="G29" s="172"/>
    </row>
    <row r="30" spans="1:7" ht="12.75">
      <c r="A30" s="178" t="s">
        <v>14</v>
      </c>
      <c r="B30" s="179"/>
      <c r="C30" s="180">
        <v>21</v>
      </c>
      <c r="D30" s="179" t="s">
        <v>134</v>
      </c>
      <c r="E30" s="181"/>
      <c r="F30" s="182">
        <f>C23-F32</f>
        <v>0</v>
      </c>
      <c r="G30" s="182"/>
    </row>
    <row r="31" spans="1:7" ht="12.75">
      <c r="A31" s="178" t="s">
        <v>135</v>
      </c>
      <c r="B31" s="179"/>
      <c r="C31" s="180">
        <f>C30</f>
        <v>21</v>
      </c>
      <c r="D31" s="179" t="s">
        <v>136</v>
      </c>
      <c r="E31" s="181"/>
      <c r="F31" s="182">
        <f>F30*0.21</f>
        <v>0</v>
      </c>
      <c r="G31" s="182"/>
    </row>
    <row r="32" spans="1:7" ht="12.75">
      <c r="A32" s="178" t="s">
        <v>14</v>
      </c>
      <c r="B32" s="179"/>
      <c r="C32" s="180">
        <v>0</v>
      </c>
      <c r="D32" s="179" t="s">
        <v>136</v>
      </c>
      <c r="E32" s="181"/>
      <c r="F32" s="182">
        <v>0</v>
      </c>
      <c r="G32" s="182"/>
    </row>
    <row r="33" spans="1:7" ht="12.75" customHeight="1">
      <c r="A33" s="178" t="s">
        <v>135</v>
      </c>
      <c r="B33" s="183"/>
      <c r="C33" s="184">
        <f>C32</f>
        <v>0</v>
      </c>
      <c r="D33" s="179" t="s">
        <v>136</v>
      </c>
      <c r="E33" s="155"/>
      <c r="F33" s="182">
        <f>ROUND(PRODUCT(F32,C33/100),0)</f>
        <v>0</v>
      </c>
      <c r="G33" s="182"/>
    </row>
    <row r="34" spans="1:7" s="189" customFormat="1" ht="19.5" customHeight="1">
      <c r="A34" s="185" t="s">
        <v>137</v>
      </c>
      <c r="B34" s="186"/>
      <c r="C34" s="186"/>
      <c r="D34" s="186"/>
      <c r="E34" s="187"/>
      <c r="F34" s="188">
        <f>ROUND(SUM(F30:F33),0)</f>
        <v>0</v>
      </c>
      <c r="G34" s="188"/>
    </row>
    <row r="36" spans="1:8" ht="12.75">
      <c r="A36" s="2" t="s">
        <v>138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0"/>
      <c r="C37" s="190"/>
      <c r="D37" s="190"/>
      <c r="E37" s="190"/>
      <c r="F37" s="190"/>
      <c r="G37" s="190"/>
      <c r="H37" s="1" t="s">
        <v>2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s="1" t="s">
        <v>2</v>
      </c>
    </row>
    <row r="39" spans="1:8" ht="12.75">
      <c r="A39" s="191"/>
      <c r="B39" s="190"/>
      <c r="C39" s="190"/>
      <c r="D39" s="190"/>
      <c r="E39" s="190"/>
      <c r="F39" s="190"/>
      <c r="G39" s="190"/>
      <c r="H39" s="1" t="s">
        <v>2</v>
      </c>
    </row>
    <row r="40" spans="1:8" ht="12.75">
      <c r="A40" s="191"/>
      <c r="B40" s="190"/>
      <c r="C40" s="190"/>
      <c r="D40" s="190"/>
      <c r="E40" s="190"/>
      <c r="F40" s="190"/>
      <c r="G40" s="190"/>
      <c r="H40" s="1" t="s">
        <v>2</v>
      </c>
    </row>
    <row r="41" spans="1:8" ht="12.75">
      <c r="A41" s="191"/>
      <c r="B41" s="190"/>
      <c r="C41" s="190"/>
      <c r="D41" s="190"/>
      <c r="E41" s="190"/>
      <c r="F41" s="190"/>
      <c r="G41" s="190"/>
      <c r="H41" s="1" t="s">
        <v>2</v>
      </c>
    </row>
    <row r="42" spans="1:8" ht="12.75">
      <c r="A42" s="191"/>
      <c r="B42" s="190"/>
      <c r="C42" s="190"/>
      <c r="D42" s="190"/>
      <c r="E42" s="190"/>
      <c r="F42" s="190"/>
      <c r="G42" s="190"/>
      <c r="H42" s="1" t="s">
        <v>2</v>
      </c>
    </row>
    <row r="43" spans="1:8" ht="12.75">
      <c r="A43" s="191"/>
      <c r="B43" s="190"/>
      <c r="C43" s="190"/>
      <c r="D43" s="190"/>
      <c r="E43" s="190"/>
      <c r="F43" s="190"/>
      <c r="G43" s="190"/>
      <c r="H43" s="1" t="s">
        <v>2</v>
      </c>
    </row>
    <row r="44" spans="1:8" ht="12.75" customHeight="1">
      <c r="A44" s="191"/>
      <c r="B44" s="190"/>
      <c r="C44" s="190"/>
      <c r="D44" s="190"/>
      <c r="E44" s="190"/>
      <c r="F44" s="190"/>
      <c r="G44" s="190"/>
      <c r="H44" s="1" t="s">
        <v>2</v>
      </c>
    </row>
    <row r="45" spans="1:8" ht="12.75" customHeight="1">
      <c r="A45" s="191"/>
      <c r="B45" s="190"/>
      <c r="C45" s="190"/>
      <c r="D45" s="190"/>
      <c r="E45" s="190"/>
      <c r="F45" s="190"/>
      <c r="G45" s="190"/>
      <c r="H45" s="1" t="s">
        <v>2</v>
      </c>
    </row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28"/>
  <sheetViews>
    <sheetView showZeros="0" zoomScale="120" zoomScaleNormal="120" workbookViewId="0" topLeftCell="A1">
      <selection activeCell="G27" sqref="G27"/>
    </sheetView>
  </sheetViews>
  <sheetFormatPr defaultColWidth="8.00390625" defaultRowHeight="12.75"/>
  <cols>
    <col min="1" max="1" width="5.75390625" style="1" customWidth="1"/>
    <col min="2" max="2" width="6.125" style="1" customWidth="1"/>
    <col min="3" max="3" width="11.375" style="1" customWidth="1"/>
    <col min="4" max="4" width="15.75390625" style="1" customWidth="1"/>
    <col min="5" max="5" width="11.25390625" style="1" customWidth="1"/>
    <col min="6" max="6" width="10.7539062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5">
      <c r="A1" s="192" t="s">
        <v>3</v>
      </c>
      <c r="B1" s="192"/>
      <c r="C1" s="193" t="s">
        <v>139</v>
      </c>
      <c r="D1" s="194"/>
      <c r="E1" s="195"/>
      <c r="F1" s="194"/>
      <c r="G1" s="196" t="s">
        <v>140</v>
      </c>
      <c r="H1" s="197"/>
      <c r="I1" s="198"/>
    </row>
    <row r="2" spans="1:9" ht="13.5">
      <c r="A2" s="199" t="s">
        <v>141</v>
      </c>
      <c r="B2" s="199"/>
      <c r="C2" s="200" t="s">
        <v>544</v>
      </c>
      <c r="D2" s="201"/>
      <c r="E2" s="202"/>
      <c r="F2" s="201"/>
      <c r="G2" s="203"/>
      <c r="H2" s="203"/>
      <c r="I2" s="203"/>
    </row>
    <row r="3" ht="13.5">
      <c r="F3" s="131"/>
    </row>
    <row r="4" spans="1:9" ht="19.5" customHeight="1">
      <c r="A4" s="204" t="s">
        <v>143</v>
      </c>
      <c r="B4" s="204"/>
      <c r="C4" s="204"/>
      <c r="D4" s="204"/>
      <c r="E4" s="204"/>
      <c r="F4" s="204"/>
      <c r="G4" s="204"/>
      <c r="H4" s="204"/>
      <c r="I4" s="204"/>
    </row>
    <row r="5" ht="13.5"/>
    <row r="6" spans="1:9" s="131" customFormat="1" ht="13.5">
      <c r="A6" s="205"/>
      <c r="B6" s="206" t="s">
        <v>144</v>
      </c>
      <c r="C6" s="206"/>
      <c r="D6" s="147"/>
      <c r="E6" s="207" t="s">
        <v>32</v>
      </c>
      <c r="F6" s="208" t="s">
        <v>33</v>
      </c>
      <c r="G6" s="208" t="s">
        <v>34</v>
      </c>
      <c r="H6" s="208" t="s">
        <v>35</v>
      </c>
      <c r="I6" s="209" t="s">
        <v>36</v>
      </c>
    </row>
    <row r="7" spans="1:9" s="131" customFormat="1" ht="12.75">
      <c r="A7" s="210">
        <f>'01b  Pol'!B7</f>
        <v>0</v>
      </c>
      <c r="B7" s="66">
        <f>'01b  Pol'!C7</f>
        <v>0</v>
      </c>
      <c r="D7" s="211"/>
      <c r="E7" s="212">
        <f>'01b  Pol'!BA21</f>
        <v>0</v>
      </c>
      <c r="F7" s="213">
        <f>'01b  Pol'!BB21</f>
        <v>0</v>
      </c>
      <c r="G7" s="213">
        <f>'01b  Pol'!BC21</f>
        <v>0</v>
      </c>
      <c r="H7" s="213">
        <f>'01b  Pol'!BD21</f>
        <v>0</v>
      </c>
      <c r="I7" s="214">
        <f>'01b  Pol'!BE21</f>
        <v>0</v>
      </c>
    </row>
    <row r="8" spans="1:9" s="131" customFormat="1" ht="12.75">
      <c r="A8" s="210">
        <f>'01b  Pol'!B22</f>
        <v>0</v>
      </c>
      <c r="B8" s="66">
        <f>'01b  Pol'!C22</f>
        <v>0</v>
      </c>
      <c r="D8" s="211"/>
      <c r="E8" s="212">
        <f>'01b  Pol'!BA55</f>
        <v>0</v>
      </c>
      <c r="F8" s="213">
        <f>'01b  Pol'!BB55</f>
        <v>0</v>
      </c>
      <c r="G8" s="213">
        <f>'01b  Pol'!BC55</f>
        <v>0</v>
      </c>
      <c r="H8" s="213">
        <f>'01b  Pol'!BD55</f>
        <v>0</v>
      </c>
      <c r="I8" s="214">
        <f>'01b  Pol'!BE55</f>
        <v>0</v>
      </c>
    </row>
    <row r="9" spans="1:9" s="131" customFormat="1" ht="12.75">
      <c r="A9" s="210">
        <f>'01b  Pol'!B56</f>
        <v>0</v>
      </c>
      <c r="B9" s="66">
        <f>'01b  Pol'!C56</f>
        <v>0</v>
      </c>
      <c r="D9" s="211"/>
      <c r="E9" s="212">
        <f>'01b  Pol'!BA65</f>
        <v>0</v>
      </c>
      <c r="F9" s="213">
        <f>'01b  Pol'!BB65</f>
        <v>0</v>
      </c>
      <c r="G9" s="213">
        <f>'01b  Pol'!BC65</f>
        <v>0</v>
      </c>
      <c r="H9" s="213">
        <f>'01b  Pol'!BD65</f>
        <v>0</v>
      </c>
      <c r="I9" s="214">
        <f>'01b  Pol'!BE65</f>
        <v>0</v>
      </c>
    </row>
    <row r="10" spans="1:9" s="131" customFormat="1" ht="12.75">
      <c r="A10" s="210">
        <f>'01b  Pol'!B66</f>
        <v>0</v>
      </c>
      <c r="B10" s="66">
        <f>'01b  Pol'!C66</f>
        <v>0</v>
      </c>
      <c r="D10" s="211"/>
      <c r="E10" s="212">
        <f>'01b  Pol'!BA71</f>
        <v>0</v>
      </c>
      <c r="F10" s="213">
        <f>'01b  Pol'!BB71</f>
        <v>0</v>
      </c>
      <c r="G10" s="213">
        <f>'01b  Pol'!BC71</f>
        <v>0</v>
      </c>
      <c r="H10" s="213">
        <f>'01b  Pol'!BD71</f>
        <v>0</v>
      </c>
      <c r="I10" s="214">
        <f>'01b  Pol'!BE71</f>
        <v>0</v>
      </c>
    </row>
    <row r="11" spans="1:9" s="131" customFormat="1" ht="12.75">
      <c r="A11" s="210">
        <f>'01b  Pol'!B72</f>
        <v>0</v>
      </c>
      <c r="B11" s="66">
        <f>'01b  Pol'!C72</f>
        <v>0</v>
      </c>
      <c r="D11" s="211"/>
      <c r="E11" s="212">
        <f>'01b  Pol'!BA74</f>
        <v>0</v>
      </c>
      <c r="F11" s="213">
        <f>'01b  Pol'!BB74</f>
        <v>0</v>
      </c>
      <c r="G11" s="213">
        <f>'01b  Pol'!BC74</f>
        <v>0</v>
      </c>
      <c r="H11" s="213">
        <f>'01b  Pol'!BD74</f>
        <v>0</v>
      </c>
      <c r="I11" s="214">
        <f>'01b  Pol'!BE74</f>
        <v>0</v>
      </c>
    </row>
    <row r="12" spans="1:9" s="131" customFormat="1" ht="12.75">
      <c r="A12" s="210">
        <f>'01b  Pol'!B75</f>
        <v>0</v>
      </c>
      <c r="B12" s="66">
        <f>'01b  Pol'!C75</f>
        <v>0</v>
      </c>
      <c r="D12" s="211"/>
      <c r="E12" s="212">
        <f>'01b  Pol'!BA82</f>
        <v>0</v>
      </c>
      <c r="F12" s="213">
        <f>'01b  Pol'!BB82</f>
        <v>0</v>
      </c>
      <c r="G12" s="213">
        <f>'01b  Pol'!BC82</f>
        <v>0</v>
      </c>
      <c r="H12" s="213">
        <f>'01b  Pol'!BD82</f>
        <v>0</v>
      </c>
      <c r="I12" s="214">
        <f>'01b  Pol'!BE82</f>
        <v>0</v>
      </c>
    </row>
    <row r="13" spans="1:9" s="131" customFormat="1" ht="12.75">
      <c r="A13" s="210">
        <f>'01b  Pol'!B83</f>
        <v>0</v>
      </c>
      <c r="B13" s="66">
        <f>'01b  Pol'!C83</f>
        <v>0</v>
      </c>
      <c r="D13" s="211"/>
      <c r="E13" s="212">
        <f>'01b  Pol'!BA90</f>
        <v>0</v>
      </c>
      <c r="F13" s="213">
        <f>'01b  Pol'!BB90</f>
        <v>0</v>
      </c>
      <c r="G13" s="213">
        <f>'01b  Pol'!BC90</f>
        <v>0</v>
      </c>
      <c r="H13" s="213">
        <f>'01b  Pol'!BD90</f>
        <v>0</v>
      </c>
      <c r="I13" s="214">
        <f>'01b  Pol'!BE90</f>
        <v>0</v>
      </c>
    </row>
    <row r="14" spans="1:9" s="131" customFormat="1" ht="13.5">
      <c r="A14" s="210">
        <f>'01b  Pol'!B91</f>
        <v>0</v>
      </c>
      <c r="B14" s="66">
        <f>'01b  Pol'!C91</f>
        <v>0</v>
      </c>
      <c r="D14" s="211"/>
      <c r="E14" s="212">
        <f>'01b  Pol'!BA97</f>
        <v>0</v>
      </c>
      <c r="F14" s="213">
        <f>'01b  Pol'!BB97</f>
        <v>0</v>
      </c>
      <c r="G14" s="213">
        <f>'01b  Pol'!BC97</f>
        <v>0</v>
      </c>
      <c r="H14" s="213">
        <f>'01b  Pol'!BD97</f>
        <v>0</v>
      </c>
      <c r="I14" s="214">
        <f>'01b  Pol'!BE97</f>
        <v>0</v>
      </c>
    </row>
    <row r="15" spans="1:9" s="14" customFormat="1" ht="13.5">
      <c r="A15" s="215"/>
      <c r="B15" s="216" t="s">
        <v>145</v>
      </c>
      <c r="C15" s="216"/>
      <c r="D15" s="217"/>
      <c r="E15" s="218">
        <f>SUM(E7:E14)</f>
        <v>0</v>
      </c>
      <c r="F15" s="219">
        <f>SUM(F7:F14)</f>
        <v>0</v>
      </c>
      <c r="G15" s="219">
        <f>SUM(G7:G14)</f>
        <v>0</v>
      </c>
      <c r="H15" s="219">
        <f>SUM(H7:H14)</f>
        <v>0</v>
      </c>
      <c r="I15" s="220">
        <f>SUM(I7:I14)</f>
        <v>0</v>
      </c>
    </row>
    <row r="16" spans="1:9" ht="12.75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57" ht="19.5" customHeight="1">
      <c r="A17" s="221" t="s">
        <v>146</v>
      </c>
      <c r="B17" s="221"/>
      <c r="C17" s="221"/>
      <c r="D17" s="221"/>
      <c r="E17" s="221"/>
      <c r="F17" s="221"/>
      <c r="G17" s="221"/>
      <c r="H17" s="221"/>
      <c r="I17" s="221"/>
      <c r="BA17" s="138"/>
      <c r="BB17" s="138"/>
      <c r="BC17" s="138"/>
      <c r="BD17" s="138"/>
      <c r="BE17" s="138"/>
    </row>
    <row r="18" ht="13.5"/>
    <row r="19" spans="1:9" ht="12.75">
      <c r="A19" s="165" t="s">
        <v>147</v>
      </c>
      <c r="B19" s="166"/>
      <c r="C19" s="166"/>
      <c r="D19" s="222"/>
      <c r="E19" s="223" t="s">
        <v>148</v>
      </c>
      <c r="F19" s="224" t="s">
        <v>15</v>
      </c>
      <c r="G19" s="225" t="s">
        <v>149</v>
      </c>
      <c r="H19" s="226"/>
      <c r="I19" s="227" t="s">
        <v>148</v>
      </c>
    </row>
    <row r="20" spans="1:53" ht="14.25">
      <c r="A20" s="158" t="s">
        <v>85</v>
      </c>
      <c r="B20" s="149"/>
      <c r="C20" s="149"/>
      <c r="D20" s="228"/>
      <c r="E20" s="229">
        <v>0</v>
      </c>
      <c r="F20" s="230">
        <v>0</v>
      </c>
      <c r="G20" s="231"/>
      <c r="H20" s="232"/>
      <c r="I20" s="233">
        <f aca="true" t="shared" si="0" ref="I20:I27">E20+F20*G20/100</f>
        <v>0</v>
      </c>
      <c r="BA20" s="1">
        <v>0</v>
      </c>
    </row>
    <row r="21" spans="1:53" ht="14.25">
      <c r="A21" s="158" t="s">
        <v>86</v>
      </c>
      <c r="B21" s="149"/>
      <c r="C21" s="149"/>
      <c r="D21" s="228"/>
      <c r="E21" s="229">
        <v>0</v>
      </c>
      <c r="F21" s="230">
        <v>0</v>
      </c>
      <c r="G21" s="231"/>
      <c r="H21" s="232"/>
      <c r="I21" s="233">
        <f t="shared" si="0"/>
        <v>0</v>
      </c>
      <c r="BA21" s="1">
        <v>0</v>
      </c>
    </row>
    <row r="22" spans="1:53" ht="14.25">
      <c r="A22" s="158" t="s">
        <v>87</v>
      </c>
      <c r="B22" s="149"/>
      <c r="C22" s="149"/>
      <c r="D22" s="228"/>
      <c r="E22" s="229">
        <v>0</v>
      </c>
      <c r="F22" s="230">
        <v>0</v>
      </c>
      <c r="G22" s="231"/>
      <c r="H22" s="232"/>
      <c r="I22" s="233">
        <f t="shared" si="0"/>
        <v>0</v>
      </c>
      <c r="BA22" s="1">
        <v>0</v>
      </c>
    </row>
    <row r="23" spans="1:53" ht="14.25">
      <c r="A23" s="158" t="s">
        <v>88</v>
      </c>
      <c r="B23" s="149"/>
      <c r="C23" s="149"/>
      <c r="D23" s="228"/>
      <c r="E23" s="229">
        <v>0</v>
      </c>
      <c r="F23" s="230">
        <v>0</v>
      </c>
      <c r="G23" s="231"/>
      <c r="H23" s="232"/>
      <c r="I23" s="233">
        <f t="shared" si="0"/>
        <v>0</v>
      </c>
      <c r="BA23" s="1">
        <v>0</v>
      </c>
    </row>
    <row r="24" spans="1:53" ht="14.25">
      <c r="A24" s="158" t="s">
        <v>89</v>
      </c>
      <c r="B24" s="149"/>
      <c r="C24" s="149"/>
      <c r="D24" s="228"/>
      <c r="E24" s="229">
        <v>0</v>
      </c>
      <c r="F24" s="230">
        <v>0</v>
      </c>
      <c r="G24" s="231"/>
      <c r="H24" s="232"/>
      <c r="I24" s="233">
        <f t="shared" si="0"/>
        <v>0</v>
      </c>
      <c r="BA24" s="1">
        <v>1</v>
      </c>
    </row>
    <row r="25" spans="1:53" ht="14.25">
      <c r="A25" s="158" t="s">
        <v>90</v>
      </c>
      <c r="B25" s="149"/>
      <c r="C25" s="149"/>
      <c r="D25" s="228"/>
      <c r="E25" s="229">
        <v>0</v>
      </c>
      <c r="F25" s="230">
        <v>0</v>
      </c>
      <c r="G25" s="231"/>
      <c r="H25" s="232"/>
      <c r="I25" s="233">
        <f t="shared" si="0"/>
        <v>0</v>
      </c>
      <c r="BA25" s="1">
        <v>1</v>
      </c>
    </row>
    <row r="26" spans="1:53" ht="14.25">
      <c r="A26" s="158" t="s">
        <v>91</v>
      </c>
      <c r="B26" s="149"/>
      <c r="C26" s="149"/>
      <c r="D26" s="228"/>
      <c r="E26" s="229">
        <v>0</v>
      </c>
      <c r="F26" s="230">
        <v>0</v>
      </c>
      <c r="G26" s="231"/>
      <c r="H26" s="232"/>
      <c r="I26" s="233">
        <f t="shared" si="0"/>
        <v>0</v>
      </c>
      <c r="BA26" s="1">
        <v>2</v>
      </c>
    </row>
    <row r="27" spans="1:53" ht="14.25">
      <c r="A27" s="158" t="s">
        <v>92</v>
      </c>
      <c r="B27" s="149"/>
      <c r="C27" s="149"/>
      <c r="D27" s="228"/>
      <c r="E27" s="229">
        <v>0</v>
      </c>
      <c r="F27" s="230">
        <v>0</v>
      </c>
      <c r="G27" s="231"/>
      <c r="H27" s="232"/>
      <c r="I27" s="233">
        <f t="shared" si="0"/>
        <v>0</v>
      </c>
      <c r="BA27" s="1">
        <v>2</v>
      </c>
    </row>
    <row r="28" spans="1:9" ht="13.5">
      <c r="A28" s="234"/>
      <c r="B28" s="235" t="s">
        <v>150</v>
      </c>
      <c r="C28" s="236"/>
      <c r="D28" s="237"/>
      <c r="E28" s="238"/>
      <c r="F28" s="239"/>
      <c r="G28" s="239"/>
      <c r="H28" s="240">
        <f>SUM(I20:I27)</f>
        <v>0</v>
      </c>
      <c r="I28" s="240"/>
    </row>
  </sheetData>
  <sheetProtection selectLockedCells="1" selectUnlockedCells="1"/>
  <mergeCells count="6">
    <mergeCell ref="A1:B1"/>
    <mergeCell ref="A2:B2"/>
    <mergeCell ref="G2:I2"/>
    <mergeCell ref="A4:I4"/>
    <mergeCell ref="A17:I17"/>
    <mergeCell ref="H28:I2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97"/>
  <sheetViews>
    <sheetView showGridLines="0" showZeros="0" zoomScale="120" zoomScaleNormal="120" zoomScaleSheetLayoutView="100" workbookViewId="0" topLeftCell="A73">
      <selection activeCell="F96" sqref="F96"/>
    </sheetView>
  </sheetViews>
  <sheetFormatPr defaultColWidth="8.00390625" defaultRowHeight="12.75"/>
  <cols>
    <col min="1" max="1" width="4.375" style="241" customWidth="1"/>
    <col min="2" max="2" width="11.50390625" style="241" customWidth="1"/>
    <col min="3" max="3" width="40.375" style="241" customWidth="1"/>
    <col min="4" max="4" width="5.50390625" style="241" customWidth="1"/>
    <col min="5" max="5" width="8.50390625" style="242" customWidth="1"/>
    <col min="6" max="6" width="9.75390625" style="241" customWidth="1"/>
    <col min="7" max="7" width="13.75390625" style="241" customWidth="1"/>
    <col min="8" max="8" width="11.625" style="241" hidden="1" customWidth="1"/>
    <col min="9" max="9" width="11.50390625" style="241" hidden="1" customWidth="1"/>
    <col min="10" max="10" width="11.00390625" style="241" hidden="1" customWidth="1"/>
    <col min="11" max="11" width="10.375" style="241" hidden="1" customWidth="1"/>
    <col min="12" max="12" width="75.375" style="241" customWidth="1"/>
    <col min="13" max="13" width="45.25390625" style="241" customWidth="1"/>
    <col min="14" max="16384" width="9.125" style="241" customWidth="1"/>
  </cols>
  <sheetData>
    <row r="1" spans="1:7" ht="15.75">
      <c r="A1" s="243" t="s">
        <v>151</v>
      </c>
      <c r="B1" s="243"/>
      <c r="C1" s="243"/>
      <c r="D1" s="243"/>
      <c r="E1" s="243"/>
      <c r="F1" s="243"/>
      <c r="G1" s="243"/>
    </row>
    <row r="2" spans="2:7" ht="14.25" customHeight="1">
      <c r="B2" s="244"/>
      <c r="C2" s="245"/>
      <c r="D2" s="245"/>
      <c r="E2" s="246"/>
      <c r="F2" s="245"/>
      <c r="G2" s="245"/>
    </row>
    <row r="3" spans="1:7" ht="13.5">
      <c r="A3" s="192" t="s">
        <v>3</v>
      </c>
      <c r="B3" s="192"/>
      <c r="C3" s="193" t="s">
        <v>139</v>
      </c>
      <c r="D3" s="247"/>
      <c r="E3" s="248" t="s">
        <v>152</v>
      </c>
      <c r="F3" s="249">
        <f>'01b  Rek'!H1</f>
        <v>0</v>
      </c>
      <c r="G3" s="250"/>
    </row>
    <row r="4" spans="1:7" ht="13.5">
      <c r="A4" s="251" t="s">
        <v>141</v>
      </c>
      <c r="B4" s="251"/>
      <c r="C4" s="200" t="s">
        <v>544</v>
      </c>
      <c r="D4" s="252"/>
      <c r="E4" s="253">
        <f>'01b  Rek'!G2</f>
        <v>0</v>
      </c>
      <c r="F4" s="253"/>
      <c r="G4" s="253"/>
    </row>
    <row r="5" spans="1:7" ht="13.5">
      <c r="A5" s="254"/>
      <c r="G5" s="255"/>
    </row>
    <row r="6" spans="1:11" ht="27" customHeight="1">
      <c r="A6" s="256" t="s">
        <v>153</v>
      </c>
      <c r="B6" s="257" t="s">
        <v>154</v>
      </c>
      <c r="C6" s="257" t="s">
        <v>155</v>
      </c>
      <c r="D6" s="257" t="s">
        <v>156</v>
      </c>
      <c r="E6" s="258" t="s">
        <v>157</v>
      </c>
      <c r="F6" s="257" t="s">
        <v>158</v>
      </c>
      <c r="G6" s="259" t="s">
        <v>159</v>
      </c>
      <c r="H6" s="260" t="s">
        <v>160</v>
      </c>
      <c r="I6" s="260" t="s">
        <v>161</v>
      </c>
      <c r="J6" s="260" t="s">
        <v>162</v>
      </c>
      <c r="K6" s="260" t="s">
        <v>163</v>
      </c>
    </row>
    <row r="7" spans="1:15" ht="12.75">
      <c r="A7" s="261" t="s">
        <v>164</v>
      </c>
      <c r="B7" s="262" t="s">
        <v>37</v>
      </c>
      <c r="C7" s="263" t="s">
        <v>38</v>
      </c>
      <c r="D7" s="264"/>
      <c r="E7" s="265"/>
      <c r="F7" s="265"/>
      <c r="G7" s="266"/>
      <c r="H7" s="267"/>
      <c r="I7" s="268"/>
      <c r="J7" s="269"/>
      <c r="K7" s="270"/>
      <c r="O7" s="271">
        <v>1</v>
      </c>
    </row>
    <row r="8" spans="1:80" ht="14.25">
      <c r="A8" s="272">
        <v>1</v>
      </c>
      <c r="B8" s="303" t="s">
        <v>545</v>
      </c>
      <c r="C8" s="304" t="s">
        <v>546</v>
      </c>
      <c r="D8" s="305" t="s">
        <v>100</v>
      </c>
      <c r="E8" s="306">
        <v>8.28</v>
      </c>
      <c r="F8" s="306"/>
      <c r="G8" s="307">
        <f>E8*F8</f>
        <v>0</v>
      </c>
      <c r="H8" s="278">
        <v>0</v>
      </c>
      <c r="I8" s="279">
        <f>E8*H8</f>
        <v>0</v>
      </c>
      <c r="J8" s="278">
        <v>0</v>
      </c>
      <c r="K8" s="279">
        <f>E8*J8</f>
        <v>0</v>
      </c>
      <c r="O8" s="271">
        <v>2</v>
      </c>
      <c r="AA8" s="241">
        <v>1</v>
      </c>
      <c r="AB8" s="241">
        <v>1</v>
      </c>
      <c r="AC8" s="241">
        <v>1</v>
      </c>
      <c r="AZ8" s="241">
        <v>1</v>
      </c>
      <c r="BA8" s="241">
        <f>IF(AZ8=1,G8,0)</f>
        <v>0</v>
      </c>
      <c r="BB8" s="241">
        <f>IF(AZ8=2,G8,0)</f>
        <v>0</v>
      </c>
      <c r="BC8" s="241">
        <f>IF(AZ8=3,G8,0)</f>
        <v>0</v>
      </c>
      <c r="BD8" s="241">
        <f>IF(AZ8=4,G8,0)</f>
        <v>0</v>
      </c>
      <c r="BE8" s="241">
        <f>IF(AZ8=5,G8,0)</f>
        <v>0</v>
      </c>
      <c r="CA8" s="271">
        <v>1</v>
      </c>
      <c r="CB8" s="271">
        <v>1</v>
      </c>
    </row>
    <row r="9" spans="1:15" ht="12.75" customHeight="1">
      <c r="A9" s="280"/>
      <c r="B9" s="310"/>
      <c r="C9" s="311" t="s">
        <v>547</v>
      </c>
      <c r="D9" s="311"/>
      <c r="E9" s="312">
        <v>8.28</v>
      </c>
      <c r="F9" s="313"/>
      <c r="G9" s="314"/>
      <c r="H9" s="290"/>
      <c r="I9" s="283"/>
      <c r="J9" s="291"/>
      <c r="K9" s="283"/>
      <c r="M9" s="284" t="s">
        <v>547</v>
      </c>
      <c r="O9" s="271"/>
    </row>
    <row r="10" spans="1:80" ht="14.25">
      <c r="A10" s="272">
        <v>2</v>
      </c>
      <c r="B10" s="303" t="s">
        <v>548</v>
      </c>
      <c r="C10" s="304" t="s">
        <v>549</v>
      </c>
      <c r="D10" s="305" t="s">
        <v>100</v>
      </c>
      <c r="E10" s="306">
        <v>4.14</v>
      </c>
      <c r="F10" s="306"/>
      <c r="G10" s="307">
        <f aca="true" t="shared" si="0" ref="G10:G12">E10*F10</f>
        <v>0</v>
      </c>
      <c r="H10" s="278">
        <v>0</v>
      </c>
      <c r="I10" s="279">
        <f aca="true" t="shared" si="1" ref="I10:I12">E10*H10</f>
        <v>0</v>
      </c>
      <c r="J10" s="278">
        <v>0</v>
      </c>
      <c r="K10" s="279">
        <f aca="true" t="shared" si="2" ref="K10:K12">E10*J10</f>
        <v>0</v>
      </c>
      <c r="O10" s="271">
        <v>2</v>
      </c>
      <c r="AA10" s="241">
        <v>1</v>
      </c>
      <c r="AB10" s="241">
        <v>1</v>
      </c>
      <c r="AC10" s="241">
        <v>1</v>
      </c>
      <c r="AZ10" s="241">
        <v>1</v>
      </c>
      <c r="BA10" s="241">
        <f aca="true" t="shared" si="3" ref="BA10:BA12">IF(AZ10=1,G10,0)</f>
        <v>0</v>
      </c>
      <c r="BB10" s="241">
        <f aca="true" t="shared" si="4" ref="BB10:BB12">IF(AZ10=2,G10,0)</f>
        <v>0</v>
      </c>
      <c r="BC10" s="241">
        <f aca="true" t="shared" si="5" ref="BC10:BC12">IF(AZ10=3,G10,0)</f>
        <v>0</v>
      </c>
      <c r="BD10" s="241">
        <f aca="true" t="shared" si="6" ref="BD10:BD12">IF(AZ10=4,G10,0)</f>
        <v>0</v>
      </c>
      <c r="BE10" s="241">
        <f aca="true" t="shared" si="7" ref="BE10:BE12">IF(AZ10=5,G10,0)</f>
        <v>0</v>
      </c>
      <c r="CA10" s="271">
        <v>1</v>
      </c>
      <c r="CB10" s="271">
        <v>1</v>
      </c>
    </row>
    <row r="11" spans="1:80" ht="14.25">
      <c r="A11" s="272">
        <v>3</v>
      </c>
      <c r="B11" s="303" t="s">
        <v>550</v>
      </c>
      <c r="C11" s="304" t="s">
        <v>551</v>
      </c>
      <c r="D11" s="305" t="s">
        <v>100</v>
      </c>
      <c r="E11" s="306">
        <v>4.14</v>
      </c>
      <c r="F11" s="306"/>
      <c r="G11" s="307">
        <f t="shared" si="0"/>
        <v>0</v>
      </c>
      <c r="H11" s="278">
        <v>0</v>
      </c>
      <c r="I11" s="279">
        <f t="shared" si="1"/>
        <v>0</v>
      </c>
      <c r="J11" s="278">
        <v>0</v>
      </c>
      <c r="K11" s="279">
        <f t="shared" si="2"/>
        <v>0</v>
      </c>
      <c r="O11" s="271">
        <v>2</v>
      </c>
      <c r="AA11" s="241">
        <v>1</v>
      </c>
      <c r="AB11" s="241">
        <v>1</v>
      </c>
      <c r="AC11" s="241">
        <v>1</v>
      </c>
      <c r="AZ11" s="241">
        <v>1</v>
      </c>
      <c r="BA11" s="241">
        <f t="shared" si="3"/>
        <v>0</v>
      </c>
      <c r="BB11" s="241">
        <f t="shared" si="4"/>
        <v>0</v>
      </c>
      <c r="BC11" s="241">
        <f t="shared" si="5"/>
        <v>0</v>
      </c>
      <c r="BD11" s="241">
        <f t="shared" si="6"/>
        <v>0</v>
      </c>
      <c r="BE11" s="241">
        <f t="shared" si="7"/>
        <v>0</v>
      </c>
      <c r="CA11" s="271">
        <v>1</v>
      </c>
      <c r="CB11" s="271">
        <v>1</v>
      </c>
    </row>
    <row r="12" spans="1:80" ht="14.25">
      <c r="A12" s="272">
        <v>4</v>
      </c>
      <c r="B12" s="303" t="s">
        <v>552</v>
      </c>
      <c r="C12" s="304" t="s">
        <v>553</v>
      </c>
      <c r="D12" s="305" t="s">
        <v>100</v>
      </c>
      <c r="E12" s="306">
        <v>62.1</v>
      </c>
      <c r="F12" s="306"/>
      <c r="G12" s="307">
        <f t="shared" si="0"/>
        <v>0</v>
      </c>
      <c r="H12" s="278">
        <v>0</v>
      </c>
      <c r="I12" s="279">
        <f t="shared" si="1"/>
        <v>0</v>
      </c>
      <c r="J12" s="278">
        <v>0</v>
      </c>
      <c r="K12" s="279">
        <f t="shared" si="2"/>
        <v>0</v>
      </c>
      <c r="O12" s="271">
        <v>2</v>
      </c>
      <c r="AA12" s="241">
        <v>1</v>
      </c>
      <c r="AB12" s="241">
        <v>0</v>
      </c>
      <c r="AC12" s="241">
        <v>0</v>
      </c>
      <c r="AZ12" s="241">
        <v>1</v>
      </c>
      <c r="BA12" s="241">
        <f t="shared" si="3"/>
        <v>0</v>
      </c>
      <c r="BB12" s="241">
        <f t="shared" si="4"/>
        <v>0</v>
      </c>
      <c r="BC12" s="241">
        <f t="shared" si="5"/>
        <v>0</v>
      </c>
      <c r="BD12" s="241">
        <f t="shared" si="6"/>
        <v>0</v>
      </c>
      <c r="BE12" s="241">
        <f t="shared" si="7"/>
        <v>0</v>
      </c>
      <c r="CA12" s="271">
        <v>1</v>
      </c>
      <c r="CB12" s="271">
        <v>0</v>
      </c>
    </row>
    <row r="13" spans="1:15" ht="12.75" customHeight="1">
      <c r="A13" s="280"/>
      <c r="B13" s="308"/>
      <c r="C13" s="309" t="s">
        <v>554</v>
      </c>
      <c r="D13" s="309"/>
      <c r="E13" s="309"/>
      <c r="F13" s="309"/>
      <c r="G13" s="309"/>
      <c r="I13" s="283"/>
      <c r="K13" s="283"/>
      <c r="L13" s="284" t="s">
        <v>554</v>
      </c>
      <c r="O13" s="271">
        <v>3</v>
      </c>
    </row>
    <row r="14" spans="1:15" ht="12.75" customHeight="1">
      <c r="A14" s="280"/>
      <c r="B14" s="310"/>
      <c r="C14" s="311" t="s">
        <v>555</v>
      </c>
      <c r="D14" s="311"/>
      <c r="E14" s="312">
        <v>62.1</v>
      </c>
      <c r="F14" s="313"/>
      <c r="G14" s="314"/>
      <c r="H14" s="290"/>
      <c r="I14" s="283"/>
      <c r="J14" s="291"/>
      <c r="K14" s="283"/>
      <c r="M14" s="284" t="s">
        <v>555</v>
      </c>
      <c r="O14" s="271"/>
    </row>
    <row r="15" spans="1:80" ht="14.25">
      <c r="A15" s="272">
        <v>5</v>
      </c>
      <c r="B15" s="303" t="s">
        <v>556</v>
      </c>
      <c r="C15" s="304" t="s">
        <v>557</v>
      </c>
      <c r="D15" s="305" t="s">
        <v>100</v>
      </c>
      <c r="E15" s="306">
        <v>4.14</v>
      </c>
      <c r="F15" s="306"/>
      <c r="G15" s="307">
        <f aca="true" t="shared" si="8" ref="G15:G16">E15*F15</f>
        <v>0</v>
      </c>
      <c r="H15" s="278">
        <v>0</v>
      </c>
      <c r="I15" s="279">
        <f aca="true" t="shared" si="9" ref="I15:I16">E15*H15</f>
        <v>0</v>
      </c>
      <c r="J15" s="278">
        <v>0</v>
      </c>
      <c r="K15" s="279">
        <f aca="true" t="shared" si="10" ref="K15:K16">E15*J15</f>
        <v>0</v>
      </c>
      <c r="O15" s="271">
        <v>2</v>
      </c>
      <c r="AA15" s="241">
        <v>1</v>
      </c>
      <c r="AB15" s="241">
        <v>1</v>
      </c>
      <c r="AC15" s="241">
        <v>1</v>
      </c>
      <c r="AZ15" s="241">
        <v>1</v>
      </c>
      <c r="BA15" s="241">
        <f aca="true" t="shared" si="11" ref="BA15:BA16">IF(AZ15=1,G15,0)</f>
        <v>0</v>
      </c>
      <c r="BB15" s="241">
        <f aca="true" t="shared" si="12" ref="BB15:BB16">IF(AZ15=2,G15,0)</f>
        <v>0</v>
      </c>
      <c r="BC15" s="241">
        <f aca="true" t="shared" si="13" ref="BC15:BC16">IF(AZ15=3,G15,0)</f>
        <v>0</v>
      </c>
      <c r="BD15" s="241">
        <f aca="true" t="shared" si="14" ref="BD15:BD16">IF(AZ15=4,G15,0)</f>
        <v>0</v>
      </c>
      <c r="BE15" s="241">
        <f aca="true" t="shared" si="15" ref="BE15:BE16">IF(AZ15=5,G15,0)</f>
        <v>0</v>
      </c>
      <c r="CA15" s="271">
        <v>1</v>
      </c>
      <c r="CB15" s="271">
        <v>1</v>
      </c>
    </row>
    <row r="16" spans="1:80" ht="14.25">
      <c r="A16" s="272">
        <v>6</v>
      </c>
      <c r="B16" s="303" t="s">
        <v>558</v>
      </c>
      <c r="C16" s="304" t="s">
        <v>559</v>
      </c>
      <c r="D16" s="305" t="s">
        <v>100</v>
      </c>
      <c r="E16" s="306">
        <v>4.14</v>
      </c>
      <c r="F16" s="306"/>
      <c r="G16" s="307">
        <f t="shared" si="8"/>
        <v>0</v>
      </c>
      <c r="H16" s="278">
        <v>0</v>
      </c>
      <c r="I16" s="279">
        <f t="shared" si="9"/>
        <v>0</v>
      </c>
      <c r="J16" s="278">
        <v>0</v>
      </c>
      <c r="K16" s="279">
        <f t="shared" si="10"/>
        <v>0</v>
      </c>
      <c r="O16" s="271">
        <v>2</v>
      </c>
      <c r="AA16" s="241">
        <v>1</v>
      </c>
      <c r="AB16" s="241">
        <v>1</v>
      </c>
      <c r="AC16" s="241">
        <v>1</v>
      </c>
      <c r="AZ16" s="241">
        <v>1</v>
      </c>
      <c r="BA16" s="241">
        <f t="shared" si="11"/>
        <v>0</v>
      </c>
      <c r="BB16" s="241">
        <f t="shared" si="12"/>
        <v>0</v>
      </c>
      <c r="BC16" s="241">
        <f t="shared" si="13"/>
        <v>0</v>
      </c>
      <c r="BD16" s="241">
        <f t="shared" si="14"/>
        <v>0</v>
      </c>
      <c r="BE16" s="241">
        <f t="shared" si="15"/>
        <v>0</v>
      </c>
      <c r="CA16" s="271">
        <v>1</v>
      </c>
      <c r="CB16" s="271">
        <v>1</v>
      </c>
    </row>
    <row r="17" spans="1:15" ht="22.5" customHeight="1">
      <c r="A17" s="280"/>
      <c r="B17" s="308"/>
      <c r="C17" s="309" t="s">
        <v>560</v>
      </c>
      <c r="D17" s="309"/>
      <c r="E17" s="309"/>
      <c r="F17" s="309"/>
      <c r="G17" s="309"/>
      <c r="I17" s="283"/>
      <c r="K17" s="283"/>
      <c r="L17" s="284" t="s">
        <v>560</v>
      </c>
      <c r="O17" s="271">
        <v>3</v>
      </c>
    </row>
    <row r="18" spans="1:15" ht="12.75" customHeight="1">
      <c r="A18" s="280"/>
      <c r="B18" s="310"/>
      <c r="C18" s="311" t="s">
        <v>561</v>
      </c>
      <c r="D18" s="311"/>
      <c r="E18" s="312">
        <v>4.14</v>
      </c>
      <c r="F18" s="313"/>
      <c r="G18" s="314"/>
      <c r="H18" s="290"/>
      <c r="I18" s="283"/>
      <c r="J18" s="291"/>
      <c r="K18" s="283"/>
      <c r="M18" s="284" t="s">
        <v>561</v>
      </c>
      <c r="O18" s="271"/>
    </row>
    <row r="19" spans="1:80" ht="14.25">
      <c r="A19" s="272">
        <v>7</v>
      </c>
      <c r="B19" s="303" t="s">
        <v>562</v>
      </c>
      <c r="C19" s="304" t="s">
        <v>563</v>
      </c>
      <c r="D19" s="305" t="s">
        <v>100</v>
      </c>
      <c r="E19" s="306">
        <v>4.14</v>
      </c>
      <c r="F19" s="306"/>
      <c r="G19" s="307">
        <f aca="true" t="shared" si="16" ref="G19:G20">E19*F19</f>
        <v>0</v>
      </c>
      <c r="H19" s="278">
        <v>0</v>
      </c>
      <c r="I19" s="279">
        <f aca="true" t="shared" si="17" ref="I19:I20">E19*H19</f>
        <v>0</v>
      </c>
      <c r="J19" s="278">
        <v>0</v>
      </c>
      <c r="K19" s="279">
        <f aca="true" t="shared" si="18" ref="K19:K20">E19*J19</f>
        <v>0</v>
      </c>
      <c r="O19" s="271">
        <v>2</v>
      </c>
      <c r="AA19" s="241">
        <v>1</v>
      </c>
      <c r="AB19" s="241">
        <v>1</v>
      </c>
      <c r="AC19" s="241">
        <v>1</v>
      </c>
      <c r="AZ19" s="241">
        <v>1</v>
      </c>
      <c r="BA19" s="241">
        <f aca="true" t="shared" si="19" ref="BA19:BA20">IF(AZ19=1,G19,0)</f>
        <v>0</v>
      </c>
      <c r="BB19" s="241">
        <f aca="true" t="shared" si="20" ref="BB19:BB20">IF(AZ19=2,G19,0)</f>
        <v>0</v>
      </c>
      <c r="BC19" s="241">
        <f aca="true" t="shared" si="21" ref="BC19:BC20">IF(AZ19=3,G19,0)</f>
        <v>0</v>
      </c>
      <c r="BD19" s="241">
        <f aca="true" t="shared" si="22" ref="BD19:BD20">IF(AZ19=4,G19,0)</f>
        <v>0</v>
      </c>
      <c r="BE19" s="241">
        <f aca="true" t="shared" si="23" ref="BE19:BE20">IF(AZ19=5,G19,0)</f>
        <v>0</v>
      </c>
      <c r="CA19" s="271">
        <v>1</v>
      </c>
      <c r="CB19" s="271">
        <v>1</v>
      </c>
    </row>
    <row r="20" spans="1:80" ht="14.25">
      <c r="A20" s="272">
        <v>8</v>
      </c>
      <c r="B20" s="303" t="s">
        <v>564</v>
      </c>
      <c r="C20" s="304" t="s">
        <v>565</v>
      </c>
      <c r="D20" s="305" t="s">
        <v>100</v>
      </c>
      <c r="E20" s="306">
        <v>4.14</v>
      </c>
      <c r="F20" s="306"/>
      <c r="G20" s="307">
        <f t="shared" si="16"/>
        <v>0</v>
      </c>
      <c r="H20" s="278">
        <v>0</v>
      </c>
      <c r="I20" s="279">
        <f t="shared" si="17"/>
        <v>0</v>
      </c>
      <c r="J20" s="278">
        <v>0</v>
      </c>
      <c r="K20" s="279">
        <f t="shared" si="18"/>
        <v>0</v>
      </c>
      <c r="O20" s="271">
        <v>2</v>
      </c>
      <c r="AA20" s="241">
        <v>1</v>
      </c>
      <c r="AB20" s="241">
        <v>1</v>
      </c>
      <c r="AC20" s="241">
        <v>1</v>
      </c>
      <c r="AZ20" s="241">
        <v>1</v>
      </c>
      <c r="BA20" s="241">
        <f t="shared" si="19"/>
        <v>0</v>
      </c>
      <c r="BB20" s="241">
        <f t="shared" si="20"/>
        <v>0</v>
      </c>
      <c r="BC20" s="241">
        <f t="shared" si="21"/>
        <v>0</v>
      </c>
      <c r="BD20" s="241">
        <f t="shared" si="22"/>
        <v>0</v>
      </c>
      <c r="BE20" s="241">
        <f t="shared" si="23"/>
        <v>0</v>
      </c>
      <c r="CA20" s="271">
        <v>1</v>
      </c>
      <c r="CB20" s="271">
        <v>1</v>
      </c>
    </row>
    <row r="21" spans="1:57" ht="12.75">
      <c r="A21" s="292"/>
      <c r="B21" s="293" t="s">
        <v>171</v>
      </c>
      <c r="C21" s="294" t="s">
        <v>566</v>
      </c>
      <c r="D21" s="295"/>
      <c r="E21" s="296"/>
      <c r="F21" s="297"/>
      <c r="G21" s="298">
        <f>SUM(G7:G20)</f>
        <v>0</v>
      </c>
      <c r="H21" s="299"/>
      <c r="I21" s="300">
        <f>SUM(I7:I20)</f>
        <v>0</v>
      </c>
      <c r="J21" s="299"/>
      <c r="K21" s="300">
        <f>SUM(K7:K20)</f>
        <v>0</v>
      </c>
      <c r="O21" s="271">
        <v>4</v>
      </c>
      <c r="BA21" s="301">
        <f>SUM(BA7:BA20)</f>
        <v>0</v>
      </c>
      <c r="BB21" s="301">
        <f>SUM(BB7:BB20)</f>
        <v>0</v>
      </c>
      <c r="BC21" s="301">
        <f>SUM(BC7:BC20)</f>
        <v>0</v>
      </c>
      <c r="BD21" s="301">
        <f>SUM(BD7:BD20)</f>
        <v>0</v>
      </c>
      <c r="BE21" s="301">
        <f>SUM(BE7:BE20)</f>
        <v>0</v>
      </c>
    </row>
    <row r="22" spans="1:15" ht="12.75">
      <c r="A22" s="261" t="s">
        <v>164</v>
      </c>
      <c r="B22" s="262" t="s">
        <v>43</v>
      </c>
      <c r="C22" s="263" t="s">
        <v>44</v>
      </c>
      <c r="D22" s="264"/>
      <c r="E22" s="265"/>
      <c r="F22" s="265"/>
      <c r="G22" s="266"/>
      <c r="H22" s="267"/>
      <c r="I22" s="268"/>
      <c r="J22" s="269"/>
      <c r="K22" s="270"/>
      <c r="O22" s="271">
        <v>1</v>
      </c>
    </row>
    <row r="23" spans="1:80" ht="14.25">
      <c r="A23" s="272">
        <v>9</v>
      </c>
      <c r="B23" s="303" t="s">
        <v>196</v>
      </c>
      <c r="C23" s="304" t="s">
        <v>197</v>
      </c>
      <c r="D23" s="305" t="s">
        <v>167</v>
      </c>
      <c r="E23" s="306">
        <v>25</v>
      </c>
      <c r="F23" s="306"/>
      <c r="G23" s="307">
        <f>E23*F23</f>
        <v>0</v>
      </c>
      <c r="H23" s="278">
        <v>0.00545</v>
      </c>
      <c r="I23" s="279">
        <f>E23*H23</f>
        <v>0.13625</v>
      </c>
      <c r="J23" s="278">
        <v>0</v>
      </c>
      <c r="K23" s="279">
        <f>E23*J23</f>
        <v>0</v>
      </c>
      <c r="O23" s="271">
        <v>2</v>
      </c>
      <c r="AA23" s="241">
        <v>1</v>
      </c>
      <c r="AB23" s="241">
        <v>0</v>
      </c>
      <c r="AC23" s="241">
        <v>0</v>
      </c>
      <c r="AZ23" s="241">
        <v>1</v>
      </c>
      <c r="BA23" s="241">
        <f>IF(AZ23=1,G23,0)</f>
        <v>0</v>
      </c>
      <c r="BB23" s="241">
        <f>IF(AZ23=2,G23,0)</f>
        <v>0</v>
      </c>
      <c r="BC23" s="241">
        <f>IF(AZ23=3,G23,0)</f>
        <v>0</v>
      </c>
      <c r="BD23" s="241">
        <f>IF(AZ23=4,G23,0)</f>
        <v>0</v>
      </c>
      <c r="BE23" s="241">
        <f>IF(AZ23=5,G23,0)</f>
        <v>0</v>
      </c>
      <c r="CA23" s="271">
        <v>1</v>
      </c>
      <c r="CB23" s="271">
        <v>0</v>
      </c>
    </row>
    <row r="24" spans="1:15" ht="12.75" customHeight="1">
      <c r="A24" s="280"/>
      <c r="B24" s="308"/>
      <c r="C24" s="309" t="s">
        <v>198</v>
      </c>
      <c r="D24" s="309"/>
      <c r="E24" s="309"/>
      <c r="F24" s="309"/>
      <c r="G24" s="309"/>
      <c r="I24" s="283"/>
      <c r="K24" s="283"/>
      <c r="L24" s="284" t="s">
        <v>198</v>
      </c>
      <c r="O24" s="271">
        <v>3</v>
      </c>
    </row>
    <row r="25" spans="1:15" ht="22.5" customHeight="1">
      <c r="A25" s="280"/>
      <c r="B25" s="308"/>
      <c r="C25" s="309" t="s">
        <v>199</v>
      </c>
      <c r="D25" s="309"/>
      <c r="E25" s="309"/>
      <c r="F25" s="309"/>
      <c r="G25" s="309"/>
      <c r="I25" s="283"/>
      <c r="K25" s="283"/>
      <c r="L25" s="284" t="s">
        <v>199</v>
      </c>
      <c r="O25" s="271">
        <v>3</v>
      </c>
    </row>
    <row r="26" spans="1:15" ht="12.75" customHeight="1">
      <c r="A26" s="280"/>
      <c r="B26" s="310"/>
      <c r="C26" s="311" t="s">
        <v>567</v>
      </c>
      <c r="D26" s="311"/>
      <c r="E26" s="312">
        <v>18.9</v>
      </c>
      <c r="F26" s="313"/>
      <c r="G26" s="314"/>
      <c r="H26" s="290"/>
      <c r="I26" s="283"/>
      <c r="J26" s="291"/>
      <c r="K26" s="283"/>
      <c r="M26" s="284" t="s">
        <v>567</v>
      </c>
      <c r="O26" s="271"/>
    </row>
    <row r="27" spans="1:15" ht="12.75" customHeight="1">
      <c r="A27" s="280"/>
      <c r="B27" s="310"/>
      <c r="C27" s="311" t="s">
        <v>568</v>
      </c>
      <c r="D27" s="311"/>
      <c r="E27" s="312">
        <v>1.5</v>
      </c>
      <c r="F27" s="313"/>
      <c r="G27" s="314"/>
      <c r="H27" s="290"/>
      <c r="I27" s="283"/>
      <c r="J27" s="291"/>
      <c r="K27" s="283"/>
      <c r="M27" s="284" t="s">
        <v>568</v>
      </c>
      <c r="O27" s="271"/>
    </row>
    <row r="28" spans="1:15" ht="12.75" customHeight="1">
      <c r="A28" s="280"/>
      <c r="B28" s="310"/>
      <c r="C28" s="311" t="s">
        <v>569</v>
      </c>
      <c r="D28" s="311"/>
      <c r="E28" s="312">
        <v>4.6</v>
      </c>
      <c r="F28" s="313"/>
      <c r="G28" s="314"/>
      <c r="H28" s="290"/>
      <c r="I28" s="283"/>
      <c r="J28" s="291"/>
      <c r="K28" s="283"/>
      <c r="M28" s="284" t="s">
        <v>569</v>
      </c>
      <c r="O28" s="271"/>
    </row>
    <row r="29" spans="1:80" ht="14.25">
      <c r="A29" s="272">
        <v>10</v>
      </c>
      <c r="B29" s="303" t="s">
        <v>204</v>
      </c>
      <c r="C29" s="304" t="s">
        <v>205</v>
      </c>
      <c r="D29" s="305" t="s">
        <v>167</v>
      </c>
      <c r="E29" s="306">
        <v>25</v>
      </c>
      <c r="F29" s="306"/>
      <c r="G29" s="307">
        <f>E29*F29</f>
        <v>0</v>
      </c>
      <c r="H29" s="278">
        <v>0.026</v>
      </c>
      <c r="I29" s="279">
        <f>E29*H29</f>
        <v>0.65</v>
      </c>
      <c r="J29" s="278">
        <v>0</v>
      </c>
      <c r="K29" s="279">
        <f>E29*J29</f>
        <v>0</v>
      </c>
      <c r="O29" s="271">
        <v>2</v>
      </c>
      <c r="AA29" s="241">
        <v>1</v>
      </c>
      <c r="AB29" s="241">
        <v>0</v>
      </c>
      <c r="AC29" s="241">
        <v>0</v>
      </c>
      <c r="AZ29" s="241">
        <v>1</v>
      </c>
      <c r="BA29" s="241">
        <f>IF(AZ29=1,G29,0)</f>
        <v>0</v>
      </c>
      <c r="BB29" s="241">
        <f>IF(AZ29=2,G29,0)</f>
        <v>0</v>
      </c>
      <c r="BC29" s="241">
        <f>IF(AZ29=3,G29,0)</f>
        <v>0</v>
      </c>
      <c r="BD29" s="241">
        <f>IF(AZ29=4,G29,0)</f>
        <v>0</v>
      </c>
      <c r="BE29" s="241">
        <f>IF(AZ29=5,G29,0)</f>
        <v>0</v>
      </c>
      <c r="CA29" s="271">
        <v>1</v>
      </c>
      <c r="CB29" s="271">
        <v>0</v>
      </c>
    </row>
    <row r="30" spans="1:15" ht="12.75" customHeight="1">
      <c r="A30" s="280"/>
      <c r="B30" s="308"/>
      <c r="C30" s="309" t="s">
        <v>206</v>
      </c>
      <c r="D30" s="309"/>
      <c r="E30" s="309"/>
      <c r="F30" s="309"/>
      <c r="G30" s="309"/>
      <c r="I30" s="283"/>
      <c r="K30" s="283"/>
      <c r="L30" s="284" t="s">
        <v>206</v>
      </c>
      <c r="O30" s="271">
        <v>3</v>
      </c>
    </row>
    <row r="31" spans="1:15" ht="22.5" customHeight="1">
      <c r="A31" s="280"/>
      <c r="B31" s="308"/>
      <c r="C31" s="309" t="s">
        <v>176</v>
      </c>
      <c r="D31" s="309"/>
      <c r="E31" s="309"/>
      <c r="F31" s="309"/>
      <c r="G31" s="309"/>
      <c r="I31" s="283"/>
      <c r="K31" s="283"/>
      <c r="L31" s="284" t="s">
        <v>176</v>
      </c>
      <c r="O31" s="271">
        <v>3</v>
      </c>
    </row>
    <row r="32" spans="1:15" ht="22.5" customHeight="1">
      <c r="A32" s="280"/>
      <c r="B32" s="308"/>
      <c r="C32" s="309" t="s">
        <v>199</v>
      </c>
      <c r="D32" s="309"/>
      <c r="E32" s="309"/>
      <c r="F32" s="309"/>
      <c r="G32" s="309"/>
      <c r="I32" s="283"/>
      <c r="K32" s="283"/>
      <c r="L32" s="284" t="s">
        <v>199</v>
      </c>
      <c r="O32" s="271">
        <v>3</v>
      </c>
    </row>
    <row r="33" spans="1:80" ht="14.25">
      <c r="A33" s="272">
        <v>11</v>
      </c>
      <c r="B33" s="303" t="s">
        <v>224</v>
      </c>
      <c r="C33" s="304" t="s">
        <v>225</v>
      </c>
      <c r="D33" s="305" t="s">
        <v>167</v>
      </c>
      <c r="E33" s="306">
        <v>25</v>
      </c>
      <c r="F33" s="306"/>
      <c r="G33" s="307">
        <f>E33*F33</f>
        <v>0</v>
      </c>
      <c r="H33" s="278">
        <v>0.00019</v>
      </c>
      <c r="I33" s="279">
        <f>E33*H33</f>
        <v>0.00475</v>
      </c>
      <c r="J33" s="278">
        <v>0</v>
      </c>
      <c r="K33" s="279">
        <f>E33*J33</f>
        <v>0</v>
      </c>
      <c r="O33" s="271">
        <v>2</v>
      </c>
      <c r="AA33" s="241">
        <v>1</v>
      </c>
      <c r="AB33" s="241">
        <v>1</v>
      </c>
      <c r="AC33" s="241">
        <v>1</v>
      </c>
      <c r="AZ33" s="241">
        <v>1</v>
      </c>
      <c r="BA33" s="241">
        <f>IF(AZ33=1,G33,0)</f>
        <v>0</v>
      </c>
      <c r="BB33" s="241">
        <f>IF(AZ33=2,G33,0)</f>
        <v>0</v>
      </c>
      <c r="BC33" s="241">
        <f>IF(AZ33=3,G33,0)</f>
        <v>0</v>
      </c>
      <c r="BD33" s="241">
        <f>IF(AZ33=4,G33,0)</f>
        <v>0</v>
      </c>
      <c r="BE33" s="241">
        <f>IF(AZ33=5,G33,0)</f>
        <v>0</v>
      </c>
      <c r="CA33" s="271">
        <v>1</v>
      </c>
      <c r="CB33" s="271">
        <v>1</v>
      </c>
    </row>
    <row r="34" spans="1:15" ht="22.5" customHeight="1">
      <c r="A34" s="280"/>
      <c r="B34" s="308"/>
      <c r="C34" s="309" t="s">
        <v>176</v>
      </c>
      <c r="D34" s="309"/>
      <c r="E34" s="309"/>
      <c r="F34" s="309"/>
      <c r="G34" s="309"/>
      <c r="I34" s="283"/>
      <c r="K34" s="283"/>
      <c r="L34" s="284" t="s">
        <v>176</v>
      </c>
      <c r="O34" s="271">
        <v>3</v>
      </c>
    </row>
    <row r="35" spans="1:15" ht="12.75" customHeight="1">
      <c r="A35" s="280"/>
      <c r="B35" s="308"/>
      <c r="C35" s="309" t="s">
        <v>221</v>
      </c>
      <c r="D35" s="309"/>
      <c r="E35" s="309"/>
      <c r="F35" s="309"/>
      <c r="G35" s="309"/>
      <c r="I35" s="283"/>
      <c r="K35" s="283"/>
      <c r="L35" s="284" t="s">
        <v>221</v>
      </c>
      <c r="O35" s="271">
        <v>3</v>
      </c>
    </row>
    <row r="36" spans="1:15" ht="12.75" customHeight="1">
      <c r="A36" s="280"/>
      <c r="B36" s="308"/>
      <c r="C36" s="309" t="s">
        <v>222</v>
      </c>
      <c r="D36" s="309"/>
      <c r="E36" s="309"/>
      <c r="F36" s="309"/>
      <c r="G36" s="309"/>
      <c r="I36" s="283"/>
      <c r="K36" s="283"/>
      <c r="L36" s="284" t="s">
        <v>222</v>
      </c>
      <c r="O36" s="271">
        <v>3</v>
      </c>
    </row>
    <row r="37" spans="1:15" ht="12.75" customHeight="1">
      <c r="A37" s="280"/>
      <c r="B37" s="310"/>
      <c r="C37" s="311" t="s">
        <v>570</v>
      </c>
      <c r="D37" s="311"/>
      <c r="E37" s="312">
        <v>25</v>
      </c>
      <c r="F37" s="313"/>
      <c r="G37" s="314"/>
      <c r="H37" s="290"/>
      <c r="I37" s="283"/>
      <c r="J37" s="291"/>
      <c r="K37" s="283"/>
      <c r="M37" s="284" t="s">
        <v>570</v>
      </c>
      <c r="O37" s="271"/>
    </row>
    <row r="38" spans="1:80" ht="20.25">
      <c r="A38" s="272">
        <v>12</v>
      </c>
      <c r="B38" s="303" t="s">
        <v>246</v>
      </c>
      <c r="C38" s="304" t="s">
        <v>247</v>
      </c>
      <c r="D38" s="305" t="s">
        <v>167</v>
      </c>
      <c r="E38" s="306">
        <v>25</v>
      </c>
      <c r="F38" s="306"/>
      <c r="G38" s="307">
        <f>E38*F38</f>
        <v>0</v>
      </c>
      <c r="H38" s="278">
        <v>0.01888</v>
      </c>
      <c r="I38" s="279">
        <f>E38*H38</f>
        <v>0.47200000000000003</v>
      </c>
      <c r="J38" s="278">
        <v>0</v>
      </c>
      <c r="K38" s="279">
        <f>E38*J38</f>
        <v>0</v>
      </c>
      <c r="O38" s="271">
        <v>2</v>
      </c>
      <c r="AA38" s="241">
        <v>1</v>
      </c>
      <c r="AB38" s="241">
        <v>0</v>
      </c>
      <c r="AC38" s="241">
        <v>0</v>
      </c>
      <c r="AZ38" s="241">
        <v>1</v>
      </c>
      <c r="BA38" s="241">
        <f>IF(AZ38=1,G38,0)</f>
        <v>0</v>
      </c>
      <c r="BB38" s="241">
        <f>IF(AZ38=2,G38,0)</f>
        <v>0</v>
      </c>
      <c r="BC38" s="241">
        <f>IF(AZ38=3,G38,0)</f>
        <v>0</v>
      </c>
      <c r="BD38" s="241">
        <f>IF(AZ38=4,G38,0)</f>
        <v>0</v>
      </c>
      <c r="BE38" s="241">
        <f>IF(AZ38=5,G38,0)</f>
        <v>0</v>
      </c>
      <c r="CA38" s="271">
        <v>1</v>
      </c>
      <c r="CB38" s="271">
        <v>0</v>
      </c>
    </row>
    <row r="39" spans="1:15" ht="45" customHeight="1">
      <c r="A39" s="280"/>
      <c r="B39" s="308"/>
      <c r="C39" s="309" t="s">
        <v>248</v>
      </c>
      <c r="D39" s="309"/>
      <c r="E39" s="309"/>
      <c r="F39" s="309"/>
      <c r="G39" s="309"/>
      <c r="I39" s="283"/>
      <c r="K39" s="283"/>
      <c r="L39" s="284" t="s">
        <v>248</v>
      </c>
      <c r="O39" s="271">
        <v>3</v>
      </c>
    </row>
    <row r="40" spans="1:15" ht="12.75" customHeight="1">
      <c r="A40" s="280"/>
      <c r="B40" s="310"/>
      <c r="C40" s="311" t="s">
        <v>567</v>
      </c>
      <c r="D40" s="311"/>
      <c r="E40" s="312">
        <v>18.9</v>
      </c>
      <c r="F40" s="313"/>
      <c r="G40" s="314"/>
      <c r="H40" s="290"/>
      <c r="I40" s="283"/>
      <c r="J40" s="291"/>
      <c r="K40" s="283"/>
      <c r="M40" s="284" t="s">
        <v>567</v>
      </c>
      <c r="O40" s="271"/>
    </row>
    <row r="41" spans="1:15" ht="12.75" customHeight="1">
      <c r="A41" s="280"/>
      <c r="B41" s="310"/>
      <c r="C41" s="311" t="s">
        <v>568</v>
      </c>
      <c r="D41" s="311"/>
      <c r="E41" s="312">
        <v>1.5</v>
      </c>
      <c r="F41" s="313"/>
      <c r="G41" s="314"/>
      <c r="H41" s="290"/>
      <c r="I41" s="283"/>
      <c r="J41" s="291"/>
      <c r="K41" s="283"/>
      <c r="M41" s="284" t="s">
        <v>568</v>
      </c>
      <c r="O41" s="271"/>
    </row>
    <row r="42" spans="1:15" ht="12.75" customHeight="1">
      <c r="A42" s="280"/>
      <c r="B42" s="310"/>
      <c r="C42" s="311" t="s">
        <v>569</v>
      </c>
      <c r="D42" s="311"/>
      <c r="E42" s="312">
        <v>4.6</v>
      </c>
      <c r="F42" s="313"/>
      <c r="G42" s="314"/>
      <c r="H42" s="290"/>
      <c r="I42" s="283"/>
      <c r="J42" s="291"/>
      <c r="K42" s="283"/>
      <c r="M42" s="284" t="s">
        <v>569</v>
      </c>
      <c r="O42" s="271"/>
    </row>
    <row r="43" spans="1:80" ht="20.25">
      <c r="A43" s="272">
        <v>13</v>
      </c>
      <c r="B43" s="303" t="s">
        <v>249</v>
      </c>
      <c r="C43" s="304" t="s">
        <v>250</v>
      </c>
      <c r="D43" s="305" t="s">
        <v>167</v>
      </c>
      <c r="E43" s="306">
        <v>162.68</v>
      </c>
      <c r="F43" s="306"/>
      <c r="G43" s="307">
        <f>E43*F43</f>
        <v>0</v>
      </c>
      <c r="H43" s="278">
        <v>0.01406</v>
      </c>
      <c r="I43" s="279">
        <f>E43*H43</f>
        <v>2.2872808</v>
      </c>
      <c r="J43" s="278">
        <v>0</v>
      </c>
      <c r="K43" s="279">
        <f>E43*J43</f>
        <v>0</v>
      </c>
      <c r="O43" s="271">
        <v>2</v>
      </c>
      <c r="AA43" s="241">
        <v>1</v>
      </c>
      <c r="AB43" s="241">
        <v>1</v>
      </c>
      <c r="AC43" s="241">
        <v>1</v>
      </c>
      <c r="AZ43" s="241">
        <v>1</v>
      </c>
      <c r="BA43" s="241">
        <f>IF(AZ43=1,G43,0)</f>
        <v>0</v>
      </c>
      <c r="BB43" s="241">
        <f>IF(AZ43=2,G43,0)</f>
        <v>0</v>
      </c>
      <c r="BC43" s="241">
        <f>IF(AZ43=3,G43,0)</f>
        <v>0</v>
      </c>
      <c r="BD43" s="241">
        <f>IF(AZ43=4,G43,0)</f>
        <v>0</v>
      </c>
      <c r="BE43" s="241">
        <f>IF(AZ43=5,G43,0)</f>
        <v>0</v>
      </c>
      <c r="CA43" s="271">
        <v>1</v>
      </c>
      <c r="CB43" s="271">
        <v>1</v>
      </c>
    </row>
    <row r="44" spans="1:15" ht="45" customHeight="1">
      <c r="A44" s="280"/>
      <c r="B44" s="308"/>
      <c r="C44" s="309" t="s">
        <v>252</v>
      </c>
      <c r="D44" s="309"/>
      <c r="E44" s="309"/>
      <c r="F44" s="309"/>
      <c r="G44" s="309"/>
      <c r="I44" s="283"/>
      <c r="K44" s="283"/>
      <c r="L44" s="284" t="s">
        <v>252</v>
      </c>
      <c r="O44" s="271">
        <v>3</v>
      </c>
    </row>
    <row r="45" spans="1:15" ht="14.25" customHeight="1">
      <c r="A45" s="280"/>
      <c r="B45" s="310"/>
      <c r="C45" s="311" t="s">
        <v>571</v>
      </c>
      <c r="D45" s="311"/>
      <c r="E45" s="312">
        <v>77.8</v>
      </c>
      <c r="F45" s="313"/>
      <c r="G45" s="314"/>
      <c r="H45" s="290"/>
      <c r="I45" s="283"/>
      <c r="J45" s="291"/>
      <c r="K45" s="283"/>
      <c r="M45" s="284" t="s">
        <v>572</v>
      </c>
      <c r="O45" s="271"/>
    </row>
    <row r="46" spans="1:15" ht="12.75" customHeight="1">
      <c r="A46" s="280"/>
      <c r="B46" s="310"/>
      <c r="C46" s="311" t="s">
        <v>573</v>
      </c>
      <c r="D46" s="311"/>
      <c r="E46" s="312">
        <v>2.5</v>
      </c>
      <c r="F46" s="313"/>
      <c r="G46" s="314"/>
      <c r="H46" s="290"/>
      <c r="I46" s="283"/>
      <c r="J46" s="291"/>
      <c r="K46" s="283"/>
      <c r="M46" s="284" t="s">
        <v>573</v>
      </c>
      <c r="O46" s="271"/>
    </row>
    <row r="47" spans="1:15" ht="12.75" customHeight="1">
      <c r="A47" s="280"/>
      <c r="B47" s="310"/>
      <c r="C47" s="311" t="s">
        <v>574</v>
      </c>
      <c r="D47" s="311"/>
      <c r="E47" s="312">
        <v>79.88</v>
      </c>
      <c r="F47" s="313"/>
      <c r="G47" s="314"/>
      <c r="H47" s="290"/>
      <c r="I47" s="283"/>
      <c r="J47" s="291"/>
      <c r="K47" s="283"/>
      <c r="M47" s="284" t="s">
        <v>574</v>
      </c>
      <c r="O47" s="271"/>
    </row>
    <row r="48" spans="1:15" ht="12.75" customHeight="1">
      <c r="A48" s="280"/>
      <c r="B48" s="310"/>
      <c r="C48" s="311" t="s">
        <v>575</v>
      </c>
      <c r="D48" s="311"/>
      <c r="E48" s="312">
        <v>2.5</v>
      </c>
      <c r="F48" s="313"/>
      <c r="G48" s="314"/>
      <c r="H48" s="290"/>
      <c r="I48" s="283"/>
      <c r="J48" s="291"/>
      <c r="K48" s="283"/>
      <c r="M48" s="284" t="s">
        <v>575</v>
      </c>
      <c r="O48" s="271"/>
    </row>
    <row r="49" spans="1:80" ht="14.25">
      <c r="A49" s="272">
        <v>14</v>
      </c>
      <c r="B49" s="303" t="s">
        <v>279</v>
      </c>
      <c r="C49" s="304" t="s">
        <v>280</v>
      </c>
      <c r="D49" s="305" t="s">
        <v>167</v>
      </c>
      <c r="E49" s="306">
        <v>25</v>
      </c>
      <c r="F49" s="306"/>
      <c r="G49" s="307">
        <f>E49*F49</f>
        <v>0</v>
      </c>
      <c r="H49" s="278">
        <v>0</v>
      </c>
      <c r="I49" s="279">
        <f>E49*H49</f>
        <v>0</v>
      </c>
      <c r="J49" s="278">
        <v>0</v>
      </c>
      <c r="K49" s="279">
        <f>E49*J49</f>
        <v>0</v>
      </c>
      <c r="O49" s="271">
        <v>2</v>
      </c>
      <c r="AA49" s="241">
        <v>1</v>
      </c>
      <c r="AB49" s="241">
        <v>0</v>
      </c>
      <c r="AC49" s="241">
        <v>0</v>
      </c>
      <c r="AZ49" s="241">
        <v>1</v>
      </c>
      <c r="BA49" s="241">
        <f>IF(AZ49=1,G49,0)</f>
        <v>0</v>
      </c>
      <c r="BB49" s="241">
        <f>IF(AZ49=2,G49,0)</f>
        <v>0</v>
      </c>
      <c r="BC49" s="241">
        <f>IF(AZ49=3,G49,0)</f>
        <v>0</v>
      </c>
      <c r="BD49" s="241">
        <f>IF(AZ49=4,G49,0)</f>
        <v>0</v>
      </c>
      <c r="BE49" s="241">
        <f>IF(AZ49=5,G49,0)</f>
        <v>0</v>
      </c>
      <c r="CA49" s="271">
        <v>1</v>
      </c>
      <c r="CB49" s="271">
        <v>0</v>
      </c>
    </row>
    <row r="50" spans="1:15" ht="22.5" customHeight="1">
      <c r="A50" s="280"/>
      <c r="B50" s="308"/>
      <c r="C50" s="309" t="s">
        <v>281</v>
      </c>
      <c r="D50" s="309"/>
      <c r="E50" s="309"/>
      <c r="F50" s="309"/>
      <c r="G50" s="309"/>
      <c r="I50" s="283"/>
      <c r="K50" s="283"/>
      <c r="L50" s="284" t="s">
        <v>281</v>
      </c>
      <c r="O50" s="271">
        <v>3</v>
      </c>
    </row>
    <row r="51" spans="1:15" ht="22.5" customHeight="1">
      <c r="A51" s="280"/>
      <c r="B51" s="308"/>
      <c r="C51" s="309" t="s">
        <v>282</v>
      </c>
      <c r="D51" s="309"/>
      <c r="E51" s="309"/>
      <c r="F51" s="309"/>
      <c r="G51" s="309"/>
      <c r="I51" s="283"/>
      <c r="K51" s="283"/>
      <c r="L51" s="284" t="s">
        <v>282</v>
      </c>
      <c r="O51" s="271">
        <v>3</v>
      </c>
    </row>
    <row r="52" spans="1:80" ht="14.25">
      <c r="A52" s="272">
        <v>15</v>
      </c>
      <c r="B52" s="303" t="s">
        <v>283</v>
      </c>
      <c r="C52" s="304" t="s">
        <v>284</v>
      </c>
      <c r="D52" s="305" t="s">
        <v>167</v>
      </c>
      <c r="E52" s="306">
        <v>187.68</v>
      </c>
      <c r="F52" s="306"/>
      <c r="G52" s="307">
        <f>E52*F52</f>
        <v>0</v>
      </c>
      <c r="H52" s="278">
        <v>0</v>
      </c>
      <c r="I52" s="279">
        <f>E52*H52</f>
        <v>0</v>
      </c>
      <c r="J52" s="278">
        <v>0</v>
      </c>
      <c r="K52" s="279">
        <f>E52*J52</f>
        <v>0</v>
      </c>
      <c r="O52" s="271">
        <v>2</v>
      </c>
      <c r="AA52" s="241">
        <v>1</v>
      </c>
      <c r="AB52" s="241">
        <v>1</v>
      </c>
      <c r="AC52" s="241">
        <v>1</v>
      </c>
      <c r="AZ52" s="241">
        <v>1</v>
      </c>
      <c r="BA52" s="241">
        <f>IF(AZ52=1,G52,0)</f>
        <v>0</v>
      </c>
      <c r="BB52" s="241">
        <f>IF(AZ52=2,G52,0)</f>
        <v>0</v>
      </c>
      <c r="BC52" s="241">
        <f>IF(AZ52=3,G52,0)</f>
        <v>0</v>
      </c>
      <c r="BD52" s="241">
        <f>IF(AZ52=4,G52,0)</f>
        <v>0</v>
      </c>
      <c r="BE52" s="241">
        <f>IF(AZ52=5,G52,0)</f>
        <v>0</v>
      </c>
      <c r="CA52" s="271">
        <v>1</v>
      </c>
      <c r="CB52" s="271">
        <v>1</v>
      </c>
    </row>
    <row r="53" spans="1:15" ht="12.75" customHeight="1">
      <c r="A53" s="280"/>
      <c r="B53" s="310"/>
      <c r="C53" s="311" t="s">
        <v>576</v>
      </c>
      <c r="D53" s="311"/>
      <c r="E53" s="312">
        <v>187.68</v>
      </c>
      <c r="F53" s="313"/>
      <c r="G53" s="314"/>
      <c r="H53" s="290"/>
      <c r="I53" s="283"/>
      <c r="J53" s="291"/>
      <c r="K53" s="283"/>
      <c r="M53" s="284" t="s">
        <v>576</v>
      </c>
      <c r="O53" s="271"/>
    </row>
    <row r="54" spans="1:80" ht="14.25">
      <c r="A54" s="272">
        <v>16</v>
      </c>
      <c r="B54" s="303" t="s">
        <v>286</v>
      </c>
      <c r="C54" s="304" t="s">
        <v>287</v>
      </c>
      <c r="D54" s="305" t="s">
        <v>167</v>
      </c>
      <c r="E54" s="306">
        <v>162.68</v>
      </c>
      <c r="F54" s="306"/>
      <c r="G54" s="307">
        <f>E54*F54</f>
        <v>0</v>
      </c>
      <c r="H54" s="278">
        <v>0.00258</v>
      </c>
      <c r="I54" s="279">
        <f>E54*H54</f>
        <v>0.4197144</v>
      </c>
      <c r="J54" s="278">
        <v>0</v>
      </c>
      <c r="K54" s="279">
        <f>E54*J54</f>
        <v>0</v>
      </c>
      <c r="O54" s="271">
        <v>2</v>
      </c>
      <c r="AA54" s="241">
        <v>1</v>
      </c>
      <c r="AB54" s="241">
        <v>1</v>
      </c>
      <c r="AC54" s="241">
        <v>1</v>
      </c>
      <c r="AZ54" s="241">
        <v>1</v>
      </c>
      <c r="BA54" s="241">
        <f>IF(AZ54=1,G54,0)</f>
        <v>0</v>
      </c>
      <c r="BB54" s="241">
        <f>IF(AZ54=2,G54,0)</f>
        <v>0</v>
      </c>
      <c r="BC54" s="241">
        <f>IF(AZ54=3,G54,0)</f>
        <v>0</v>
      </c>
      <c r="BD54" s="241">
        <f>IF(AZ54=4,G54,0)</f>
        <v>0</v>
      </c>
      <c r="BE54" s="241">
        <f>IF(AZ54=5,G54,0)</f>
        <v>0</v>
      </c>
      <c r="CA54" s="271">
        <v>1</v>
      </c>
      <c r="CB54" s="271">
        <v>1</v>
      </c>
    </row>
    <row r="55" spans="1:57" ht="12.75">
      <c r="A55" s="292"/>
      <c r="B55" s="293" t="s">
        <v>171</v>
      </c>
      <c r="C55" s="294" t="s">
        <v>298</v>
      </c>
      <c r="D55" s="295"/>
      <c r="E55" s="296"/>
      <c r="F55" s="297"/>
      <c r="G55" s="298">
        <f>SUM(G22:G54)</f>
        <v>0</v>
      </c>
      <c r="H55" s="299"/>
      <c r="I55" s="300">
        <f>SUM(I22:I54)</f>
        <v>3.9699952</v>
      </c>
      <c r="J55" s="299"/>
      <c r="K55" s="300">
        <f>SUM(K22:K54)</f>
        <v>0</v>
      </c>
      <c r="O55" s="271">
        <v>4</v>
      </c>
      <c r="BA55" s="301">
        <f>SUM(BA22:BA54)</f>
        <v>0</v>
      </c>
      <c r="BB55" s="301">
        <f>SUM(BB22:BB54)</f>
        <v>0</v>
      </c>
      <c r="BC55" s="301">
        <f>SUM(BC22:BC54)</f>
        <v>0</v>
      </c>
      <c r="BD55" s="301">
        <f>SUM(BD22:BD54)</f>
        <v>0</v>
      </c>
      <c r="BE55" s="301">
        <f>SUM(BE22:BE54)</f>
        <v>0</v>
      </c>
    </row>
    <row r="56" spans="1:15" ht="12.75">
      <c r="A56" s="261" t="s">
        <v>164</v>
      </c>
      <c r="B56" s="262" t="s">
        <v>45</v>
      </c>
      <c r="C56" s="263" t="s">
        <v>46</v>
      </c>
      <c r="D56" s="264"/>
      <c r="E56" s="265"/>
      <c r="F56" s="265"/>
      <c r="G56" s="266"/>
      <c r="H56" s="267"/>
      <c r="I56" s="268"/>
      <c r="J56" s="269"/>
      <c r="K56" s="270"/>
      <c r="O56" s="271">
        <v>1</v>
      </c>
    </row>
    <row r="57" spans="1:80" ht="14.25">
      <c r="A57" s="272">
        <v>17</v>
      </c>
      <c r="B57" s="303" t="s">
        <v>577</v>
      </c>
      <c r="C57" s="304" t="s">
        <v>578</v>
      </c>
      <c r="D57" s="305" t="s">
        <v>100</v>
      </c>
      <c r="E57" s="306">
        <v>1.725</v>
      </c>
      <c r="F57" s="306"/>
      <c r="G57" s="307">
        <f>E57*F57</f>
        <v>0</v>
      </c>
      <c r="H57" s="278">
        <v>1.837</v>
      </c>
      <c r="I57" s="279">
        <f>E57*H57</f>
        <v>3.168825</v>
      </c>
      <c r="J57" s="278">
        <v>0</v>
      </c>
      <c r="K57" s="279">
        <f>E57*J57</f>
        <v>0</v>
      </c>
      <c r="O57" s="271">
        <v>2</v>
      </c>
      <c r="AA57" s="241">
        <v>1</v>
      </c>
      <c r="AB57" s="241">
        <v>1</v>
      </c>
      <c r="AC57" s="241">
        <v>1</v>
      </c>
      <c r="AZ57" s="241">
        <v>1</v>
      </c>
      <c r="BA57" s="241">
        <f>IF(AZ57=1,G57,0)</f>
        <v>0</v>
      </c>
      <c r="BB57" s="241">
        <f>IF(AZ57=2,G57,0)</f>
        <v>0</v>
      </c>
      <c r="BC57" s="241">
        <f>IF(AZ57=3,G57,0)</f>
        <v>0</v>
      </c>
      <c r="BD57" s="241">
        <f>IF(AZ57=4,G57,0)</f>
        <v>0</v>
      </c>
      <c r="BE57" s="241">
        <f>IF(AZ57=5,G57,0)</f>
        <v>0</v>
      </c>
      <c r="CA57" s="271">
        <v>1</v>
      </c>
      <c r="CB57" s="271">
        <v>1</v>
      </c>
    </row>
    <row r="58" spans="1:15" ht="22.5" customHeight="1">
      <c r="A58" s="280"/>
      <c r="B58" s="308"/>
      <c r="C58" s="309" t="s">
        <v>579</v>
      </c>
      <c r="D58" s="309"/>
      <c r="E58" s="309"/>
      <c r="F58" s="309"/>
      <c r="G58" s="309"/>
      <c r="I58" s="283"/>
      <c r="K58" s="283"/>
      <c r="L58" s="284" t="s">
        <v>579</v>
      </c>
      <c r="O58" s="271">
        <v>3</v>
      </c>
    </row>
    <row r="59" spans="1:15" ht="12.75" customHeight="1">
      <c r="A59" s="280"/>
      <c r="B59" s="310"/>
      <c r="C59" s="311" t="s">
        <v>580</v>
      </c>
      <c r="D59" s="311"/>
      <c r="E59" s="312">
        <v>1.725</v>
      </c>
      <c r="F59" s="313"/>
      <c r="G59" s="314"/>
      <c r="H59" s="290"/>
      <c r="I59" s="283"/>
      <c r="J59" s="291"/>
      <c r="K59" s="283"/>
      <c r="M59" s="284" t="s">
        <v>580</v>
      </c>
      <c r="O59" s="271"/>
    </row>
    <row r="60" spans="1:80" ht="14.25">
      <c r="A60" s="272">
        <v>18</v>
      </c>
      <c r="B60" s="303" t="s">
        <v>581</v>
      </c>
      <c r="C60" s="304" t="s">
        <v>582</v>
      </c>
      <c r="D60" s="305" t="s">
        <v>167</v>
      </c>
      <c r="E60" s="306">
        <v>34.5</v>
      </c>
      <c r="F60" s="306"/>
      <c r="G60" s="307">
        <f>E60*F60</f>
        <v>0</v>
      </c>
      <c r="H60" s="278">
        <v>0.27827</v>
      </c>
      <c r="I60" s="279">
        <f>E60*H60</f>
        <v>9.600315</v>
      </c>
      <c r="J60" s="278">
        <v>0</v>
      </c>
      <c r="K60" s="279">
        <f>E60*J60</f>
        <v>0</v>
      </c>
      <c r="O60" s="271">
        <v>2</v>
      </c>
      <c r="AA60" s="241">
        <v>1</v>
      </c>
      <c r="AB60" s="241">
        <v>0</v>
      </c>
      <c r="AC60" s="241">
        <v>0</v>
      </c>
      <c r="AZ60" s="241">
        <v>1</v>
      </c>
      <c r="BA60" s="241">
        <f>IF(AZ60=1,G60,0)</f>
        <v>0</v>
      </c>
      <c r="BB60" s="241">
        <f>IF(AZ60=2,G60,0)</f>
        <v>0</v>
      </c>
      <c r="BC60" s="241">
        <f>IF(AZ60=3,G60,0)</f>
        <v>0</v>
      </c>
      <c r="BD60" s="241">
        <f>IF(AZ60=4,G60,0)</f>
        <v>0</v>
      </c>
      <c r="BE60" s="241">
        <f>IF(AZ60=5,G60,0)</f>
        <v>0</v>
      </c>
      <c r="CA60" s="271">
        <v>1</v>
      </c>
      <c r="CB60" s="271">
        <v>0</v>
      </c>
    </row>
    <row r="61" spans="1:15" ht="33.75" customHeight="1">
      <c r="A61" s="280"/>
      <c r="B61" s="308"/>
      <c r="C61" s="309" t="s">
        <v>583</v>
      </c>
      <c r="D61" s="309"/>
      <c r="E61" s="309"/>
      <c r="F61" s="309"/>
      <c r="G61" s="309"/>
      <c r="I61" s="283"/>
      <c r="K61" s="283"/>
      <c r="L61" s="284" t="s">
        <v>583</v>
      </c>
      <c r="O61" s="271">
        <v>3</v>
      </c>
    </row>
    <row r="62" spans="1:15" ht="12.75" customHeight="1">
      <c r="A62" s="280"/>
      <c r="B62" s="308"/>
      <c r="C62" s="309" t="s">
        <v>584</v>
      </c>
      <c r="D62" s="309"/>
      <c r="E62" s="309"/>
      <c r="F62" s="309"/>
      <c r="G62" s="309"/>
      <c r="I62" s="283"/>
      <c r="K62" s="283"/>
      <c r="L62" s="284" t="s">
        <v>584</v>
      </c>
      <c r="O62" s="271">
        <v>3</v>
      </c>
    </row>
    <row r="63" spans="1:15" ht="12.75" customHeight="1">
      <c r="A63" s="280"/>
      <c r="B63" s="308"/>
      <c r="C63" s="309" t="s">
        <v>585</v>
      </c>
      <c r="D63" s="309"/>
      <c r="E63" s="309"/>
      <c r="F63" s="309"/>
      <c r="G63" s="309"/>
      <c r="I63" s="283"/>
      <c r="K63" s="283"/>
      <c r="L63" s="284" t="s">
        <v>585</v>
      </c>
      <c r="O63" s="271">
        <v>3</v>
      </c>
    </row>
    <row r="64" spans="1:15" ht="12.75" customHeight="1">
      <c r="A64" s="280"/>
      <c r="B64" s="310"/>
      <c r="C64" s="311" t="s">
        <v>586</v>
      </c>
      <c r="D64" s="311"/>
      <c r="E64" s="312">
        <v>34.5</v>
      </c>
      <c r="F64" s="313"/>
      <c r="G64" s="314"/>
      <c r="H64" s="290"/>
      <c r="I64" s="283"/>
      <c r="J64" s="291"/>
      <c r="K64" s="283"/>
      <c r="M64" s="284" t="s">
        <v>586</v>
      </c>
      <c r="O64" s="271"/>
    </row>
    <row r="65" spans="1:57" ht="12.75">
      <c r="A65" s="292"/>
      <c r="B65" s="293" t="s">
        <v>171</v>
      </c>
      <c r="C65" s="294" t="s">
        <v>303</v>
      </c>
      <c r="D65" s="295"/>
      <c r="E65" s="296"/>
      <c r="F65" s="297"/>
      <c r="G65" s="298">
        <f>SUM(G56:G64)</f>
        <v>0</v>
      </c>
      <c r="H65" s="299"/>
      <c r="I65" s="300">
        <f>SUM(I56:I64)</f>
        <v>12.76914</v>
      </c>
      <c r="J65" s="299"/>
      <c r="K65" s="300">
        <f>SUM(K56:K64)</f>
        <v>0</v>
      </c>
      <c r="O65" s="271">
        <v>4</v>
      </c>
      <c r="BA65" s="301">
        <f>SUM(BA56:BA64)</f>
        <v>0</v>
      </c>
      <c r="BB65" s="301">
        <f>SUM(BB56:BB64)</f>
        <v>0</v>
      </c>
      <c r="BC65" s="301">
        <f>SUM(BC56:BC64)</f>
        <v>0</v>
      </c>
      <c r="BD65" s="301">
        <f>SUM(BD56:BD64)</f>
        <v>0</v>
      </c>
      <c r="BE65" s="301">
        <f>SUM(BE56:BE64)</f>
        <v>0</v>
      </c>
    </row>
    <row r="66" spans="1:15" ht="12.75">
      <c r="A66" s="261" t="s">
        <v>164</v>
      </c>
      <c r="B66" s="262" t="s">
        <v>75</v>
      </c>
      <c r="C66" s="263" t="s">
        <v>76</v>
      </c>
      <c r="D66" s="264"/>
      <c r="E66" s="265"/>
      <c r="F66" s="265"/>
      <c r="G66" s="266"/>
      <c r="H66" s="267"/>
      <c r="I66" s="268"/>
      <c r="J66" s="269"/>
      <c r="K66" s="270"/>
      <c r="O66" s="271">
        <v>1</v>
      </c>
    </row>
    <row r="67" spans="1:80" ht="14.25">
      <c r="A67" s="272">
        <v>19</v>
      </c>
      <c r="B67" s="303" t="s">
        <v>587</v>
      </c>
      <c r="C67" s="304" t="s">
        <v>588</v>
      </c>
      <c r="D67" s="305" t="s">
        <v>167</v>
      </c>
      <c r="E67" s="306">
        <v>25</v>
      </c>
      <c r="F67" s="306"/>
      <c r="G67" s="307">
        <f>E67*F67</f>
        <v>0</v>
      </c>
      <c r="H67" s="278">
        <v>0</v>
      </c>
      <c r="I67" s="279">
        <f>E67*H67</f>
        <v>0</v>
      </c>
      <c r="J67" s="278">
        <v>-0.059</v>
      </c>
      <c r="K67" s="279">
        <f>E67*J67</f>
        <v>-1.4749999999999999</v>
      </c>
      <c r="O67" s="271">
        <v>2</v>
      </c>
      <c r="AA67" s="241">
        <v>1</v>
      </c>
      <c r="AB67" s="241">
        <v>0</v>
      </c>
      <c r="AC67" s="241">
        <v>0</v>
      </c>
      <c r="AZ67" s="241">
        <v>1</v>
      </c>
      <c r="BA67" s="241">
        <f>IF(AZ67=1,G67,0)</f>
        <v>0</v>
      </c>
      <c r="BB67" s="241">
        <f>IF(AZ67=2,G67,0)</f>
        <v>0</v>
      </c>
      <c r="BC67" s="241">
        <f>IF(AZ67=3,G67,0)</f>
        <v>0</v>
      </c>
      <c r="BD67" s="241">
        <f>IF(AZ67=4,G67,0)</f>
        <v>0</v>
      </c>
      <c r="BE67" s="241">
        <f>IF(AZ67=5,G67,0)</f>
        <v>0</v>
      </c>
      <c r="CA67" s="271">
        <v>1</v>
      </c>
      <c r="CB67" s="271">
        <v>0</v>
      </c>
    </row>
    <row r="68" spans="1:15" ht="12.75" customHeight="1">
      <c r="A68" s="280"/>
      <c r="B68" s="308"/>
      <c r="C68" s="309" t="s">
        <v>589</v>
      </c>
      <c r="D68" s="309"/>
      <c r="E68" s="309"/>
      <c r="F68" s="309"/>
      <c r="G68" s="309"/>
      <c r="I68" s="283"/>
      <c r="K68" s="283"/>
      <c r="L68" s="284" t="s">
        <v>589</v>
      </c>
      <c r="O68" s="271">
        <v>3</v>
      </c>
    </row>
    <row r="69" spans="1:15" ht="12.75" customHeight="1">
      <c r="A69" s="280"/>
      <c r="B69" s="308"/>
      <c r="C69" s="309" t="s">
        <v>388</v>
      </c>
      <c r="D69" s="309"/>
      <c r="E69" s="309"/>
      <c r="F69" s="309"/>
      <c r="G69" s="309"/>
      <c r="I69" s="283"/>
      <c r="K69" s="283"/>
      <c r="L69" s="284" t="s">
        <v>388</v>
      </c>
      <c r="O69" s="271">
        <v>3</v>
      </c>
    </row>
    <row r="70" spans="1:15" ht="12.75" customHeight="1">
      <c r="A70" s="280"/>
      <c r="B70" s="310"/>
      <c r="C70" s="311" t="s">
        <v>590</v>
      </c>
      <c r="D70" s="311"/>
      <c r="E70" s="312">
        <v>25</v>
      </c>
      <c r="F70" s="313"/>
      <c r="G70" s="314"/>
      <c r="H70" s="290"/>
      <c r="I70" s="283"/>
      <c r="J70" s="291"/>
      <c r="K70" s="283"/>
      <c r="M70" s="284" t="s">
        <v>590</v>
      </c>
      <c r="O70" s="271"/>
    </row>
    <row r="71" spans="1:57" ht="12.75">
      <c r="A71" s="292"/>
      <c r="B71" s="293" t="s">
        <v>171</v>
      </c>
      <c r="C71" s="294" t="s">
        <v>398</v>
      </c>
      <c r="D71" s="295"/>
      <c r="E71" s="296"/>
      <c r="F71" s="297"/>
      <c r="G71" s="298">
        <f>SUM(G66:G70)</f>
        <v>0</v>
      </c>
      <c r="H71" s="299"/>
      <c r="I71" s="300">
        <f>SUM(I66:I70)</f>
        <v>0</v>
      </c>
      <c r="J71" s="299"/>
      <c r="K71" s="300">
        <f>SUM(K66:K70)</f>
        <v>-1.4749999999999999</v>
      </c>
      <c r="O71" s="271">
        <v>4</v>
      </c>
      <c r="BA71" s="301">
        <f>SUM(BA66:BA70)</f>
        <v>0</v>
      </c>
      <c r="BB71" s="301">
        <f>SUM(BB66:BB70)</f>
        <v>0</v>
      </c>
      <c r="BC71" s="301">
        <f>SUM(BC66:BC70)</f>
        <v>0</v>
      </c>
      <c r="BD71" s="301">
        <f>SUM(BD66:BD70)</f>
        <v>0</v>
      </c>
      <c r="BE71" s="301">
        <f>SUM(BE66:BE70)</f>
        <v>0</v>
      </c>
    </row>
    <row r="72" spans="1:15" ht="12.75">
      <c r="A72" s="261" t="s">
        <v>164</v>
      </c>
      <c r="B72" s="262" t="s">
        <v>77</v>
      </c>
      <c r="C72" s="263" t="s">
        <v>78</v>
      </c>
      <c r="D72" s="264"/>
      <c r="E72" s="265"/>
      <c r="F72" s="265"/>
      <c r="G72" s="266"/>
      <c r="H72" s="267"/>
      <c r="I72" s="268"/>
      <c r="J72" s="269"/>
      <c r="K72" s="270"/>
      <c r="O72" s="271">
        <v>1</v>
      </c>
    </row>
    <row r="73" spans="1:80" ht="14.25">
      <c r="A73" s="272">
        <v>20</v>
      </c>
      <c r="B73" s="303" t="s">
        <v>399</v>
      </c>
      <c r="C73" s="304" t="s">
        <v>400</v>
      </c>
      <c r="D73" s="305" t="s">
        <v>401</v>
      </c>
      <c r="E73" s="306">
        <v>16.7391352</v>
      </c>
      <c r="F73" s="306"/>
      <c r="G73" s="307">
        <f>E73*F73</f>
        <v>0</v>
      </c>
      <c r="H73" s="278">
        <v>0</v>
      </c>
      <c r="I73" s="279">
        <f>E73*H73</f>
        <v>0</v>
      </c>
      <c r="J73" s="278"/>
      <c r="K73" s="279">
        <f>E73*J73</f>
        <v>0</v>
      </c>
      <c r="O73" s="271">
        <v>2</v>
      </c>
      <c r="AA73" s="241">
        <v>7</v>
      </c>
      <c r="AB73" s="241">
        <v>1</v>
      </c>
      <c r="AC73" s="241">
        <v>2</v>
      </c>
      <c r="AZ73" s="241">
        <v>1</v>
      </c>
      <c r="BA73" s="241">
        <f>IF(AZ73=1,G73,0)</f>
        <v>0</v>
      </c>
      <c r="BB73" s="241">
        <f>IF(AZ73=2,G73,0)</f>
        <v>0</v>
      </c>
      <c r="BC73" s="241">
        <f>IF(AZ73=3,G73,0)</f>
        <v>0</v>
      </c>
      <c r="BD73" s="241">
        <f>IF(AZ73=4,G73,0)</f>
        <v>0</v>
      </c>
      <c r="BE73" s="241">
        <f>IF(AZ73=5,G73,0)</f>
        <v>0</v>
      </c>
      <c r="CA73" s="271">
        <v>7</v>
      </c>
      <c r="CB73" s="271">
        <v>1</v>
      </c>
    </row>
    <row r="74" spans="1:57" ht="12.75">
      <c r="A74" s="292"/>
      <c r="B74" s="293" t="s">
        <v>171</v>
      </c>
      <c r="C74" s="294" t="s">
        <v>402</v>
      </c>
      <c r="D74" s="295"/>
      <c r="E74" s="296"/>
      <c r="F74" s="297"/>
      <c r="G74" s="298">
        <f>SUM(G72:G73)</f>
        <v>0</v>
      </c>
      <c r="H74" s="299"/>
      <c r="I74" s="300">
        <f>SUM(I72:I73)</f>
        <v>0</v>
      </c>
      <c r="J74" s="299"/>
      <c r="K74" s="300">
        <f>SUM(K72:K73)</f>
        <v>0</v>
      </c>
      <c r="O74" s="271">
        <v>4</v>
      </c>
      <c r="BA74" s="301">
        <f>SUM(BA72:BA73)</f>
        <v>0</v>
      </c>
      <c r="BB74" s="301">
        <f>SUM(BB72:BB73)</f>
        <v>0</v>
      </c>
      <c r="BC74" s="301">
        <f>SUM(BC72:BC73)</f>
        <v>0</v>
      </c>
      <c r="BD74" s="301">
        <f>SUM(BD72:BD73)</f>
        <v>0</v>
      </c>
      <c r="BE74" s="301">
        <f>SUM(BE72:BE73)</f>
        <v>0</v>
      </c>
    </row>
    <row r="75" spans="1:15" ht="12.75">
      <c r="A75" s="261" t="s">
        <v>164</v>
      </c>
      <c r="B75" s="262" t="s">
        <v>49</v>
      </c>
      <c r="C75" s="263" t="s">
        <v>50</v>
      </c>
      <c r="D75" s="264"/>
      <c r="E75" s="265"/>
      <c r="F75" s="265"/>
      <c r="G75" s="266"/>
      <c r="H75" s="267"/>
      <c r="I75" s="268"/>
      <c r="J75" s="269"/>
      <c r="K75" s="270"/>
      <c r="O75" s="271">
        <v>1</v>
      </c>
    </row>
    <row r="76" spans="1:80" ht="20.25">
      <c r="A76" s="272">
        <v>21</v>
      </c>
      <c r="B76" s="303" t="s">
        <v>591</v>
      </c>
      <c r="C76" s="304" t="s">
        <v>592</v>
      </c>
      <c r="D76" s="305" t="s">
        <v>167</v>
      </c>
      <c r="E76" s="306">
        <v>17</v>
      </c>
      <c r="F76" s="306"/>
      <c r="G76" s="307">
        <f>E76*F76</f>
        <v>0</v>
      </c>
      <c r="H76" s="278">
        <v>0.00071</v>
      </c>
      <c r="I76" s="279">
        <f>E76*H76</f>
        <v>0.01207</v>
      </c>
      <c r="J76" s="278">
        <v>0</v>
      </c>
      <c r="K76" s="279">
        <f>E76*J76</f>
        <v>0</v>
      </c>
      <c r="O76" s="271">
        <v>2</v>
      </c>
      <c r="AA76" s="241">
        <v>1</v>
      </c>
      <c r="AB76" s="241">
        <v>7</v>
      </c>
      <c r="AC76" s="241">
        <v>7</v>
      </c>
      <c r="AZ76" s="241">
        <v>2</v>
      </c>
      <c r="BA76" s="241">
        <f>IF(AZ76=1,G76,0)</f>
        <v>0</v>
      </c>
      <c r="BB76" s="241">
        <f>IF(AZ76=2,G76,0)</f>
        <v>0</v>
      </c>
      <c r="BC76" s="241">
        <f>IF(AZ76=3,G76,0)</f>
        <v>0</v>
      </c>
      <c r="BD76" s="241">
        <f>IF(AZ76=4,G76,0)</f>
        <v>0</v>
      </c>
      <c r="BE76" s="241">
        <f>IF(AZ76=5,G76,0)</f>
        <v>0</v>
      </c>
      <c r="CA76" s="271">
        <v>1</v>
      </c>
      <c r="CB76" s="271">
        <v>7</v>
      </c>
    </row>
    <row r="77" spans="1:15" ht="22.5" customHeight="1">
      <c r="A77" s="280"/>
      <c r="B77" s="308"/>
      <c r="C77" s="309" t="s">
        <v>593</v>
      </c>
      <c r="D77" s="309"/>
      <c r="E77" s="309"/>
      <c r="F77" s="309"/>
      <c r="G77" s="309"/>
      <c r="I77" s="283"/>
      <c r="K77" s="283"/>
      <c r="L77" s="284" t="s">
        <v>593</v>
      </c>
      <c r="O77" s="271">
        <v>3</v>
      </c>
    </row>
    <row r="78" spans="1:15" ht="12.75">
      <c r="A78" s="280"/>
      <c r="B78" s="308"/>
      <c r="C78" s="309"/>
      <c r="D78" s="309"/>
      <c r="E78" s="309"/>
      <c r="F78" s="309"/>
      <c r="G78" s="309"/>
      <c r="I78" s="283"/>
      <c r="K78" s="283"/>
      <c r="L78" s="284"/>
      <c r="O78" s="271">
        <v>3</v>
      </c>
    </row>
    <row r="79" spans="1:80" ht="14.25">
      <c r="A79" s="272">
        <v>22</v>
      </c>
      <c r="B79" s="303" t="s">
        <v>594</v>
      </c>
      <c r="C79" s="304" t="s">
        <v>595</v>
      </c>
      <c r="D79" s="305" t="s">
        <v>239</v>
      </c>
      <c r="E79" s="306">
        <v>42.5</v>
      </c>
      <c r="F79" s="306"/>
      <c r="G79" s="307">
        <f>E79*F79</f>
        <v>0</v>
      </c>
      <c r="H79" s="278">
        <v>0.00016</v>
      </c>
      <c r="I79" s="279">
        <f>E79*H79</f>
        <v>0.0068000000000000005</v>
      </c>
      <c r="J79" s="278">
        <v>0</v>
      </c>
      <c r="K79" s="279">
        <f>E79*J79</f>
        <v>0</v>
      </c>
      <c r="O79" s="271">
        <v>2</v>
      </c>
      <c r="AA79" s="241">
        <v>1</v>
      </c>
      <c r="AB79" s="241">
        <v>7</v>
      </c>
      <c r="AC79" s="241">
        <v>7</v>
      </c>
      <c r="AZ79" s="241">
        <v>2</v>
      </c>
      <c r="BA79" s="241">
        <f>IF(AZ79=1,G79,0)</f>
        <v>0</v>
      </c>
      <c r="BB79" s="241">
        <f>IF(AZ79=2,G79,0)</f>
        <v>0</v>
      </c>
      <c r="BC79" s="241">
        <f>IF(AZ79=3,G79,0)</f>
        <v>0</v>
      </c>
      <c r="BD79" s="241">
        <f>IF(AZ79=4,G79,0)</f>
        <v>0</v>
      </c>
      <c r="BE79" s="241">
        <f>IF(AZ79=5,G79,0)</f>
        <v>0</v>
      </c>
      <c r="CA79" s="271">
        <v>1</v>
      </c>
      <c r="CB79" s="271">
        <v>7</v>
      </c>
    </row>
    <row r="80" spans="1:15" ht="12.75" customHeight="1">
      <c r="A80" s="280"/>
      <c r="B80" s="310"/>
      <c r="C80" s="311" t="s">
        <v>596</v>
      </c>
      <c r="D80" s="311"/>
      <c r="E80" s="312">
        <v>42.5</v>
      </c>
      <c r="F80" s="313"/>
      <c r="G80" s="314"/>
      <c r="H80" s="290"/>
      <c r="I80" s="283"/>
      <c r="J80" s="291"/>
      <c r="K80" s="283"/>
      <c r="M80" s="284" t="s">
        <v>596</v>
      </c>
      <c r="O80" s="271"/>
    </row>
    <row r="81" spans="1:80" ht="14.25">
      <c r="A81" s="272">
        <v>23</v>
      </c>
      <c r="B81" s="303" t="s">
        <v>597</v>
      </c>
      <c r="C81" s="304" t="s">
        <v>598</v>
      </c>
      <c r="D81" s="305" t="s">
        <v>15</v>
      </c>
      <c r="E81" s="306">
        <v>80.92</v>
      </c>
      <c r="F81" s="306"/>
      <c r="G81" s="307">
        <f>E81*F81</f>
        <v>0</v>
      </c>
      <c r="H81" s="278">
        <v>0</v>
      </c>
      <c r="I81" s="279">
        <f>E81*H81</f>
        <v>0</v>
      </c>
      <c r="J81" s="278"/>
      <c r="K81" s="279">
        <f>E81*J81</f>
        <v>0</v>
      </c>
      <c r="O81" s="271">
        <v>2</v>
      </c>
      <c r="AA81" s="241">
        <v>7</v>
      </c>
      <c r="AB81" s="241">
        <v>1002</v>
      </c>
      <c r="AC81" s="241">
        <v>5</v>
      </c>
      <c r="AZ81" s="241">
        <v>2</v>
      </c>
      <c r="BA81" s="241">
        <f>IF(AZ81=1,G81,0)</f>
        <v>0</v>
      </c>
      <c r="BB81" s="241">
        <f>IF(AZ81=2,G81,0)</f>
        <v>0</v>
      </c>
      <c r="BC81" s="241">
        <f>IF(AZ81=3,G81,0)</f>
        <v>0</v>
      </c>
      <c r="BD81" s="241">
        <f>IF(AZ81=4,G81,0)</f>
        <v>0</v>
      </c>
      <c r="BE81" s="241">
        <f>IF(AZ81=5,G81,0)</f>
        <v>0</v>
      </c>
      <c r="CA81" s="271">
        <v>7</v>
      </c>
      <c r="CB81" s="271">
        <v>1002</v>
      </c>
    </row>
    <row r="82" spans="1:57" ht="12.75">
      <c r="A82" s="292"/>
      <c r="B82" s="293" t="s">
        <v>171</v>
      </c>
      <c r="C82" s="294" t="s">
        <v>599</v>
      </c>
      <c r="D82" s="295"/>
      <c r="E82" s="296"/>
      <c r="F82" s="297"/>
      <c r="G82" s="298">
        <f>SUM(G75:G81)</f>
        <v>0</v>
      </c>
      <c r="H82" s="299"/>
      <c r="I82" s="300">
        <f>SUM(I75:I81)</f>
        <v>0.01887</v>
      </c>
      <c r="J82" s="299"/>
      <c r="K82" s="300">
        <f>SUM(K75:K81)</f>
        <v>0</v>
      </c>
      <c r="O82" s="271">
        <v>4</v>
      </c>
      <c r="BA82" s="301">
        <f>SUM(BA75:BA81)</f>
        <v>0</v>
      </c>
      <c r="BB82" s="301">
        <f>SUM(BB75:BB81)</f>
        <v>0</v>
      </c>
      <c r="BC82" s="301">
        <f>SUM(BC75:BC81)</f>
        <v>0</v>
      </c>
      <c r="BD82" s="301">
        <f>SUM(BD75:BD81)</f>
        <v>0</v>
      </c>
      <c r="BE82" s="301">
        <f>SUM(BE75:BE81)</f>
        <v>0</v>
      </c>
    </row>
    <row r="83" spans="1:15" ht="12.75">
      <c r="A83" s="261" t="s">
        <v>164</v>
      </c>
      <c r="B83" s="262" t="s">
        <v>51</v>
      </c>
      <c r="C83" s="263" t="s">
        <v>52</v>
      </c>
      <c r="D83" s="264"/>
      <c r="E83" s="265"/>
      <c r="F83" s="265"/>
      <c r="G83" s="266"/>
      <c r="H83" s="267"/>
      <c r="I83" s="268"/>
      <c r="J83" s="269"/>
      <c r="K83" s="270"/>
      <c r="O83" s="271">
        <v>1</v>
      </c>
    </row>
    <row r="84" spans="1:80" ht="14.25">
      <c r="A84" s="272">
        <v>24</v>
      </c>
      <c r="B84" s="303" t="s">
        <v>600</v>
      </c>
      <c r="C84" s="304" t="s">
        <v>601</v>
      </c>
      <c r="D84" s="305" t="s">
        <v>167</v>
      </c>
      <c r="E84" s="306">
        <v>17</v>
      </c>
      <c r="F84" s="306"/>
      <c r="G84" s="307">
        <f>E84*F84</f>
        <v>0</v>
      </c>
      <c r="H84" s="278">
        <v>0.003</v>
      </c>
      <c r="I84" s="279">
        <f>E84*H84</f>
        <v>0.051000000000000004</v>
      </c>
      <c r="J84" s="278">
        <v>0</v>
      </c>
      <c r="K84" s="279">
        <f>E84*J84</f>
        <v>0</v>
      </c>
      <c r="O84" s="271">
        <v>2</v>
      </c>
      <c r="AA84" s="241">
        <v>1</v>
      </c>
      <c r="AB84" s="241">
        <v>7</v>
      </c>
      <c r="AC84" s="241">
        <v>7</v>
      </c>
      <c r="AZ84" s="241">
        <v>2</v>
      </c>
      <c r="BA84" s="241">
        <f>IF(AZ84=1,G84,0)</f>
        <v>0</v>
      </c>
      <c r="BB84" s="241">
        <f>IF(AZ84=2,G84,0)</f>
        <v>0</v>
      </c>
      <c r="BC84" s="241">
        <f>IF(AZ84=3,G84,0)</f>
        <v>0</v>
      </c>
      <c r="BD84" s="241">
        <f>IF(AZ84=4,G84,0)</f>
        <v>0</v>
      </c>
      <c r="BE84" s="241">
        <f>IF(AZ84=5,G84,0)</f>
        <v>0</v>
      </c>
      <c r="CA84" s="271">
        <v>1</v>
      </c>
      <c r="CB84" s="271">
        <v>7</v>
      </c>
    </row>
    <row r="85" spans="1:15" ht="33.75" customHeight="1">
      <c r="A85" s="280"/>
      <c r="B85" s="308"/>
      <c r="C85" s="309" t="s">
        <v>602</v>
      </c>
      <c r="D85" s="309"/>
      <c r="E85" s="309"/>
      <c r="F85" s="309"/>
      <c r="G85" s="309"/>
      <c r="I85" s="283"/>
      <c r="K85" s="283"/>
      <c r="L85" s="284" t="s">
        <v>602</v>
      </c>
      <c r="O85" s="271">
        <v>3</v>
      </c>
    </row>
    <row r="86" spans="1:15" ht="12.75" customHeight="1">
      <c r="A86" s="280"/>
      <c r="B86" s="310"/>
      <c r="C86" s="311" t="s">
        <v>603</v>
      </c>
      <c r="D86" s="311"/>
      <c r="E86" s="312">
        <v>17</v>
      </c>
      <c r="F86" s="313"/>
      <c r="G86" s="314"/>
      <c r="H86" s="290"/>
      <c r="I86" s="283"/>
      <c r="J86" s="291"/>
      <c r="K86" s="283"/>
      <c r="M86" s="284" t="s">
        <v>603</v>
      </c>
      <c r="O86" s="271"/>
    </row>
    <row r="87" spans="1:80" ht="14.25">
      <c r="A87" s="272">
        <v>25</v>
      </c>
      <c r="B87" s="303" t="s">
        <v>604</v>
      </c>
      <c r="C87" s="304" t="s">
        <v>605</v>
      </c>
      <c r="D87" s="305" t="s">
        <v>100</v>
      </c>
      <c r="E87" s="306">
        <v>2.4276</v>
      </c>
      <c r="F87" s="306"/>
      <c r="G87" s="307">
        <f>E87*F87</f>
        <v>0</v>
      </c>
      <c r="H87" s="278">
        <v>0.03</v>
      </c>
      <c r="I87" s="279">
        <f>E87*H87</f>
        <v>0.07282799999999999</v>
      </c>
      <c r="J87" s="278"/>
      <c r="K87" s="279">
        <f>E87*J87</f>
        <v>0</v>
      </c>
      <c r="O87" s="271">
        <v>2</v>
      </c>
      <c r="AA87" s="241">
        <v>3</v>
      </c>
      <c r="AB87" s="241">
        <v>7</v>
      </c>
      <c r="AC87" s="241">
        <v>28375460</v>
      </c>
      <c r="AZ87" s="241">
        <v>2</v>
      </c>
      <c r="BA87" s="241">
        <f>IF(AZ87=1,G87,0)</f>
        <v>0</v>
      </c>
      <c r="BB87" s="241">
        <f>IF(AZ87=2,G87,0)</f>
        <v>0</v>
      </c>
      <c r="BC87" s="241">
        <f>IF(AZ87=3,G87,0)</f>
        <v>0</v>
      </c>
      <c r="BD87" s="241">
        <f>IF(AZ87=4,G87,0)</f>
        <v>0</v>
      </c>
      <c r="BE87" s="241">
        <f>IF(AZ87=5,G87,0)</f>
        <v>0</v>
      </c>
      <c r="CA87" s="271">
        <v>3</v>
      </c>
      <c r="CB87" s="271">
        <v>7</v>
      </c>
    </row>
    <row r="88" spans="1:15" ht="12.75" customHeight="1">
      <c r="A88" s="280"/>
      <c r="B88" s="310"/>
      <c r="C88" s="311" t="s">
        <v>606</v>
      </c>
      <c r="D88" s="311"/>
      <c r="E88" s="312">
        <v>2.4276</v>
      </c>
      <c r="F88" s="313"/>
      <c r="G88" s="314"/>
      <c r="H88" s="290"/>
      <c r="I88" s="283"/>
      <c r="J88" s="291"/>
      <c r="K88" s="283"/>
      <c r="M88" s="284" t="s">
        <v>606</v>
      </c>
      <c r="O88" s="271"/>
    </row>
    <row r="89" spans="1:80" ht="14.25">
      <c r="A89" s="272">
        <v>26</v>
      </c>
      <c r="B89" s="303" t="s">
        <v>607</v>
      </c>
      <c r="C89" s="304" t="s">
        <v>608</v>
      </c>
      <c r="D89" s="305" t="s">
        <v>15</v>
      </c>
      <c r="E89" s="306">
        <v>102.07</v>
      </c>
      <c r="F89" s="322"/>
      <c r="G89" s="307">
        <f>E89*F89</f>
        <v>0</v>
      </c>
      <c r="H89" s="278">
        <v>0</v>
      </c>
      <c r="I89" s="279">
        <f>E89*H89</f>
        <v>0</v>
      </c>
      <c r="J89" s="278"/>
      <c r="K89" s="279">
        <f>E89*J89</f>
        <v>0</v>
      </c>
      <c r="O89" s="271">
        <v>2</v>
      </c>
      <c r="AA89" s="241">
        <v>7</v>
      </c>
      <c r="AB89" s="241">
        <v>1002</v>
      </c>
      <c r="AC89" s="241">
        <v>5</v>
      </c>
      <c r="AZ89" s="241">
        <v>2</v>
      </c>
      <c r="BA89" s="241">
        <f>IF(AZ89=1,G89,0)</f>
        <v>0</v>
      </c>
      <c r="BB89" s="241">
        <f>IF(AZ89=2,G89,0)</f>
        <v>0</v>
      </c>
      <c r="BC89" s="241">
        <f>IF(AZ89=3,G89,0)</f>
        <v>0</v>
      </c>
      <c r="BD89" s="241">
        <f>IF(AZ89=4,G89,0)</f>
        <v>0</v>
      </c>
      <c r="BE89" s="241">
        <f>IF(AZ89=5,G89,0)</f>
        <v>0</v>
      </c>
      <c r="CA89" s="271">
        <v>7</v>
      </c>
      <c r="CB89" s="271">
        <v>1002</v>
      </c>
    </row>
    <row r="90" spans="1:57" ht="12.75">
      <c r="A90" s="292"/>
      <c r="B90" s="293" t="s">
        <v>171</v>
      </c>
      <c r="C90" s="294" t="s">
        <v>609</v>
      </c>
      <c r="D90" s="295"/>
      <c r="E90" s="296"/>
      <c r="F90" s="297"/>
      <c r="G90" s="298">
        <f>SUM(G83:G89)</f>
        <v>0</v>
      </c>
      <c r="H90" s="299"/>
      <c r="I90" s="300">
        <f>SUM(I83:I89)</f>
        <v>0.123828</v>
      </c>
      <c r="J90" s="299"/>
      <c r="K90" s="300">
        <f>SUM(K83:K89)</f>
        <v>0</v>
      </c>
      <c r="O90" s="271">
        <v>4</v>
      </c>
      <c r="BA90" s="301">
        <f>SUM(BA83:BA89)</f>
        <v>0</v>
      </c>
      <c r="BB90" s="301">
        <f>SUM(BB83:BB89)</f>
        <v>0</v>
      </c>
      <c r="BC90" s="301">
        <f>SUM(BC83:BC89)</f>
        <v>0</v>
      </c>
      <c r="BD90" s="301">
        <f>SUM(BD83:BD89)</f>
        <v>0</v>
      </c>
      <c r="BE90" s="301">
        <f>SUM(BE83:BE89)</f>
        <v>0</v>
      </c>
    </row>
    <row r="91" spans="1:15" ht="12.75">
      <c r="A91" s="261" t="s">
        <v>164</v>
      </c>
      <c r="B91" s="262" t="s">
        <v>79</v>
      </c>
      <c r="C91" s="263" t="s">
        <v>80</v>
      </c>
      <c r="D91" s="264"/>
      <c r="E91" s="265"/>
      <c r="F91" s="265"/>
      <c r="G91" s="266"/>
      <c r="H91" s="267"/>
      <c r="I91" s="268"/>
      <c r="J91" s="269"/>
      <c r="K91" s="270"/>
      <c r="O91" s="271">
        <v>1</v>
      </c>
    </row>
    <row r="92" spans="1:80" ht="14.25">
      <c r="A92" s="272">
        <v>27</v>
      </c>
      <c r="B92" s="303" t="s">
        <v>534</v>
      </c>
      <c r="C92" s="304" t="s">
        <v>535</v>
      </c>
      <c r="D92" s="305" t="s">
        <v>401</v>
      </c>
      <c r="E92" s="306">
        <v>3.7</v>
      </c>
      <c r="F92" s="306"/>
      <c r="G92" s="307">
        <f aca="true" t="shared" si="24" ref="G92:G94">E92*F92</f>
        <v>0</v>
      </c>
      <c r="H92" s="278">
        <v>0</v>
      </c>
      <c r="I92" s="279">
        <f aca="true" t="shared" si="25" ref="I92:I94">E92*H92</f>
        <v>0</v>
      </c>
      <c r="J92" s="278"/>
      <c r="K92" s="279">
        <f aca="true" t="shared" si="26" ref="K92:K94">E92*J92</f>
        <v>0</v>
      </c>
      <c r="O92" s="271">
        <v>2</v>
      </c>
      <c r="AA92" s="241">
        <v>8</v>
      </c>
      <c r="AB92" s="241">
        <v>0</v>
      </c>
      <c r="AC92" s="241">
        <v>3</v>
      </c>
      <c r="AZ92" s="241">
        <v>1</v>
      </c>
      <c r="BA92" s="241">
        <f aca="true" t="shared" si="27" ref="BA92:BA94">IF(AZ92=1,G92,0)</f>
        <v>0</v>
      </c>
      <c r="BB92" s="241">
        <f aca="true" t="shared" si="28" ref="BB92:BB94">IF(AZ92=2,G92,0)</f>
        <v>0</v>
      </c>
      <c r="BC92" s="241">
        <f aca="true" t="shared" si="29" ref="BC92:BC94">IF(AZ92=3,G92,0)</f>
        <v>0</v>
      </c>
      <c r="BD92" s="241">
        <f aca="true" t="shared" si="30" ref="BD92:BD94">IF(AZ92=4,G92,0)</f>
        <v>0</v>
      </c>
      <c r="BE92" s="241">
        <f aca="true" t="shared" si="31" ref="BE92:BE94">IF(AZ92=5,G92,0)</f>
        <v>0</v>
      </c>
      <c r="CA92" s="271">
        <v>8</v>
      </c>
      <c r="CB92" s="271">
        <v>0</v>
      </c>
    </row>
    <row r="93" spans="1:80" ht="14.25">
      <c r="A93" s="272">
        <v>28</v>
      </c>
      <c r="B93" s="303" t="s">
        <v>536</v>
      </c>
      <c r="C93" s="304" t="s">
        <v>537</v>
      </c>
      <c r="D93" s="305" t="s">
        <v>401</v>
      </c>
      <c r="E93" s="306">
        <v>92.5</v>
      </c>
      <c r="F93" s="306"/>
      <c r="G93" s="307">
        <f t="shared" si="24"/>
        <v>0</v>
      </c>
      <c r="H93" s="278">
        <v>0</v>
      </c>
      <c r="I93" s="279">
        <f t="shared" si="25"/>
        <v>0</v>
      </c>
      <c r="J93" s="278"/>
      <c r="K93" s="279">
        <f t="shared" si="26"/>
        <v>0</v>
      </c>
      <c r="O93" s="271">
        <v>2</v>
      </c>
      <c r="AA93" s="241">
        <v>8</v>
      </c>
      <c r="AB93" s="241">
        <v>0</v>
      </c>
      <c r="AC93" s="241">
        <v>3</v>
      </c>
      <c r="AZ93" s="241">
        <v>1</v>
      </c>
      <c r="BA93" s="241">
        <f t="shared" si="27"/>
        <v>0</v>
      </c>
      <c r="BB93" s="241">
        <f t="shared" si="28"/>
        <v>0</v>
      </c>
      <c r="BC93" s="241">
        <f t="shared" si="29"/>
        <v>0</v>
      </c>
      <c r="BD93" s="241">
        <f t="shared" si="30"/>
        <v>0</v>
      </c>
      <c r="BE93" s="241">
        <f t="shared" si="31"/>
        <v>0</v>
      </c>
      <c r="CA93" s="271">
        <v>8</v>
      </c>
      <c r="CB93" s="271">
        <v>0</v>
      </c>
    </row>
    <row r="94" spans="1:80" ht="14.25">
      <c r="A94" s="272">
        <v>29</v>
      </c>
      <c r="B94" s="303" t="s">
        <v>538</v>
      </c>
      <c r="C94" s="304" t="s">
        <v>539</v>
      </c>
      <c r="D94" s="305" t="s">
        <v>401</v>
      </c>
      <c r="E94" s="306">
        <v>3.7</v>
      </c>
      <c r="F94" s="306"/>
      <c r="G94" s="307">
        <f t="shared" si="24"/>
        <v>0</v>
      </c>
      <c r="H94" s="278">
        <v>0</v>
      </c>
      <c r="I94" s="279">
        <f t="shared" si="25"/>
        <v>0</v>
      </c>
      <c r="J94" s="278"/>
      <c r="K94" s="279">
        <f t="shared" si="26"/>
        <v>0</v>
      </c>
      <c r="O94" s="271">
        <v>2</v>
      </c>
      <c r="AA94" s="241">
        <v>8</v>
      </c>
      <c r="AB94" s="241">
        <v>0</v>
      </c>
      <c r="AC94" s="241">
        <v>3</v>
      </c>
      <c r="AZ94" s="241">
        <v>1</v>
      </c>
      <c r="BA94" s="241">
        <f t="shared" si="27"/>
        <v>0</v>
      </c>
      <c r="BB94" s="241">
        <f t="shared" si="28"/>
        <v>0</v>
      </c>
      <c r="BC94" s="241">
        <f t="shared" si="29"/>
        <v>0</v>
      </c>
      <c r="BD94" s="241">
        <f t="shared" si="30"/>
        <v>0</v>
      </c>
      <c r="BE94" s="241">
        <f t="shared" si="31"/>
        <v>0</v>
      </c>
      <c r="CA94" s="271">
        <v>8</v>
      </c>
      <c r="CB94" s="271">
        <v>0</v>
      </c>
    </row>
    <row r="95" spans="1:15" ht="12.75" customHeight="1">
      <c r="A95" s="280"/>
      <c r="B95" s="308"/>
      <c r="C95" s="309" t="s">
        <v>540</v>
      </c>
      <c r="D95" s="309"/>
      <c r="E95" s="309"/>
      <c r="F95" s="309"/>
      <c r="G95" s="309"/>
      <c r="I95" s="283"/>
      <c r="K95" s="283"/>
      <c r="L95" s="284" t="s">
        <v>540</v>
      </c>
      <c r="O95" s="271">
        <v>3</v>
      </c>
    </row>
    <row r="96" spans="1:80" ht="14.25">
      <c r="A96" s="272">
        <v>30</v>
      </c>
      <c r="B96" s="303" t="s">
        <v>541</v>
      </c>
      <c r="C96" s="304" t="s">
        <v>542</v>
      </c>
      <c r="D96" s="305" t="s">
        <v>401</v>
      </c>
      <c r="E96" s="306">
        <v>3.7</v>
      </c>
      <c r="F96" s="306"/>
      <c r="G96" s="307">
        <f>E96*F96</f>
        <v>0</v>
      </c>
      <c r="H96" s="278">
        <v>0</v>
      </c>
      <c r="I96" s="279">
        <f>E96*H96</f>
        <v>0</v>
      </c>
      <c r="J96" s="278"/>
      <c r="K96" s="279">
        <f>E96*J96</f>
        <v>0</v>
      </c>
      <c r="O96" s="271">
        <v>2</v>
      </c>
      <c r="AA96" s="241">
        <v>8</v>
      </c>
      <c r="AB96" s="241">
        <v>0</v>
      </c>
      <c r="AC96" s="241">
        <v>3</v>
      </c>
      <c r="AZ96" s="241">
        <v>1</v>
      </c>
      <c r="BA96" s="241">
        <f>IF(AZ96=1,G96,0)</f>
        <v>0</v>
      </c>
      <c r="BB96" s="241">
        <f>IF(AZ96=2,G96,0)</f>
        <v>0</v>
      </c>
      <c r="BC96" s="241">
        <f>IF(AZ96=3,G96,0)</f>
        <v>0</v>
      </c>
      <c r="BD96" s="241">
        <f>IF(AZ96=4,G96,0)</f>
        <v>0</v>
      </c>
      <c r="BE96" s="241">
        <f>IF(AZ96=5,G96,0)</f>
        <v>0</v>
      </c>
      <c r="CA96" s="271">
        <v>8</v>
      </c>
      <c r="CB96" s="271">
        <v>0</v>
      </c>
    </row>
    <row r="97" spans="1:57" ht="12.75">
      <c r="A97" s="292"/>
      <c r="B97" s="293" t="s">
        <v>171</v>
      </c>
      <c r="C97" s="294" t="s">
        <v>543</v>
      </c>
      <c r="D97" s="295"/>
      <c r="E97" s="296"/>
      <c r="F97" s="297"/>
      <c r="G97" s="298">
        <f>SUM(G91:G96)</f>
        <v>0</v>
      </c>
      <c r="H97" s="299"/>
      <c r="I97" s="300">
        <f>SUM(I91:I96)</f>
        <v>0</v>
      </c>
      <c r="J97" s="299"/>
      <c r="K97" s="300">
        <f>SUM(K91:K96)</f>
        <v>0</v>
      </c>
      <c r="O97" s="271">
        <v>4</v>
      </c>
      <c r="BA97" s="301">
        <f>SUM(BA91:BA96)</f>
        <v>0</v>
      </c>
      <c r="BB97" s="301">
        <f>SUM(BB91:BB96)</f>
        <v>0</v>
      </c>
      <c r="BC97" s="301">
        <f>SUM(BC91:BC96)</f>
        <v>0</v>
      </c>
      <c r="BD97" s="301">
        <f>SUM(BD91:BD96)</f>
        <v>0</v>
      </c>
      <c r="BE97" s="301">
        <f>SUM(BE91:BE96)</f>
        <v>0</v>
      </c>
    </row>
  </sheetData>
  <sheetProtection selectLockedCells="1" selectUnlockedCells="1"/>
  <mergeCells count="49">
    <mergeCell ref="A1:G1"/>
    <mergeCell ref="A3:B3"/>
    <mergeCell ref="A4:B4"/>
    <mergeCell ref="E4:G4"/>
    <mergeCell ref="C9:D9"/>
    <mergeCell ref="C13:G13"/>
    <mergeCell ref="C14:D14"/>
    <mergeCell ref="C17:G17"/>
    <mergeCell ref="C18:D18"/>
    <mergeCell ref="C24:G24"/>
    <mergeCell ref="C25:G25"/>
    <mergeCell ref="C26:D26"/>
    <mergeCell ref="C27:D27"/>
    <mergeCell ref="C28:D28"/>
    <mergeCell ref="C30:G30"/>
    <mergeCell ref="C31:G31"/>
    <mergeCell ref="C32:G32"/>
    <mergeCell ref="C34:G34"/>
    <mergeCell ref="C35:G35"/>
    <mergeCell ref="C36:G36"/>
    <mergeCell ref="C37:D37"/>
    <mergeCell ref="C39:G39"/>
    <mergeCell ref="C40:D40"/>
    <mergeCell ref="C41:D41"/>
    <mergeCell ref="C42:D42"/>
    <mergeCell ref="C44:G44"/>
    <mergeCell ref="C45:D45"/>
    <mergeCell ref="C46:D46"/>
    <mergeCell ref="C47:D47"/>
    <mergeCell ref="C48:D48"/>
    <mergeCell ref="C50:G50"/>
    <mergeCell ref="C51:G51"/>
    <mergeCell ref="C53:D53"/>
    <mergeCell ref="C58:G58"/>
    <mergeCell ref="C59:D59"/>
    <mergeCell ref="C61:G61"/>
    <mergeCell ref="C62:G62"/>
    <mergeCell ref="C63:G63"/>
    <mergeCell ref="C64:D64"/>
    <mergeCell ref="C68:G68"/>
    <mergeCell ref="C69:G69"/>
    <mergeCell ref="C70:D70"/>
    <mergeCell ref="C77:G77"/>
    <mergeCell ref="C78:G78"/>
    <mergeCell ref="C80:D80"/>
    <mergeCell ref="C85:G85"/>
    <mergeCell ref="C86:D86"/>
    <mergeCell ref="C88:D88"/>
    <mergeCell ref="C95:G9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Jaroslav Bránský</cp:lastModifiedBy>
  <cp:lastPrinted>2018-08-08T08:19:06Z</cp:lastPrinted>
  <dcterms:created xsi:type="dcterms:W3CDTF">2016-04-04T09:27:44Z</dcterms:created>
  <dcterms:modified xsi:type="dcterms:W3CDTF">2018-08-08T08:20:11Z</dcterms:modified>
  <cp:category/>
  <cp:version/>
  <cp:contentType/>
  <cp:contentStatus/>
  <cp:revision>10</cp:revision>
</cp:coreProperties>
</file>