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 - Stavební část" sheetId="2" r:id="rId2"/>
  </sheets>
  <definedNames>
    <definedName name="_xlnm.Print_Area" localSheetId="0">'Rekapitulace stavby'!$D$4:$AO$36,'Rekapitulace stavby'!$C$42:$AQ$56</definedName>
    <definedName name="_xlnm._FilterDatabase" localSheetId="1" hidden="1">'100 - Stavební část'!$C$97:$K$263</definedName>
    <definedName name="_xlnm.Print_Area" localSheetId="1">'100 - Stavební část'!$C$4:$J$39,'100 - Stavební část'!$C$45:$J$79,'100 - Stavební část'!$C$85:$K$263</definedName>
    <definedName name="_xlnm.Print_Titles" localSheetId="0">'Rekapitulace stavby'!$52:$52</definedName>
    <definedName name="_xlnm.Print_Titles" localSheetId="1">'100 - Stavební část'!$97:$97</definedName>
  </definedNames>
  <calcPr fullCalcOnLoad="1"/>
</workbook>
</file>

<file path=xl/sharedStrings.xml><?xml version="1.0" encoding="utf-8"?>
<sst xmlns="http://schemas.openxmlformats.org/spreadsheetml/2006/main" count="2118" uniqueCount="506">
  <si>
    <t>Export Komplet</t>
  </si>
  <si>
    <t/>
  </si>
  <si>
    <t>2.0</t>
  </si>
  <si>
    <t>ZAMOK</t>
  </si>
  <si>
    <t>False</t>
  </si>
  <si>
    <t>{11bd7b35-9fe0-4769-a4bb-c2e14cc8ea3b}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</si>
  <si>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</si>
  <si>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</si>
  <si>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</si>
  <si>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</si>
  <si>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</si>
  <si>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</si>
  <si>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</si>
  <si>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</si>
  <si>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Y237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</si>
  <si>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</si>
  <si>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</si>
  <si>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Odvlhčení a hydroizolace spodní stavby objektu Bytov</t>
  </si>
  <si>
    <t>KSO:</t>
  </si>
  <si>
    <t>CC-CZ:</t>
  </si>
  <si>
    <t>Místo:</t>
  </si>
  <si>
    <t>Mariánské Lázně</t>
  </si>
  <si>
    <t>Datum:</t>
  </si>
  <si>
    <t>16. 8. 2018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</si>
  <si>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</si>
  <si>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</si>
  <si>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</si>
  <si>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</si>
  <si>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</si>
  <si>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</si>
  <si>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</si>
  <si>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ing.Graca Pavel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</si>
  <si>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</si>
  <si>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</si>
  <si>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</si>
  <si>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</si>
  <si>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</si>
  <si>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</si>
  <si>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</si>
  <si>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</si>
  <si>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</si>
  <si>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</si>
  <si>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</si>
  <si>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</si>
  <si>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</si>
  <si>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</si>
  <si>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</si>
  <si>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</si>
  <si>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</si>
  <si>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</si>
  <si>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</si>
  <si>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</si>
  <si>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</si>
  <si>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</si>
  <si>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</si>
  <si>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</si>
  <si>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</si>
  <si>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</si>
  <si>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</si>
  <si>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</si>
  <si>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</si>
  <si>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</si>
  <si>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</si>
  <si>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</si>
  <si>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</si>
  <si>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</si>
  <si>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</si>
  <si>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</si>
  <si>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</si>
  <si>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</si>
  <si>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</si>
  <si>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</si>
  <si>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</si>
  <si>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</si>
  <si>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</si>
  <si>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100</t>
  </si>
  <si>
    <t>Stavební část</t>
  </si>
  <si>
    <t>STA</t>
  </si>
  <si>
    <t>1</t>
  </si>
  <si>
    <t>{8d35fca9-129b-45f4-8e8f-170f32a638c3}</t>
  </si>
  <si>
    <t>2</t>
  </si>
  <si>
    <t>KRYCÍ LIST SOUPISU PRACÍ</t>
  </si>
  <si>
    <t>Objekt:</t>
  </si>
  <si>
    <t>100 -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</si>
  <si>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</si>
  <si>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</si>
  <si>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</si>
  <si>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</si>
  <si>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</si>
  <si>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</si>
  <si>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</si>
  <si>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</si>
  <si>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</si>
  <si>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</si>
  <si>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</si>
  <si>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</si>
  <si>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</si>
  <si>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</si>
  <si>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</si>
  <si>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</si>
  <si>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</si>
  <si>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</si>
  <si>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724 - Zdravotechnika - strojní vybavení</t>
  </si>
  <si>
    <t xml:space="preserve">    761 - Konstrukce prosvětlovací</t>
  </si>
  <si>
    <t xml:space="preserve">    764 - Konstrukce klempířské</t>
  </si>
  <si>
    <t xml:space="preserve">    767 - Konstrukce zámečnické</t>
  </si>
  <si>
    <t>OST - Ostatní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</si>
  <si>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</si>
  <si>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</si>
  <si>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</si>
  <si>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</si>
  <si>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</si>
  <si>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</si>
  <si>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</si>
  <si>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</si>
  <si>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</si>
  <si>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</si>
  <si>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</si>
  <si>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</si>
  <si>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</si>
  <si>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</si>
  <si>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</si>
  <si>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</si>
  <si>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</si>
  <si>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</si>
  <si>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</si>
  <si>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</si>
  <si>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</si>
  <si>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</si>
  <si>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</si>
  <si>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4</t>
  </si>
  <si>
    <t>425848455</t>
  </si>
  <si>
    <t>11125-1</t>
  </si>
  <si>
    <t>Odvoz a likvidace křovin</t>
  </si>
  <si>
    <t>---</t>
  </si>
  <si>
    <t>-675652644</t>
  </si>
  <si>
    <t>3</t>
  </si>
  <si>
    <t>119001401</t>
  </si>
  <si>
    <t>Dočasné zajištění potrubí ocelového nebo litinového DN do 200</t>
  </si>
  <si>
    <t>m</t>
  </si>
  <si>
    <t>1660024313</t>
  </si>
  <si>
    <t>119001421</t>
  </si>
  <si>
    <t>Dočasné zajištění kabelů a kabelových tratí ze 3 volně ložených kabelů</t>
  </si>
  <si>
    <t>-1844697360</t>
  </si>
  <si>
    <t>5</t>
  </si>
  <si>
    <t>130001101</t>
  </si>
  <si>
    <t>Příplatek za ztížení vykopávky v blízkosti podzemního vedení</t>
  </si>
  <si>
    <t>m3</t>
  </si>
  <si>
    <t>-1559947400</t>
  </si>
  <si>
    <t>6</t>
  </si>
  <si>
    <t>131201102</t>
  </si>
  <si>
    <t>Hloubení jam nezapažených v hornině tř. 3 objemu do 1000 m3</t>
  </si>
  <si>
    <t>1299444908</t>
  </si>
  <si>
    <t>VV</t>
  </si>
  <si>
    <t>4,4*6,8 "A1</t>
  </si>
  <si>
    <t>6,15*5,8 "A2</t>
  </si>
  <si>
    <t>5,7*6,3 "A3</t>
  </si>
  <si>
    <t>6,81*13,1 "A4</t>
  </si>
  <si>
    <t>1,2*13,9 "A5</t>
  </si>
  <si>
    <t>2,16*18,8 "A6</t>
  </si>
  <si>
    <t>7</t>
  </si>
  <si>
    <t>132201101</t>
  </si>
  <si>
    <t>Hloubení rýh š do 600 mm v hornině tř. 3 objemu do 100 m3</t>
  </si>
  <si>
    <t>-1050027641</t>
  </si>
  <si>
    <t>68,8*0,7*0,36 "odtokový žlab</t>
  </si>
  <si>
    <t>8</t>
  </si>
  <si>
    <t>161101101</t>
  </si>
  <si>
    <t>Svislé přemístění výkopku z horniny tř. 1 až 4 hl výkopu do 2,5 m</t>
  </si>
  <si>
    <t>258963390</t>
  </si>
  <si>
    <t>9</t>
  </si>
  <si>
    <t>161101102</t>
  </si>
  <si>
    <t>Svislé přemístění výkopku z horniny tř. 1 až 4 hl výkopu do 4 m</t>
  </si>
  <si>
    <t>2030967398</t>
  </si>
  <si>
    <t>10</t>
  </si>
  <si>
    <t>162301101</t>
  </si>
  <si>
    <t>Vodorovné přemístění do 500 m výkopku/sypaniny z horniny tř. 1 až 4</t>
  </si>
  <si>
    <t>-1539000516</t>
  </si>
  <si>
    <t>203,864 "odvoz na meziskládku</t>
  </si>
  <si>
    <t>203,864 "dovod z meziskládky</t>
  </si>
  <si>
    <t>11</t>
  </si>
  <si>
    <t>162701105</t>
  </si>
  <si>
    <t>Vodorovné přemístění do 10000 m výkopku/sypaniny z horniny tř. 1 až 4</t>
  </si>
  <si>
    <t>-418792450</t>
  </si>
  <si>
    <t>(41,76+5,04+1,2+9,805+11,47+2,43+2+2)*0,7*0,4 "dno výkopu</t>
  </si>
  <si>
    <t>41*0,5*0,2 "okapový chodník</t>
  </si>
  <si>
    <t>1,5*1,2*0,8*3 "obsyp angl.dvorku</t>
  </si>
  <si>
    <t>12</t>
  </si>
  <si>
    <t>167101102</t>
  </si>
  <si>
    <t>Nakládání výkopku z hornin tř. 1 až 4 přes 100 m3</t>
  </si>
  <si>
    <t>1498731409</t>
  </si>
  <si>
    <t>13</t>
  </si>
  <si>
    <t>171201201</t>
  </si>
  <si>
    <t>Uložení sypaniny na skládky</t>
  </si>
  <si>
    <t>-916032473</t>
  </si>
  <si>
    <t>14</t>
  </si>
  <si>
    <t>171201211</t>
  </si>
  <si>
    <t>Poplatek za uložení stavebního odpadu - zeminy a kameniva na skládce</t>
  </si>
  <si>
    <t>t</t>
  </si>
  <si>
    <t>815992851</t>
  </si>
  <si>
    <t>46,955*2 'Přepočtené koeficientem množství</t>
  </si>
  <si>
    <t>174101101</t>
  </si>
  <si>
    <t>Zásyp jam, šachet rýh nebo kolem objektů sypaninou se zhutněním</t>
  </si>
  <si>
    <t>1735628286</t>
  </si>
  <si>
    <t>-(41,76+5,04+1,2+9,805+11,47+2,43+2+2)*0,7*0,4 "dno výkopu</t>
  </si>
  <si>
    <t>-68,8*0,7*0,36 "odtokový žlab</t>
  </si>
  <si>
    <t>-41*0,5*0,2 "okapový chodník</t>
  </si>
  <si>
    <t>-1,25*1*0,4*3 "anglický dvorek</t>
  </si>
  <si>
    <t>16</t>
  </si>
  <si>
    <t>M</t>
  </si>
  <si>
    <t>58331351</t>
  </si>
  <si>
    <t>kamenivo těžené drobné frakce 0/4</t>
  </si>
  <si>
    <t>-867509741</t>
  </si>
  <si>
    <t>-1,25*1*0,4*3</t>
  </si>
  <si>
    <t>2,82*2 'Přepočtené koeficientem množství</t>
  </si>
  <si>
    <t>17</t>
  </si>
  <si>
    <t>181301101</t>
  </si>
  <si>
    <t>Rozprostření ornice tl vrstvy do 100 mm pl do 500 m2 v rovině nebo ve svahu do 1:5</t>
  </si>
  <si>
    <t>77234885</t>
  </si>
  <si>
    <t>18</t>
  </si>
  <si>
    <t>10371500</t>
  </si>
  <si>
    <t>substrát pro trávníky VL</t>
  </si>
  <si>
    <t>-807468480</t>
  </si>
  <si>
    <t>170*0,1 'Přepočtené koeficientem množství</t>
  </si>
  <si>
    <t>19</t>
  </si>
  <si>
    <t>181411131</t>
  </si>
  <si>
    <t>Založení parkového trávníku výsevem plochy do 1000 m2 v rovině a ve svahu do 1:5</t>
  </si>
  <si>
    <t>2116579664</t>
  </si>
  <si>
    <t>20</t>
  </si>
  <si>
    <t>00572410</t>
  </si>
  <si>
    <t>osivo směs travní parková</t>
  </si>
  <si>
    <t>kg</t>
  </si>
  <si>
    <t>2107482001</t>
  </si>
  <si>
    <t>170*0,015 'Přepočtené koeficientem množství</t>
  </si>
  <si>
    <t>181951101</t>
  </si>
  <si>
    <t>Úprava pláně v hornině tř. 1 až 4 bez zhutnění</t>
  </si>
  <si>
    <t>-366410812</t>
  </si>
  <si>
    <t>22</t>
  </si>
  <si>
    <t>181951102</t>
  </si>
  <si>
    <t>Úprava pláně v hornině tř. 1 až 4 se zhutněním</t>
  </si>
  <si>
    <t>-435996986</t>
  </si>
  <si>
    <t>68,8*0,7 "odtokový žlab</t>
  </si>
  <si>
    <t>41*0,5 "okapový chodník</t>
  </si>
  <si>
    <t>Zakládání</t>
  </si>
  <si>
    <t>23</t>
  </si>
  <si>
    <t>211561111</t>
  </si>
  <si>
    <t>Výplň odvodňovacích žeber nebo trativodů kamenivem hrubým drceným frakce 4 až 16 mm</t>
  </si>
  <si>
    <t>-1319264945</t>
  </si>
  <si>
    <t>24</t>
  </si>
  <si>
    <t>211971110</t>
  </si>
  <si>
    <t>Zřízení opláštění žeber nebo trativodů geotextilií v rýze nebo zářezu sklonu do 1:2</t>
  </si>
  <si>
    <t>-461158794</t>
  </si>
  <si>
    <t>(41,76+5,04+1,2+9,805+11,47+2,43+2+2)*(0,7*2+0,4*2) "dno výkopu</t>
  </si>
  <si>
    <t>25</t>
  </si>
  <si>
    <t>69311172</t>
  </si>
  <si>
    <t>geotextilie PP s ÚV stabilizací 300g/m2</t>
  </si>
  <si>
    <t>1121095489</t>
  </si>
  <si>
    <t>166,551*1,1 'Přepočtené koeficientem množství</t>
  </si>
  <si>
    <t>26</t>
  </si>
  <si>
    <t>212755211</t>
  </si>
  <si>
    <t>Trativody z drenážních trubek plastových flexibilních D 50 mm bez lože</t>
  </si>
  <si>
    <t>617128467</t>
  </si>
  <si>
    <t>1,3*2+1,5 "odvodnění angl.dvorků</t>
  </si>
  <si>
    <t>Svislé a kompletní konstrukce</t>
  </si>
  <si>
    <t>27</t>
  </si>
  <si>
    <t>386381113</t>
  </si>
  <si>
    <t>Jímka 900x900x900 mm ze ŽB</t>
  </si>
  <si>
    <t>kus</t>
  </si>
  <si>
    <t>-1112671414</t>
  </si>
  <si>
    <t>Vodorovné konstrukce</t>
  </si>
  <si>
    <t>28</t>
  </si>
  <si>
    <t>451573111</t>
  </si>
  <si>
    <t>Lože pod potrubí otevřený výkop ze štěrkopísku</t>
  </si>
  <si>
    <t>650243666</t>
  </si>
  <si>
    <t>(18,1+3+4,2)*0,6*0,1</t>
  </si>
  <si>
    <t>Komunikace pozemní</t>
  </si>
  <si>
    <t>29</t>
  </si>
  <si>
    <t>564251111</t>
  </si>
  <si>
    <t>Podklad nebo podsyp ze štěrkopísku ŠP tl 150 mm</t>
  </si>
  <si>
    <t>1423801454</t>
  </si>
  <si>
    <t>Úpravy povrchů, podlahy a osazování výplní</t>
  </si>
  <si>
    <t>30</t>
  </si>
  <si>
    <t>622142001-01</t>
  </si>
  <si>
    <t>Potažení vnějších stěn sklovláknitým pletivem vtlačeným do tenkovrstvé hmoty (prodyšné)</t>
  </si>
  <si>
    <t>-492986069</t>
  </si>
  <si>
    <t>31</t>
  </si>
  <si>
    <t>622325102</t>
  </si>
  <si>
    <t>Oprava vnější vápenocementové hladké omítky složitosti 1 stěn v rozsahu do 30%</t>
  </si>
  <si>
    <t>1621202788</t>
  </si>
  <si>
    <t>32</t>
  </si>
  <si>
    <t>622331121</t>
  </si>
  <si>
    <t>Cementová omítka hladká jednovrstvá vnějších stěn nanášená ručně</t>
  </si>
  <si>
    <t>-1074502291</t>
  </si>
  <si>
    <t>33</t>
  </si>
  <si>
    <t>622531021</t>
  </si>
  <si>
    <t>Tenkovrstvá silikonová zrnitá omítka tl. 2,0 mm včetně penetrace vnějších stěn</t>
  </si>
  <si>
    <t>883005142</t>
  </si>
  <si>
    <t>34</t>
  </si>
  <si>
    <t>629995101</t>
  </si>
  <si>
    <t>Očištění vnějších ploch tlakovou vodou</t>
  </si>
  <si>
    <t>118068047</t>
  </si>
  <si>
    <t>2,55*6,8 "A1</t>
  </si>
  <si>
    <t>3,13*(5,8+2*2) "A2</t>
  </si>
  <si>
    <t>2,98*6,3 "A3</t>
  </si>
  <si>
    <t>3,33*13,1 "A4</t>
  </si>
  <si>
    <t>1,06*13,9 "A5</t>
  </si>
  <si>
    <t>1,69*14,8 "A6</t>
  </si>
  <si>
    <t>35</t>
  </si>
  <si>
    <t>632450121</t>
  </si>
  <si>
    <t>Vyrovnávací cementový potěr tl do 20 mm ze suchých směsí provedený v pásu</t>
  </si>
  <si>
    <t>91758342</t>
  </si>
  <si>
    <t>0,7*0,15 "parapet (řez A4)</t>
  </si>
  <si>
    <t>36</t>
  </si>
  <si>
    <t>637211122</t>
  </si>
  <si>
    <t>Okapový chodník z betonových dlaždic tl 50 mm kladených do písku se zalitím spár MC</t>
  </si>
  <si>
    <t>1605813813</t>
  </si>
  <si>
    <t>41*0,5</t>
  </si>
  <si>
    <t>Trubní vedení</t>
  </si>
  <si>
    <t>37</t>
  </si>
  <si>
    <t>899102112</t>
  </si>
  <si>
    <t>Osazení poklopů litinových nebo ocelových včetně rámů pro třídu zatížení A15, A50</t>
  </si>
  <si>
    <t>-157782530</t>
  </si>
  <si>
    <t>38</t>
  </si>
  <si>
    <t>553-01</t>
  </si>
  <si>
    <t>Dodávka poklop oc.kontrolní jímky vč.rámu</t>
  </si>
  <si>
    <t>1801081734</t>
  </si>
  <si>
    <t>Ostatní konstrukce a práce, bourání</t>
  </si>
  <si>
    <t>39</t>
  </si>
  <si>
    <t>919735123</t>
  </si>
  <si>
    <t>Řezání stávajícího betonového krytu hl do 150 mm</t>
  </si>
  <si>
    <t>-221477452</t>
  </si>
  <si>
    <t>1,1*4*2 "kontrolní jímka</t>
  </si>
  <si>
    <t>40</t>
  </si>
  <si>
    <t>935112211</t>
  </si>
  <si>
    <t>Osazení příkopového žlabu do betonu tl 100 mm z betonových tvárnic š 800 mm</t>
  </si>
  <si>
    <t>-28586242</t>
  </si>
  <si>
    <t>41</t>
  </si>
  <si>
    <t>59227029</t>
  </si>
  <si>
    <t>žlabovka betonová příkopová 500x680x60mm</t>
  </si>
  <si>
    <t>-548066548</t>
  </si>
  <si>
    <t>42</t>
  </si>
  <si>
    <t>941211111</t>
  </si>
  <si>
    <t>Montáž lešení řadového rámového lehkého zatížení do 200 kg/m2 š do 0,9 m v do 10 m</t>
  </si>
  <si>
    <t>2006463954</t>
  </si>
  <si>
    <t>43</t>
  </si>
  <si>
    <t>941211211</t>
  </si>
  <si>
    <t>Příplatek k lešení řadovému rámovému lehkému š 0,9 m v do 25 m za první a ZKD den použití</t>
  </si>
  <si>
    <t>502491225</t>
  </si>
  <si>
    <t>188,1*30 'Přepočtené koeficientem množství</t>
  </si>
  <si>
    <t>44</t>
  </si>
  <si>
    <t>941211811</t>
  </si>
  <si>
    <t>Demontáž lešení řadového rámového lehkého zatížení do 200 kg/m2 š do 0,9 m v do 10 m</t>
  </si>
  <si>
    <t>-453009193</t>
  </si>
  <si>
    <t>45</t>
  </si>
  <si>
    <t>944611111</t>
  </si>
  <si>
    <t>Montáž ochranné plachty z textilie z umělých vláken</t>
  </si>
  <si>
    <t>-128568643</t>
  </si>
  <si>
    <t>46</t>
  </si>
  <si>
    <t>944611211</t>
  </si>
  <si>
    <t>Příplatek k ochranné plachtě za první a ZKD den použití</t>
  </si>
  <si>
    <t>-708706064</t>
  </si>
  <si>
    <t>47</t>
  </si>
  <si>
    <t>944611811</t>
  </si>
  <si>
    <t>Demontáž ochranné plachty z textilie z umělých vláken</t>
  </si>
  <si>
    <t>-1846835643</t>
  </si>
  <si>
    <t>48</t>
  </si>
  <si>
    <t>962042321</t>
  </si>
  <si>
    <t>Bourání zdiva nadzákladového z betonu prostého přes 1 m3</t>
  </si>
  <si>
    <t>1024507111</t>
  </si>
  <si>
    <t>1,75*0,84*1,33*3 "anglické dvorky</t>
  </si>
  <si>
    <t>49</t>
  </si>
  <si>
    <t>965042221</t>
  </si>
  <si>
    <t>Bourání podkladů pod dlažby nebo mazanin betonových nebo z litého asfaltu tl přes 100 mm pl do 1 m2</t>
  </si>
  <si>
    <t>1593004014</t>
  </si>
  <si>
    <t>1,1*1,1*0,8*2 "kontrolní jímka</t>
  </si>
  <si>
    <t>50</t>
  </si>
  <si>
    <t>966008212</t>
  </si>
  <si>
    <t>Bourání odvodňovacího žlabu z betonových příkopových tvárnic š do 800 mm</t>
  </si>
  <si>
    <t>-1204744587</t>
  </si>
  <si>
    <t>51</t>
  </si>
  <si>
    <t>978015341</t>
  </si>
  <si>
    <t>Otlučení (osekání) vnější vápenné nebo vápenocementové omítky stupně členitosti 1 a 2 rozsahu do 30%</t>
  </si>
  <si>
    <t>-1158457975</t>
  </si>
  <si>
    <t>62,7*3</t>
  </si>
  <si>
    <t>52</t>
  </si>
  <si>
    <t>978015391</t>
  </si>
  <si>
    <t>Otlučení (osekání) vnější vápenné nebo vápenocementové omítky stupně členitosti 1 a 2 do 100%</t>
  </si>
  <si>
    <t>-2051195161</t>
  </si>
  <si>
    <t>997</t>
  </si>
  <si>
    <t>Přesun sutě</t>
  </si>
  <si>
    <t>53</t>
  </si>
  <si>
    <t>997013111</t>
  </si>
  <si>
    <t>Vnitrostaveništní doprava suti a vybouraných hmot pro budovy v do 6 m s použitím mechanizace</t>
  </si>
  <si>
    <t>82011499</t>
  </si>
  <si>
    <t>54</t>
  </si>
  <si>
    <t>997013501</t>
  </si>
  <si>
    <t>Odvoz suti a vybouraných hmot na skládku nebo meziskládku do 1 km se složením</t>
  </si>
  <si>
    <t>1005852222</t>
  </si>
  <si>
    <t>55</t>
  </si>
  <si>
    <t>997013509</t>
  </si>
  <si>
    <t>Příplatek k odvozu suti a vybouraných hmot na skládku ZKD 1 km přes 1 km</t>
  </si>
  <si>
    <t>-1458729878</t>
  </si>
  <si>
    <t>55,281*9 'Přepočtené koeficientem množství</t>
  </si>
  <si>
    <t>56</t>
  </si>
  <si>
    <t>997013801</t>
  </si>
  <si>
    <t>Poplatek za uložení na skládce (skládkovné) stavebního odpadu betonového kód odpadu 170 101</t>
  </si>
  <si>
    <t>1880329599</t>
  </si>
  <si>
    <t>998</t>
  </si>
  <si>
    <t>Přesun hmot</t>
  </si>
  <si>
    <t>57</t>
  </si>
  <si>
    <t>998011001</t>
  </si>
  <si>
    <t>Přesun hmot pro budovy zděné v do 6 m</t>
  </si>
  <si>
    <t>-2077325933</t>
  </si>
  <si>
    <t>PSV</t>
  </si>
  <si>
    <t>Práce a dodávky PSV</t>
  </si>
  <si>
    <t>711</t>
  </si>
  <si>
    <t>Izolace proti vodě, vlhkosti a plynům</t>
  </si>
  <si>
    <t>58</t>
  </si>
  <si>
    <t>711113121</t>
  </si>
  <si>
    <t>Izolace proti zemní vlhkosti na svislé ploše za studena emulzí elastickou (Weber tec 915)</t>
  </si>
  <si>
    <t>1154491400</t>
  </si>
  <si>
    <t>182,507*2 "2 vrstvy</t>
  </si>
  <si>
    <t>59</t>
  </si>
  <si>
    <t>71111-1</t>
  </si>
  <si>
    <t>Vložení skelné tkaniny R131 do první vrstvy bitumenového nátěru</t>
  </si>
  <si>
    <t>-603319681</t>
  </si>
  <si>
    <t>60</t>
  </si>
  <si>
    <t>711161212</t>
  </si>
  <si>
    <t>Izolace proti zemní vlhkosti nopovou fólií svislá, nopek v 8,0 mm, tl do 0,6 mm</t>
  </si>
  <si>
    <t>1000485279</t>
  </si>
  <si>
    <t>(0,1+2,55+0,4)*6,8 "A1</t>
  </si>
  <si>
    <t>(0,1+3,13+0,4)*(5,8+2*2) "A2</t>
  </si>
  <si>
    <t>(0,1+2,98+0,4)*6,3 "A3</t>
  </si>
  <si>
    <t>(0,1+3,33+0,4)*13,1 "A4</t>
  </si>
  <si>
    <t>(0,1+1,06+0,4)*13,9 "A5</t>
  </si>
  <si>
    <t>(0,1+1,69+0,4)*14,8 "A6</t>
  </si>
  <si>
    <t>61</t>
  </si>
  <si>
    <t>711161384</t>
  </si>
  <si>
    <t>Izolace proti zemní vlhkosti nopovou fólií ukončení provětrávací lištou</t>
  </si>
  <si>
    <t>-1625118968</t>
  </si>
  <si>
    <t>6,8 "A1</t>
  </si>
  <si>
    <t>5,8+2*2 "A2</t>
  </si>
  <si>
    <t>6,3 "A3</t>
  </si>
  <si>
    <t>13,1 "A4</t>
  </si>
  <si>
    <t>13,9 "A5</t>
  </si>
  <si>
    <t>14,8 "A6</t>
  </si>
  <si>
    <t>62</t>
  </si>
  <si>
    <t>998711201</t>
  </si>
  <si>
    <t>Přesun hmot procentní pro izolace proti vodě, vlhkosti a plynům v objektech v do 6 m</t>
  </si>
  <si>
    <t>%</t>
  </si>
  <si>
    <t>-1780644849</t>
  </si>
  <si>
    <t>724</t>
  </si>
  <si>
    <t>Zdravotechnika - strojní vybavení</t>
  </si>
  <si>
    <t>63</t>
  </si>
  <si>
    <t>724-1</t>
  </si>
  <si>
    <t>M+D ponorné čerpadlo s hadicí dl.25 m</t>
  </si>
  <si>
    <t>-1648814854</t>
  </si>
  <si>
    <t>761</t>
  </si>
  <si>
    <t>Konstrukce prosvětlovací</t>
  </si>
  <si>
    <t>64</t>
  </si>
  <si>
    <t>761661031</t>
  </si>
  <si>
    <t>Osazení sklepních světlíků (anglických dvorků) hloubky do 1,0 m, šířky do 1,25 m</t>
  </si>
  <si>
    <t>1820866585</t>
  </si>
  <si>
    <t>65</t>
  </si>
  <si>
    <t>56245264</t>
  </si>
  <si>
    <t>světlík sklepní včetně odvodňovacího prvku recykovaný polymer, rošt mřížkový, 125x100x40 cm</t>
  </si>
  <si>
    <t>-192652760</t>
  </si>
  <si>
    <t>66</t>
  </si>
  <si>
    <t>998761201</t>
  </si>
  <si>
    <t>Přesun hmot procentní pro konstrukce sklobetonové v objektech v do 6 m</t>
  </si>
  <si>
    <t>1770836050</t>
  </si>
  <si>
    <t>764</t>
  </si>
  <si>
    <t>Konstrukce klempířské</t>
  </si>
  <si>
    <t>67</t>
  </si>
  <si>
    <t>764216403</t>
  </si>
  <si>
    <t>Oplechování parapetů rovných mechanicky kotvené z Pz plechu rš 250 mm</t>
  </si>
  <si>
    <t>-1871595231</t>
  </si>
  <si>
    <t>767</t>
  </si>
  <si>
    <t>Konstrukce zámečnické</t>
  </si>
  <si>
    <t>68</t>
  </si>
  <si>
    <t>767-1</t>
  </si>
  <si>
    <t>M+D oc.poklop otevíravý po straně na panty + oko na provlečení visacího zámku - 2000x1000 mm - viz PD - řez A2</t>
  </si>
  <si>
    <t>-642844084</t>
  </si>
  <si>
    <t>OST</t>
  </si>
  <si>
    <t>Ostatní</t>
  </si>
  <si>
    <t>VRN</t>
  </si>
  <si>
    <t>Vedlejší rozpočtové náklady</t>
  </si>
  <si>
    <t>69</t>
  </si>
  <si>
    <t>999-001-01</t>
  </si>
  <si>
    <t>Zabezpečení staveniště</t>
  </si>
  <si>
    <t>-1705239103</t>
  </si>
  <si>
    <t>70</t>
  </si>
  <si>
    <t>999-001-02</t>
  </si>
  <si>
    <t>Zařízení staveniště</t>
  </si>
  <si>
    <t>335683811</t>
  </si>
  <si>
    <t>71</t>
  </si>
  <si>
    <t>999-001-03</t>
  </si>
  <si>
    <t>Náklady na energie zařízení staveniště</t>
  </si>
  <si>
    <t>-1178619911</t>
  </si>
  <si>
    <t>72</t>
  </si>
  <si>
    <t>999-001-04</t>
  </si>
  <si>
    <t>Vytyčení inženýrských sítí</t>
  </si>
  <si>
    <t>-766154110</t>
  </si>
  <si>
    <t>73</t>
  </si>
  <si>
    <t>999-001-05</t>
  </si>
  <si>
    <t>Dokumentace skutečného provedení</t>
  </si>
  <si>
    <t>1349880401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</si>
</sst>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32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27"/>
    </row>
    <row r="30" spans="2:57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27"/>
    </row>
    <row r="31" spans="2:57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27"/>
    </row>
    <row r="32" spans="2:57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27"/>
    </row>
    <row r="33" spans="2:57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27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Y237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Odvlhčení a hydroizolace spodní stavby objektu Bytov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Mariánské Lázně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63" t="str">
        <f>IF(AN8="","",AN8)</f>
        <v>16. 8. 2018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6" s="1" customFormat="1" ht="13.65" customHeight="1"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Město Mariánské Lázně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64" t="str">
        <f>IF(E17="","",E17)</f>
        <v>ing.Graca Pavel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</row>
    <row r="50" spans="2:56" s="1" customFormat="1" ht="13.65" customHeight="1"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Milan Hájek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</row>
    <row r="51" spans="2:56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6"/>
    </row>
    <row r="52" spans="2:56" s="1" customFormat="1" ht="29.25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6" t="s">
        <v>67</v>
      </c>
    </row>
    <row r="53" spans="2:56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68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ROUND(AG55,2)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</v>
      </c>
      <c r="AR54" s="96"/>
      <c r="AS54" s="97">
        <f>ROUND(AS55,2)</f>
        <v>0</v>
      </c>
      <c r="AT54" s="98">
        <f>ROUND(SUM(AV54:AW54),2)</f>
        <v>0</v>
      </c>
      <c r="AU54" s="99">
        <f>ROUND(AU55,5)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ROUND(AZ55,2)</f>
        <v>0</v>
      </c>
      <c r="BA54" s="98">
        <f>ROUND(BA55,2)</f>
        <v>0</v>
      </c>
      <c r="BB54" s="98">
        <f>ROUND(BB55,2)</f>
        <v>0</v>
      </c>
      <c r="BC54" s="98">
        <f>ROUND(BC55,2)</f>
        <v>0</v>
      </c>
      <c r="BD54" s="100">
        <f>ROUND(BD55,2)</f>
        <v>0</v>
      </c>
      <c r="BS54" s="101" t="s">
        <v>69</v>
      </c>
      <c r="BT54" s="101" t="s">
        <v>70</v>
      </c>
      <c r="BU54" s="102" t="s">
        <v>71</v>
      </c>
      <c r="BV54" s="101" t="s">
        <v>72</v>
      </c>
      <c r="BW54" s="101" t="s">
        <v>5</v>
      </c>
      <c r="BX54" s="101" t="s">
        <v>73</v>
      </c>
      <c r="CL54" s="101" t="s">
        <v>1</v>
      </c>
    </row>
    <row r="55" spans="1:91" s="5" customFormat="1" ht="16.5" customHeight="1">
      <c r="A55" s="103" t="s">
        <v>74</v>
      </c>
      <c r="B55" s="104"/>
      <c r="C55" s="105"/>
      <c r="D55" s="106" t="s">
        <v>75</v>
      </c>
      <c r="E55" s="106"/>
      <c r="F55" s="106"/>
      <c r="G55" s="106"/>
      <c r="H55" s="106"/>
      <c r="I55" s="107"/>
      <c r="J55" s="106" t="s">
        <v>76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'100 - Stavební část'!J30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77</v>
      </c>
      <c r="AR55" s="110"/>
      <c r="AS55" s="111">
        <v>0</v>
      </c>
      <c r="AT55" s="112">
        <f>ROUND(SUM(AV55:AW55),2)</f>
        <v>0</v>
      </c>
      <c r="AU55" s="113">
        <f>'100 - Stavební část'!P98</f>
        <v>0</v>
      </c>
      <c r="AV55" s="112">
        <f>'100 - Stavební část'!J33</f>
        <v>0</v>
      </c>
      <c r="AW55" s="112">
        <f>'100 - Stavební část'!J34</f>
        <v>0</v>
      </c>
      <c r="AX55" s="112">
        <f>'100 - Stavební část'!J35</f>
        <v>0</v>
      </c>
      <c r="AY55" s="112">
        <f>'100 - Stavební část'!J36</f>
        <v>0</v>
      </c>
      <c r="AZ55" s="112">
        <f>'100 - Stavební část'!F33</f>
        <v>0</v>
      </c>
      <c r="BA55" s="112">
        <f>'100 - Stavební část'!F34</f>
        <v>0</v>
      </c>
      <c r="BB55" s="112">
        <f>'100 - Stavební část'!F35</f>
        <v>0</v>
      </c>
      <c r="BC55" s="112">
        <f>'100 - Stavební část'!F36</f>
        <v>0</v>
      </c>
      <c r="BD55" s="114">
        <f>'100 - Stavební část'!F37</f>
        <v>0</v>
      </c>
      <c r="BT55" s="115" t="s">
        <v>78</v>
      </c>
      <c r="BV55" s="115" t="s">
        <v>72</v>
      </c>
      <c r="BW55" s="115" t="s">
        <v>79</v>
      </c>
      <c r="BX55" s="115" t="s">
        <v>5</v>
      </c>
      <c r="CL55" s="115" t="s">
        <v>1</v>
      </c>
      <c r="CM55" s="115" t="s">
        <v>80</v>
      </c>
    </row>
    <row r="56" spans="2:44" s="1" customFormat="1" ht="30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2:44" s="1" customFormat="1" ht="6.9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39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00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79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6"/>
      <c r="AT3" s="13" t="s">
        <v>80</v>
      </c>
    </row>
    <row r="4" spans="2:46" ht="24.95" customHeight="1">
      <c r="B4" s="16"/>
      <c r="D4" s="120" t="s">
        <v>81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1" t="s">
        <v>16</v>
      </c>
      <c r="L6" s="16"/>
    </row>
    <row r="7" spans="2:12" ht="16.5" customHeight="1">
      <c r="B7" s="16"/>
      <c r="E7" s="122" t="str">
        <f>'Rekapitulace stavby'!K6</f>
        <v>Odvlhčení a hydroizolace spodní stavby objektu Bytov</v>
      </c>
      <c r="F7" s="121"/>
      <c r="G7" s="121"/>
      <c r="H7" s="121"/>
      <c r="L7" s="16"/>
    </row>
    <row r="8" spans="2:12" s="1" customFormat="1" ht="12" customHeight="1">
      <c r="B8" s="39"/>
      <c r="D8" s="121" t="s">
        <v>82</v>
      </c>
      <c r="I8" s="123"/>
      <c r="L8" s="39"/>
    </row>
    <row r="9" spans="2:12" s="1" customFormat="1" ht="36.95" customHeight="1">
      <c r="B9" s="39"/>
      <c r="E9" s="124" t="s">
        <v>83</v>
      </c>
      <c r="F9" s="1"/>
      <c r="G9" s="1"/>
      <c r="H9" s="1"/>
      <c r="I9" s="123"/>
      <c r="L9" s="39"/>
    </row>
    <row r="10" spans="2:12" s="1" customFormat="1" ht="12">
      <c r="B10" s="39"/>
      <c r="I10" s="123"/>
      <c r="L10" s="39"/>
    </row>
    <row r="11" spans="2:12" s="1" customFormat="1" ht="12" customHeight="1">
      <c r="B11" s="39"/>
      <c r="D11" s="121" t="s">
        <v>18</v>
      </c>
      <c r="F11" s="13" t="s">
        <v>1</v>
      </c>
      <c r="I11" s="125" t="s">
        <v>19</v>
      </c>
      <c r="J11" s="13" t="s">
        <v>1</v>
      </c>
      <c r="L11" s="39"/>
    </row>
    <row r="12" spans="2:12" s="1" customFormat="1" ht="12" customHeight="1">
      <c r="B12" s="39"/>
      <c r="D12" s="121" t="s">
        <v>20</v>
      </c>
      <c r="F12" s="13" t="s">
        <v>21</v>
      </c>
      <c r="I12" s="125" t="s">
        <v>22</v>
      </c>
      <c r="J12" s="126" t="str">
        <f>'Rekapitulace stavby'!AN8</f>
        <v>16. 8. 2018</v>
      </c>
      <c r="L12" s="39"/>
    </row>
    <row r="13" spans="2:12" s="1" customFormat="1" ht="10.8" customHeight="1">
      <c r="B13" s="39"/>
      <c r="I13" s="123"/>
      <c r="L13" s="39"/>
    </row>
    <row r="14" spans="2:12" s="1" customFormat="1" ht="12" customHeight="1">
      <c r="B14" s="39"/>
      <c r="D14" s="121" t="s">
        <v>24</v>
      </c>
      <c r="I14" s="125" t="s">
        <v>25</v>
      </c>
      <c r="J14" s="13" t="s">
        <v>1</v>
      </c>
      <c r="L14" s="39"/>
    </row>
    <row r="15" spans="2:12" s="1" customFormat="1" ht="18" customHeight="1">
      <c r="B15" s="39"/>
      <c r="E15" s="13" t="s">
        <v>26</v>
      </c>
      <c r="I15" s="125" t="s">
        <v>27</v>
      </c>
      <c r="J15" s="13" t="s">
        <v>1</v>
      </c>
      <c r="L15" s="39"/>
    </row>
    <row r="16" spans="2:12" s="1" customFormat="1" ht="6.95" customHeight="1">
      <c r="B16" s="39"/>
      <c r="I16" s="123"/>
      <c r="L16" s="39"/>
    </row>
    <row r="17" spans="2:12" s="1" customFormat="1" ht="12" customHeight="1">
      <c r="B17" s="39"/>
      <c r="D17" s="121" t="s">
        <v>28</v>
      </c>
      <c r="I17" s="125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25" t="s">
        <v>27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23"/>
      <c r="L19" s="39"/>
    </row>
    <row r="20" spans="2:12" s="1" customFormat="1" ht="12" customHeight="1">
      <c r="B20" s="39"/>
      <c r="D20" s="121" t="s">
        <v>30</v>
      </c>
      <c r="I20" s="125" t="s">
        <v>25</v>
      </c>
      <c r="J20" s="13" t="s">
        <v>1</v>
      </c>
      <c r="L20" s="39"/>
    </row>
    <row r="21" spans="2:12" s="1" customFormat="1" ht="18" customHeight="1">
      <c r="B21" s="39"/>
      <c r="E21" s="13" t="s">
        <v>31</v>
      </c>
      <c r="I21" s="125" t="s">
        <v>27</v>
      </c>
      <c r="J21" s="13" t="s">
        <v>1</v>
      </c>
      <c r="L21" s="39"/>
    </row>
    <row r="22" spans="2:12" s="1" customFormat="1" ht="6.95" customHeight="1">
      <c r="B22" s="39"/>
      <c r="I22" s="123"/>
      <c r="L22" s="39"/>
    </row>
    <row r="23" spans="2:12" s="1" customFormat="1" ht="12" customHeight="1">
      <c r="B23" s="39"/>
      <c r="D23" s="121" t="s">
        <v>33</v>
      </c>
      <c r="I23" s="125" t="s">
        <v>25</v>
      </c>
      <c r="J23" s="13" t="s">
        <v>1</v>
      </c>
      <c r="L23" s="39"/>
    </row>
    <row r="24" spans="2:12" s="1" customFormat="1" ht="18" customHeight="1">
      <c r="B24" s="39"/>
      <c r="E24" s="13" t="s">
        <v>34</v>
      </c>
      <c r="I24" s="125" t="s">
        <v>27</v>
      </c>
      <c r="J24" s="13" t="s">
        <v>1</v>
      </c>
      <c r="L24" s="39"/>
    </row>
    <row r="25" spans="2:12" s="1" customFormat="1" ht="6.95" customHeight="1">
      <c r="B25" s="39"/>
      <c r="I25" s="123"/>
      <c r="L25" s="39"/>
    </row>
    <row r="26" spans="2:12" s="1" customFormat="1" ht="12" customHeight="1">
      <c r="B26" s="39"/>
      <c r="D26" s="121" t="s">
        <v>35</v>
      </c>
      <c r="I26" s="123"/>
      <c r="L26" s="39"/>
    </row>
    <row r="27" spans="2:12" s="6" customFormat="1" ht="16.5" customHeight="1">
      <c r="B27" s="127"/>
      <c r="E27" s="128" t="s">
        <v>1</v>
      </c>
      <c r="F27" s="128"/>
      <c r="G27" s="128"/>
      <c r="H27" s="128"/>
      <c r="I27" s="129"/>
      <c r="L27" s="127"/>
    </row>
    <row r="28" spans="2:12" s="1" customFormat="1" ht="6.95" customHeight="1">
      <c r="B28" s="39"/>
      <c r="I28" s="123"/>
      <c r="L28" s="39"/>
    </row>
    <row r="29" spans="2:12" s="1" customFormat="1" ht="6.95" customHeight="1">
      <c r="B29" s="39"/>
      <c r="D29" s="67"/>
      <c r="E29" s="67"/>
      <c r="F29" s="67"/>
      <c r="G29" s="67"/>
      <c r="H29" s="67"/>
      <c r="I29" s="130"/>
      <c r="J29" s="67"/>
      <c r="K29" s="67"/>
      <c r="L29" s="39"/>
    </row>
    <row r="30" spans="2:12" s="1" customFormat="1" ht="25.4" customHeight="1">
      <c r="B30" s="39"/>
      <c r="D30" s="131" t="s">
        <v>36</v>
      </c>
      <c r="I30" s="123"/>
      <c r="J30" s="132">
        <f>ROUND(J98,2)</f>
        <v>0</v>
      </c>
      <c r="L30" s="39"/>
    </row>
    <row r="31" spans="2:12" s="1" customFormat="1" ht="6.95" customHeight="1">
      <c r="B31" s="39"/>
      <c r="D31" s="67"/>
      <c r="E31" s="67"/>
      <c r="F31" s="67"/>
      <c r="G31" s="67"/>
      <c r="H31" s="67"/>
      <c r="I31" s="130"/>
      <c r="J31" s="67"/>
      <c r="K31" s="67"/>
      <c r="L31" s="39"/>
    </row>
    <row r="32" spans="2:12" s="1" customFormat="1" ht="14.4" customHeight="1">
      <c r="B32" s="39"/>
      <c r="F32" s="133" t="s">
        <v>38</v>
      </c>
      <c r="I32" s="134" t="s">
        <v>37</v>
      </c>
      <c r="J32" s="133" t="s">
        <v>39</v>
      </c>
      <c r="L32" s="39"/>
    </row>
    <row r="33" spans="2:12" s="1" customFormat="1" ht="14.4" customHeight="1">
      <c r="B33" s="39"/>
      <c r="D33" s="121" t="s">
        <v>40</v>
      </c>
      <c r="E33" s="121" t="s">
        <v>41</v>
      </c>
      <c r="F33" s="135">
        <f>ROUND((SUM(BE98:BE263)),2)</f>
        <v>0</v>
      </c>
      <c r="I33" s="136">
        <v>0.21</v>
      </c>
      <c r="J33" s="135">
        <f>ROUND(((SUM(BE98:BE263))*I33),2)</f>
        <v>0</v>
      </c>
      <c r="L33" s="39"/>
    </row>
    <row r="34" spans="2:12" s="1" customFormat="1" ht="14.4" customHeight="1">
      <c r="B34" s="39"/>
      <c r="E34" s="121" t="s">
        <v>42</v>
      </c>
      <c r="F34" s="135">
        <f>ROUND((SUM(BF98:BF263)),2)</f>
        <v>0</v>
      </c>
      <c r="I34" s="136">
        <v>0.15</v>
      </c>
      <c r="J34" s="135">
        <f>ROUND(((SUM(BF98:BF263))*I34),2)</f>
        <v>0</v>
      </c>
      <c r="L34" s="39"/>
    </row>
    <row r="35" spans="2:12" s="1" customFormat="1" ht="14.4" customHeight="1" hidden="1">
      <c r="B35" s="39"/>
      <c r="E35" s="121" t="s">
        <v>43</v>
      </c>
      <c r="F35" s="135">
        <f>ROUND((SUM(BG98:BG263)),2)</f>
        <v>0</v>
      </c>
      <c r="I35" s="136">
        <v>0.21</v>
      </c>
      <c r="J35" s="135">
        <f>0</f>
        <v>0</v>
      </c>
      <c r="L35" s="39"/>
    </row>
    <row r="36" spans="2:12" s="1" customFormat="1" ht="14.4" customHeight="1" hidden="1">
      <c r="B36" s="39"/>
      <c r="E36" s="121" t="s">
        <v>44</v>
      </c>
      <c r="F36" s="135">
        <f>ROUND((SUM(BH98:BH263)),2)</f>
        <v>0</v>
      </c>
      <c r="I36" s="136">
        <v>0.15</v>
      </c>
      <c r="J36" s="135">
        <f>0</f>
        <v>0</v>
      </c>
      <c r="L36" s="39"/>
    </row>
    <row r="37" spans="2:12" s="1" customFormat="1" ht="14.4" customHeight="1" hidden="1">
      <c r="B37" s="39"/>
      <c r="E37" s="121" t="s">
        <v>45</v>
      </c>
      <c r="F37" s="135">
        <f>ROUND((SUM(BI98:BI263)),2)</f>
        <v>0</v>
      </c>
      <c r="I37" s="136">
        <v>0</v>
      </c>
      <c r="J37" s="135">
        <f>0</f>
        <v>0</v>
      </c>
      <c r="L37" s="39"/>
    </row>
    <row r="38" spans="2:12" s="1" customFormat="1" ht="6.95" customHeight="1">
      <c r="B38" s="39"/>
      <c r="I38" s="123"/>
      <c r="L38" s="39"/>
    </row>
    <row r="39" spans="2:12" s="1" customFormat="1" ht="25.4" customHeight="1">
      <c r="B39" s="39"/>
      <c r="C39" s="137"/>
      <c r="D39" s="138" t="s">
        <v>46</v>
      </c>
      <c r="E39" s="139"/>
      <c r="F39" s="139"/>
      <c r="G39" s="140" t="s">
        <v>47</v>
      </c>
      <c r="H39" s="141" t="s">
        <v>48</v>
      </c>
      <c r="I39" s="142"/>
      <c r="J39" s="143">
        <f>SUM(J30:J37)</f>
        <v>0</v>
      </c>
      <c r="K39" s="144"/>
      <c r="L39" s="39"/>
    </row>
    <row r="40" spans="2:12" s="1" customFormat="1" ht="14.4" customHeight="1">
      <c r="B40" s="145"/>
      <c r="C40" s="146"/>
      <c r="D40" s="146"/>
      <c r="E40" s="146"/>
      <c r="F40" s="146"/>
      <c r="G40" s="146"/>
      <c r="H40" s="146"/>
      <c r="I40" s="147"/>
      <c r="J40" s="146"/>
      <c r="K40" s="146"/>
      <c r="L40" s="39"/>
    </row>
    <row r="44" spans="2:12" s="1" customFormat="1" ht="6.95" customHeight="1">
      <c r="B44" s="148"/>
      <c r="C44" s="149"/>
      <c r="D44" s="149"/>
      <c r="E44" s="149"/>
      <c r="F44" s="149"/>
      <c r="G44" s="149"/>
      <c r="H44" s="149"/>
      <c r="I44" s="150"/>
      <c r="J44" s="149"/>
      <c r="K44" s="149"/>
      <c r="L44" s="39"/>
    </row>
    <row r="45" spans="2:12" s="1" customFormat="1" ht="24.95" customHeight="1">
      <c r="B45" s="34"/>
      <c r="C45" s="19" t="s">
        <v>84</v>
      </c>
      <c r="D45" s="35"/>
      <c r="E45" s="35"/>
      <c r="F45" s="35"/>
      <c r="G45" s="35"/>
      <c r="H45" s="35"/>
      <c r="I45" s="123"/>
      <c r="J45" s="35"/>
      <c r="K45" s="35"/>
      <c r="L45" s="39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23"/>
      <c r="J46" s="35"/>
      <c r="K46" s="35"/>
      <c r="L46" s="39"/>
    </row>
    <row r="47" spans="2:12" s="1" customFormat="1" ht="12" customHeight="1">
      <c r="B47" s="34"/>
      <c r="C47" s="28" t="s">
        <v>16</v>
      </c>
      <c r="D47" s="35"/>
      <c r="E47" s="35"/>
      <c r="F47" s="35"/>
      <c r="G47" s="35"/>
      <c r="H47" s="35"/>
      <c r="I47" s="123"/>
      <c r="J47" s="35"/>
      <c r="K47" s="35"/>
      <c r="L47" s="39"/>
    </row>
    <row r="48" spans="2:12" s="1" customFormat="1" ht="16.5" customHeight="1">
      <c r="B48" s="34"/>
      <c r="C48" s="35"/>
      <c r="D48" s="35"/>
      <c r="E48" s="151" t="str">
        <f>E7</f>
        <v>Odvlhčení a hydroizolace spodní stavby objektu Bytov</v>
      </c>
      <c r="F48" s="28"/>
      <c r="G48" s="28"/>
      <c r="H48" s="28"/>
      <c r="I48" s="123"/>
      <c r="J48" s="35"/>
      <c r="K48" s="35"/>
      <c r="L48" s="39"/>
    </row>
    <row r="49" spans="2:12" s="1" customFormat="1" ht="12" customHeight="1">
      <c r="B49" s="34"/>
      <c r="C49" s="28" t="s">
        <v>82</v>
      </c>
      <c r="D49" s="35"/>
      <c r="E49" s="35"/>
      <c r="F49" s="35"/>
      <c r="G49" s="35"/>
      <c r="H49" s="35"/>
      <c r="I49" s="123"/>
      <c r="J49" s="35"/>
      <c r="K49" s="35"/>
      <c r="L49" s="39"/>
    </row>
    <row r="50" spans="2:12" s="1" customFormat="1" ht="16.5" customHeight="1">
      <c r="B50" s="34"/>
      <c r="C50" s="35"/>
      <c r="D50" s="35"/>
      <c r="E50" s="60" t="str">
        <f>E9</f>
        <v>100 - Stavební část</v>
      </c>
      <c r="F50" s="35"/>
      <c r="G50" s="35"/>
      <c r="H50" s="35"/>
      <c r="I50" s="123"/>
      <c r="J50" s="35"/>
      <c r="K50" s="35"/>
      <c r="L50" s="39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23"/>
      <c r="J51" s="35"/>
      <c r="K51" s="35"/>
      <c r="L51" s="39"/>
    </row>
    <row r="52" spans="2:12" s="1" customFormat="1" ht="12" customHeight="1">
      <c r="B52" s="34"/>
      <c r="C52" s="28" t="s">
        <v>20</v>
      </c>
      <c r="D52" s="35"/>
      <c r="E52" s="35"/>
      <c r="F52" s="23" t="str">
        <f>F12</f>
        <v>Mariánské Lázně</v>
      </c>
      <c r="G52" s="35"/>
      <c r="H52" s="35"/>
      <c r="I52" s="125" t="s">
        <v>22</v>
      </c>
      <c r="J52" s="63" t="str">
        <f>IF(J12="","",J12)</f>
        <v>16. 8. 2018</v>
      </c>
      <c r="K52" s="35"/>
      <c r="L52" s="39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23"/>
      <c r="J53" s="35"/>
      <c r="K53" s="35"/>
      <c r="L53" s="39"/>
    </row>
    <row r="54" spans="2:12" s="1" customFormat="1" ht="13.65" customHeight="1">
      <c r="B54" s="34"/>
      <c r="C54" s="28" t="s">
        <v>24</v>
      </c>
      <c r="D54" s="35"/>
      <c r="E54" s="35"/>
      <c r="F54" s="23" t="str">
        <f>E15</f>
        <v>Město Mariánské Lázně</v>
      </c>
      <c r="G54" s="35"/>
      <c r="H54" s="35"/>
      <c r="I54" s="125" t="s">
        <v>30</v>
      </c>
      <c r="J54" s="32" t="str">
        <f>E21</f>
        <v>ing.Graca Pavel</v>
      </c>
      <c r="K54" s="35"/>
      <c r="L54" s="39"/>
    </row>
    <row r="55" spans="2:12" s="1" customFormat="1" ht="13.65" customHeight="1">
      <c r="B55" s="34"/>
      <c r="C55" s="28" t="s">
        <v>28</v>
      </c>
      <c r="D55" s="35"/>
      <c r="E55" s="35"/>
      <c r="F55" s="23" t="str">
        <f>IF(E18="","",E18)</f>
        <v>Vyplň údaj</v>
      </c>
      <c r="G55" s="35"/>
      <c r="H55" s="35"/>
      <c r="I55" s="125" t="s">
        <v>33</v>
      </c>
      <c r="J55" s="32" t="str">
        <f>E24</f>
        <v>Milan Hájek</v>
      </c>
      <c r="K55" s="35"/>
      <c r="L55" s="39"/>
    </row>
    <row r="56" spans="2:12" s="1" customFormat="1" ht="10.3" customHeight="1">
      <c r="B56" s="34"/>
      <c r="C56" s="35"/>
      <c r="D56" s="35"/>
      <c r="E56" s="35"/>
      <c r="F56" s="35"/>
      <c r="G56" s="35"/>
      <c r="H56" s="35"/>
      <c r="I56" s="123"/>
      <c r="J56" s="35"/>
      <c r="K56" s="35"/>
      <c r="L56" s="39"/>
    </row>
    <row r="57" spans="2:12" s="1" customFormat="1" ht="29.25" customHeight="1">
      <c r="B57" s="34"/>
      <c r="C57" s="152" t="s">
        <v>85</v>
      </c>
      <c r="D57" s="153"/>
      <c r="E57" s="153"/>
      <c r="F57" s="153"/>
      <c r="G57" s="153"/>
      <c r="H57" s="153"/>
      <c r="I57" s="154"/>
      <c r="J57" s="155" t="s">
        <v>86</v>
      </c>
      <c r="K57" s="153"/>
      <c r="L57" s="39"/>
    </row>
    <row r="58" spans="2:12" s="1" customFormat="1" ht="10.3" customHeight="1">
      <c r="B58" s="34"/>
      <c r="C58" s="35"/>
      <c r="D58" s="35"/>
      <c r="E58" s="35"/>
      <c r="F58" s="35"/>
      <c r="G58" s="35"/>
      <c r="H58" s="35"/>
      <c r="I58" s="123"/>
      <c r="J58" s="35"/>
      <c r="K58" s="35"/>
      <c r="L58" s="39"/>
    </row>
    <row r="59" spans="2:47" s="1" customFormat="1" ht="22.8" customHeight="1">
      <c r="B59" s="34"/>
      <c r="C59" s="156" t="s">
        <v>87</v>
      </c>
      <c r="D59" s="35"/>
      <c r="E59" s="35"/>
      <c r="F59" s="35"/>
      <c r="G59" s="35"/>
      <c r="H59" s="35"/>
      <c r="I59" s="123"/>
      <c r="J59" s="94">
        <f>J98</f>
        <v>0</v>
      </c>
      <c r="K59" s="35"/>
      <c r="L59" s="39"/>
      <c r="AU59" s="13" t="s">
        <v>88</v>
      </c>
    </row>
    <row r="60" spans="2:12" s="7" customFormat="1" ht="24.95" customHeight="1">
      <c r="B60" s="157"/>
      <c r="C60" s="158"/>
      <c r="D60" s="159" t="s">
        <v>89</v>
      </c>
      <c r="E60" s="160"/>
      <c r="F60" s="160"/>
      <c r="G60" s="160"/>
      <c r="H60" s="160"/>
      <c r="I60" s="161"/>
      <c r="J60" s="162">
        <f>J99</f>
        <v>0</v>
      </c>
      <c r="K60" s="158"/>
      <c r="L60" s="163"/>
    </row>
    <row r="61" spans="2:12" s="8" customFormat="1" ht="19.9" customHeight="1">
      <c r="B61" s="164"/>
      <c r="C61" s="165"/>
      <c r="D61" s="166" t="s">
        <v>90</v>
      </c>
      <c r="E61" s="167"/>
      <c r="F61" s="167"/>
      <c r="G61" s="167"/>
      <c r="H61" s="167"/>
      <c r="I61" s="168"/>
      <c r="J61" s="169">
        <f>J100</f>
        <v>0</v>
      </c>
      <c r="K61" s="165"/>
      <c r="L61" s="170"/>
    </row>
    <row r="62" spans="2:12" s="8" customFormat="1" ht="19.9" customHeight="1">
      <c r="B62" s="164"/>
      <c r="C62" s="165"/>
      <c r="D62" s="166" t="s">
        <v>91</v>
      </c>
      <c r="E62" s="167"/>
      <c r="F62" s="167"/>
      <c r="G62" s="167"/>
      <c r="H62" s="167"/>
      <c r="I62" s="168"/>
      <c r="J62" s="169">
        <f>J161</f>
        <v>0</v>
      </c>
      <c r="K62" s="165"/>
      <c r="L62" s="170"/>
    </row>
    <row r="63" spans="2:12" s="8" customFormat="1" ht="19.9" customHeight="1">
      <c r="B63" s="164"/>
      <c r="C63" s="165"/>
      <c r="D63" s="166" t="s">
        <v>92</v>
      </c>
      <c r="E63" s="167"/>
      <c r="F63" s="167"/>
      <c r="G63" s="167"/>
      <c r="H63" s="167"/>
      <c r="I63" s="168"/>
      <c r="J63" s="169">
        <f>J170</f>
        <v>0</v>
      </c>
      <c r="K63" s="165"/>
      <c r="L63" s="170"/>
    </row>
    <row r="64" spans="2:12" s="8" customFormat="1" ht="19.9" customHeight="1">
      <c r="B64" s="164"/>
      <c r="C64" s="165"/>
      <c r="D64" s="166" t="s">
        <v>93</v>
      </c>
      <c r="E64" s="167"/>
      <c r="F64" s="167"/>
      <c r="G64" s="167"/>
      <c r="H64" s="167"/>
      <c r="I64" s="168"/>
      <c r="J64" s="169">
        <f>J172</f>
        <v>0</v>
      </c>
      <c r="K64" s="165"/>
      <c r="L64" s="170"/>
    </row>
    <row r="65" spans="2:12" s="8" customFormat="1" ht="19.9" customHeight="1">
      <c r="B65" s="164"/>
      <c r="C65" s="165"/>
      <c r="D65" s="166" t="s">
        <v>94</v>
      </c>
      <c r="E65" s="167"/>
      <c r="F65" s="167"/>
      <c r="G65" s="167"/>
      <c r="H65" s="167"/>
      <c r="I65" s="168"/>
      <c r="J65" s="169">
        <f>J175</f>
        <v>0</v>
      </c>
      <c r="K65" s="165"/>
      <c r="L65" s="170"/>
    </row>
    <row r="66" spans="2:12" s="8" customFormat="1" ht="19.9" customHeight="1">
      <c r="B66" s="164"/>
      <c r="C66" s="165"/>
      <c r="D66" s="166" t="s">
        <v>95</v>
      </c>
      <c r="E66" s="167"/>
      <c r="F66" s="167"/>
      <c r="G66" s="167"/>
      <c r="H66" s="167"/>
      <c r="I66" s="168"/>
      <c r="J66" s="169">
        <f>J179</f>
        <v>0</v>
      </c>
      <c r="K66" s="165"/>
      <c r="L66" s="170"/>
    </row>
    <row r="67" spans="2:12" s="8" customFormat="1" ht="19.9" customHeight="1">
      <c r="B67" s="164"/>
      <c r="C67" s="165"/>
      <c r="D67" s="166" t="s">
        <v>96</v>
      </c>
      <c r="E67" s="167"/>
      <c r="F67" s="167"/>
      <c r="G67" s="167"/>
      <c r="H67" s="167"/>
      <c r="I67" s="168"/>
      <c r="J67" s="169">
        <f>J195</f>
        <v>0</v>
      </c>
      <c r="K67" s="165"/>
      <c r="L67" s="170"/>
    </row>
    <row r="68" spans="2:12" s="8" customFormat="1" ht="19.9" customHeight="1">
      <c r="B68" s="164"/>
      <c r="C68" s="165"/>
      <c r="D68" s="166" t="s">
        <v>97</v>
      </c>
      <c r="E68" s="167"/>
      <c r="F68" s="167"/>
      <c r="G68" s="167"/>
      <c r="H68" s="167"/>
      <c r="I68" s="168"/>
      <c r="J68" s="169">
        <f>J198</f>
        <v>0</v>
      </c>
      <c r="K68" s="165"/>
      <c r="L68" s="170"/>
    </row>
    <row r="69" spans="2:12" s="8" customFormat="1" ht="19.9" customHeight="1">
      <c r="B69" s="164"/>
      <c r="C69" s="165"/>
      <c r="D69" s="166" t="s">
        <v>98</v>
      </c>
      <c r="E69" s="167"/>
      <c r="F69" s="167"/>
      <c r="G69" s="167"/>
      <c r="H69" s="167"/>
      <c r="I69" s="168"/>
      <c r="J69" s="169">
        <f>J219</f>
        <v>0</v>
      </c>
      <c r="K69" s="165"/>
      <c r="L69" s="170"/>
    </row>
    <row r="70" spans="2:12" s="8" customFormat="1" ht="19.9" customHeight="1">
      <c r="B70" s="164"/>
      <c r="C70" s="165"/>
      <c r="D70" s="166" t="s">
        <v>99</v>
      </c>
      <c r="E70" s="167"/>
      <c r="F70" s="167"/>
      <c r="G70" s="167"/>
      <c r="H70" s="167"/>
      <c r="I70" s="168"/>
      <c r="J70" s="169">
        <f>J225</f>
        <v>0</v>
      </c>
      <c r="K70" s="165"/>
      <c r="L70" s="170"/>
    </row>
    <row r="71" spans="2:12" s="7" customFormat="1" ht="24.95" customHeight="1">
      <c r="B71" s="157"/>
      <c r="C71" s="158"/>
      <c r="D71" s="159" t="s">
        <v>100</v>
      </c>
      <c r="E71" s="160"/>
      <c r="F71" s="160"/>
      <c r="G71" s="160"/>
      <c r="H71" s="160"/>
      <c r="I71" s="161"/>
      <c r="J71" s="162">
        <f>J227</f>
        <v>0</v>
      </c>
      <c r="K71" s="158"/>
      <c r="L71" s="163"/>
    </row>
    <row r="72" spans="2:12" s="8" customFormat="1" ht="19.9" customHeight="1">
      <c r="B72" s="164"/>
      <c r="C72" s="165"/>
      <c r="D72" s="166" t="s">
        <v>101</v>
      </c>
      <c r="E72" s="167"/>
      <c r="F72" s="167"/>
      <c r="G72" s="167"/>
      <c r="H72" s="167"/>
      <c r="I72" s="168"/>
      <c r="J72" s="169">
        <f>J228</f>
        <v>0</v>
      </c>
      <c r="K72" s="165"/>
      <c r="L72" s="170"/>
    </row>
    <row r="73" spans="2:12" s="8" customFormat="1" ht="19.9" customHeight="1">
      <c r="B73" s="164"/>
      <c r="C73" s="165"/>
      <c r="D73" s="166" t="s">
        <v>102</v>
      </c>
      <c r="E73" s="167"/>
      <c r="F73" s="167"/>
      <c r="G73" s="167"/>
      <c r="H73" s="167"/>
      <c r="I73" s="168"/>
      <c r="J73" s="169">
        <f>J247</f>
        <v>0</v>
      </c>
      <c r="K73" s="165"/>
      <c r="L73" s="170"/>
    </row>
    <row r="74" spans="2:12" s="8" customFormat="1" ht="19.9" customHeight="1">
      <c r="B74" s="164"/>
      <c r="C74" s="165"/>
      <c r="D74" s="166" t="s">
        <v>103</v>
      </c>
      <c r="E74" s="167"/>
      <c r="F74" s="167"/>
      <c r="G74" s="167"/>
      <c r="H74" s="167"/>
      <c r="I74" s="168"/>
      <c r="J74" s="169">
        <f>J249</f>
        <v>0</v>
      </c>
      <c r="K74" s="165"/>
      <c r="L74" s="170"/>
    </row>
    <row r="75" spans="2:12" s="8" customFormat="1" ht="19.9" customHeight="1">
      <c r="B75" s="164"/>
      <c r="C75" s="165"/>
      <c r="D75" s="166" t="s">
        <v>104</v>
      </c>
      <c r="E75" s="167"/>
      <c r="F75" s="167"/>
      <c r="G75" s="167"/>
      <c r="H75" s="167"/>
      <c r="I75" s="168"/>
      <c r="J75" s="169">
        <f>J253</f>
        <v>0</v>
      </c>
      <c r="K75" s="165"/>
      <c r="L75" s="170"/>
    </row>
    <row r="76" spans="2:12" s="8" customFormat="1" ht="19.9" customHeight="1">
      <c r="B76" s="164"/>
      <c r="C76" s="165"/>
      <c r="D76" s="166" t="s">
        <v>105</v>
      </c>
      <c r="E76" s="167"/>
      <c r="F76" s="167"/>
      <c r="G76" s="167"/>
      <c r="H76" s="167"/>
      <c r="I76" s="168"/>
      <c r="J76" s="169">
        <f>J255</f>
        <v>0</v>
      </c>
      <c r="K76" s="165"/>
      <c r="L76" s="170"/>
    </row>
    <row r="77" spans="2:12" s="7" customFormat="1" ht="24.95" customHeight="1">
      <c r="B77" s="157"/>
      <c r="C77" s="158"/>
      <c r="D77" s="159" t="s">
        <v>106</v>
      </c>
      <c r="E77" s="160"/>
      <c r="F77" s="160"/>
      <c r="G77" s="160"/>
      <c r="H77" s="160"/>
      <c r="I77" s="161"/>
      <c r="J77" s="162">
        <f>J257</f>
        <v>0</v>
      </c>
      <c r="K77" s="158"/>
      <c r="L77" s="163"/>
    </row>
    <row r="78" spans="2:12" s="8" customFormat="1" ht="19.9" customHeight="1">
      <c r="B78" s="164"/>
      <c r="C78" s="165"/>
      <c r="D78" s="166" t="s">
        <v>107</v>
      </c>
      <c r="E78" s="167"/>
      <c r="F78" s="167"/>
      <c r="G78" s="167"/>
      <c r="H78" s="167"/>
      <c r="I78" s="168"/>
      <c r="J78" s="169">
        <f>J258</f>
        <v>0</v>
      </c>
      <c r="K78" s="165"/>
      <c r="L78" s="170"/>
    </row>
    <row r="79" spans="2:12" s="1" customFormat="1" ht="21.8" customHeight="1">
      <c r="B79" s="34"/>
      <c r="C79" s="35"/>
      <c r="D79" s="35"/>
      <c r="E79" s="35"/>
      <c r="F79" s="35"/>
      <c r="G79" s="35"/>
      <c r="H79" s="35"/>
      <c r="I79" s="123"/>
      <c r="J79" s="35"/>
      <c r="K79" s="35"/>
      <c r="L79" s="39"/>
    </row>
    <row r="80" spans="2:12" s="1" customFormat="1" ht="6.95" customHeight="1">
      <c r="B80" s="53"/>
      <c r="C80" s="54"/>
      <c r="D80" s="54"/>
      <c r="E80" s="54"/>
      <c r="F80" s="54"/>
      <c r="G80" s="54"/>
      <c r="H80" s="54"/>
      <c r="I80" s="147"/>
      <c r="J80" s="54"/>
      <c r="K80" s="54"/>
      <c r="L80" s="39"/>
    </row>
    <row r="84" spans="2:12" s="1" customFormat="1" ht="6.95" customHeight="1">
      <c r="B84" s="55"/>
      <c r="C84" s="56"/>
      <c r="D84" s="56"/>
      <c r="E84" s="56"/>
      <c r="F84" s="56"/>
      <c r="G84" s="56"/>
      <c r="H84" s="56"/>
      <c r="I84" s="150"/>
      <c r="J84" s="56"/>
      <c r="K84" s="56"/>
      <c r="L84" s="39"/>
    </row>
    <row r="85" spans="2:12" s="1" customFormat="1" ht="24.95" customHeight="1">
      <c r="B85" s="34"/>
      <c r="C85" s="19" t="s">
        <v>108</v>
      </c>
      <c r="D85" s="35"/>
      <c r="E85" s="35"/>
      <c r="F85" s="35"/>
      <c r="G85" s="35"/>
      <c r="H85" s="35"/>
      <c r="I85" s="123"/>
      <c r="J85" s="35"/>
      <c r="K85" s="35"/>
      <c r="L85" s="39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23"/>
      <c r="J86" s="35"/>
      <c r="K86" s="35"/>
      <c r="L86" s="39"/>
    </row>
    <row r="87" spans="2:12" s="1" customFormat="1" ht="12" customHeight="1">
      <c r="B87" s="34"/>
      <c r="C87" s="28" t="s">
        <v>16</v>
      </c>
      <c r="D87" s="35"/>
      <c r="E87" s="35"/>
      <c r="F87" s="35"/>
      <c r="G87" s="35"/>
      <c r="H87" s="35"/>
      <c r="I87" s="123"/>
      <c r="J87" s="35"/>
      <c r="K87" s="35"/>
      <c r="L87" s="39"/>
    </row>
    <row r="88" spans="2:12" s="1" customFormat="1" ht="16.5" customHeight="1">
      <c r="B88" s="34"/>
      <c r="C88" s="35"/>
      <c r="D88" s="35"/>
      <c r="E88" s="151" t="str">
        <f>E7</f>
        <v>Odvlhčení a hydroizolace spodní stavby objektu Bytov</v>
      </c>
      <c r="F88" s="28"/>
      <c r="G88" s="28"/>
      <c r="H88" s="28"/>
      <c r="I88" s="123"/>
      <c r="J88" s="35"/>
      <c r="K88" s="35"/>
      <c r="L88" s="39"/>
    </row>
    <row r="89" spans="2:12" s="1" customFormat="1" ht="12" customHeight="1">
      <c r="B89" s="34"/>
      <c r="C89" s="28" t="s">
        <v>82</v>
      </c>
      <c r="D89" s="35"/>
      <c r="E89" s="35"/>
      <c r="F89" s="35"/>
      <c r="G89" s="35"/>
      <c r="H89" s="35"/>
      <c r="I89" s="123"/>
      <c r="J89" s="35"/>
      <c r="K89" s="35"/>
      <c r="L89" s="39"/>
    </row>
    <row r="90" spans="2:12" s="1" customFormat="1" ht="16.5" customHeight="1">
      <c r="B90" s="34"/>
      <c r="C90" s="35"/>
      <c r="D90" s="35"/>
      <c r="E90" s="60" t="str">
        <f>E9</f>
        <v>100 - Stavební část</v>
      </c>
      <c r="F90" s="35"/>
      <c r="G90" s="35"/>
      <c r="H90" s="35"/>
      <c r="I90" s="123"/>
      <c r="J90" s="35"/>
      <c r="K90" s="35"/>
      <c r="L90" s="39"/>
    </row>
    <row r="91" spans="2:12" s="1" customFormat="1" ht="6.95" customHeight="1">
      <c r="B91" s="34"/>
      <c r="C91" s="35"/>
      <c r="D91" s="35"/>
      <c r="E91" s="35"/>
      <c r="F91" s="35"/>
      <c r="G91" s="35"/>
      <c r="H91" s="35"/>
      <c r="I91" s="123"/>
      <c r="J91" s="35"/>
      <c r="K91" s="35"/>
      <c r="L91" s="39"/>
    </row>
    <row r="92" spans="2:12" s="1" customFormat="1" ht="12" customHeight="1">
      <c r="B92" s="34"/>
      <c r="C92" s="28" t="s">
        <v>20</v>
      </c>
      <c r="D92" s="35"/>
      <c r="E92" s="35"/>
      <c r="F92" s="23" t="str">
        <f>F12</f>
        <v>Mariánské Lázně</v>
      </c>
      <c r="G92" s="35"/>
      <c r="H92" s="35"/>
      <c r="I92" s="125" t="s">
        <v>22</v>
      </c>
      <c r="J92" s="63" t="str">
        <f>IF(J12="","",J12)</f>
        <v>16. 8. 2018</v>
      </c>
      <c r="K92" s="35"/>
      <c r="L92" s="39"/>
    </row>
    <row r="93" spans="2:12" s="1" customFormat="1" ht="6.95" customHeight="1">
      <c r="B93" s="34"/>
      <c r="C93" s="35"/>
      <c r="D93" s="35"/>
      <c r="E93" s="35"/>
      <c r="F93" s="35"/>
      <c r="G93" s="35"/>
      <c r="H93" s="35"/>
      <c r="I93" s="123"/>
      <c r="J93" s="35"/>
      <c r="K93" s="35"/>
      <c r="L93" s="39"/>
    </row>
    <row r="94" spans="2:12" s="1" customFormat="1" ht="13.65" customHeight="1">
      <c r="B94" s="34"/>
      <c r="C94" s="28" t="s">
        <v>24</v>
      </c>
      <c r="D94" s="35"/>
      <c r="E94" s="35"/>
      <c r="F94" s="23" t="str">
        <f>E15</f>
        <v>Město Mariánské Lázně</v>
      </c>
      <c r="G94" s="35"/>
      <c r="H94" s="35"/>
      <c r="I94" s="125" t="s">
        <v>30</v>
      </c>
      <c r="J94" s="32" t="str">
        <f>E21</f>
        <v>ing.Graca Pavel</v>
      </c>
      <c r="K94" s="35"/>
      <c r="L94" s="39"/>
    </row>
    <row r="95" spans="2:12" s="1" customFormat="1" ht="13.65" customHeight="1">
      <c r="B95" s="34"/>
      <c r="C95" s="28" t="s">
        <v>28</v>
      </c>
      <c r="D95" s="35"/>
      <c r="E95" s="35"/>
      <c r="F95" s="23" t="str">
        <f>IF(E18="","",E18)</f>
        <v>Vyplň údaj</v>
      </c>
      <c r="G95" s="35"/>
      <c r="H95" s="35"/>
      <c r="I95" s="125" t="s">
        <v>33</v>
      </c>
      <c r="J95" s="32" t="str">
        <f>E24</f>
        <v>Milan Hájek</v>
      </c>
      <c r="K95" s="35"/>
      <c r="L95" s="39"/>
    </row>
    <row r="96" spans="2:12" s="1" customFormat="1" ht="10.3" customHeight="1">
      <c r="B96" s="34"/>
      <c r="C96" s="35"/>
      <c r="D96" s="35"/>
      <c r="E96" s="35"/>
      <c r="F96" s="35"/>
      <c r="G96" s="35"/>
      <c r="H96" s="35"/>
      <c r="I96" s="123"/>
      <c r="J96" s="35"/>
      <c r="K96" s="35"/>
      <c r="L96" s="39"/>
    </row>
    <row r="97" spans="2:20" s="9" customFormat="1" ht="29.25" customHeight="1">
      <c r="B97" s="171"/>
      <c r="C97" s="172" t="s">
        <v>109</v>
      </c>
      <c r="D97" s="173" t="s">
        <v>55</v>
      </c>
      <c r="E97" s="173" t="s">
        <v>51</v>
      </c>
      <c r="F97" s="173" t="s">
        <v>52</v>
      </c>
      <c r="G97" s="173" t="s">
        <v>110</v>
      </c>
      <c r="H97" s="173" t="s">
        <v>111</v>
      </c>
      <c r="I97" s="174" t="s">
        <v>112</v>
      </c>
      <c r="J97" s="173" t="s">
        <v>86</v>
      </c>
      <c r="K97" s="175" t="s">
        <v>113</v>
      </c>
      <c r="L97" s="176"/>
      <c r="M97" s="84" t="s">
        <v>1</v>
      </c>
      <c r="N97" s="85" t="s">
        <v>40</v>
      </c>
      <c r="O97" s="85" t="s">
        <v>114</v>
      </c>
      <c r="P97" s="85" t="s">
        <v>115</v>
      </c>
      <c r="Q97" s="85" t="s">
        <v>116</v>
      </c>
      <c r="R97" s="85" t="s">
        <v>117</v>
      </c>
      <c r="S97" s="85" t="s">
        <v>118</v>
      </c>
      <c r="T97" s="86" t="s">
        <v>119</v>
      </c>
    </row>
    <row r="98" spans="2:63" s="1" customFormat="1" ht="22.8" customHeight="1">
      <c r="B98" s="34"/>
      <c r="C98" s="91" t="s">
        <v>120</v>
      </c>
      <c r="D98" s="35"/>
      <c r="E98" s="35"/>
      <c r="F98" s="35"/>
      <c r="G98" s="35"/>
      <c r="H98" s="35"/>
      <c r="I98" s="123"/>
      <c r="J98" s="177">
        <f>BK98</f>
        <v>0</v>
      </c>
      <c r="K98" s="35"/>
      <c r="L98" s="39"/>
      <c r="M98" s="87"/>
      <c r="N98" s="88"/>
      <c r="O98" s="88"/>
      <c r="P98" s="178">
        <f>P99+P227+P257</f>
        <v>0</v>
      </c>
      <c r="Q98" s="88"/>
      <c r="R98" s="178">
        <f>R99+R227+R257</f>
        <v>49.48667773</v>
      </c>
      <c r="S98" s="88"/>
      <c r="T98" s="179">
        <f>T99+T227+T257</f>
        <v>55.281062999999996</v>
      </c>
      <c r="AT98" s="13" t="s">
        <v>69</v>
      </c>
      <c r="AU98" s="13" t="s">
        <v>88</v>
      </c>
      <c r="BK98" s="180">
        <f>BK99+BK227+BK257</f>
        <v>0</v>
      </c>
    </row>
    <row r="99" spans="2:63" s="10" customFormat="1" ht="25.9" customHeight="1">
      <c r="B99" s="181"/>
      <c r="C99" s="182"/>
      <c r="D99" s="183" t="s">
        <v>69</v>
      </c>
      <c r="E99" s="184" t="s">
        <v>121</v>
      </c>
      <c r="F99" s="184" t="s">
        <v>122</v>
      </c>
      <c r="G99" s="182"/>
      <c r="H99" s="182"/>
      <c r="I99" s="185"/>
      <c r="J99" s="186">
        <f>BK99</f>
        <v>0</v>
      </c>
      <c r="K99" s="182"/>
      <c r="L99" s="187"/>
      <c r="M99" s="188"/>
      <c r="N99" s="189"/>
      <c r="O99" s="189"/>
      <c r="P99" s="190">
        <f>P100+P161+P170+P172+P175+P179+P195+P198+P219+P225</f>
        <v>0</v>
      </c>
      <c r="Q99" s="189"/>
      <c r="R99" s="190">
        <f>R100+R161+R170+R172+R175+R179+R195+R198+R219+R225</f>
        <v>48.73101097</v>
      </c>
      <c r="S99" s="189"/>
      <c r="T99" s="191">
        <f>T100+T161+T170+T172+T175+T179+T195+T198+T219+T225</f>
        <v>55.281062999999996</v>
      </c>
      <c r="AR99" s="192" t="s">
        <v>78</v>
      </c>
      <c r="AT99" s="193" t="s">
        <v>69</v>
      </c>
      <c r="AU99" s="193" t="s">
        <v>70</v>
      </c>
      <c r="AY99" s="192" t="s">
        <v>123</v>
      </c>
      <c r="BK99" s="194">
        <f>BK100+BK161+BK170+BK172+BK175+BK179+BK195+BK198+BK219+BK225</f>
        <v>0</v>
      </c>
    </row>
    <row r="100" spans="2:63" s="10" customFormat="1" ht="22.8" customHeight="1">
      <c r="B100" s="181"/>
      <c r="C100" s="182"/>
      <c r="D100" s="183" t="s">
        <v>69</v>
      </c>
      <c r="E100" s="195" t="s">
        <v>78</v>
      </c>
      <c r="F100" s="195" t="s">
        <v>124</v>
      </c>
      <c r="G100" s="182"/>
      <c r="H100" s="182"/>
      <c r="I100" s="185"/>
      <c r="J100" s="196">
        <f>BK100</f>
        <v>0</v>
      </c>
      <c r="K100" s="182"/>
      <c r="L100" s="187"/>
      <c r="M100" s="188"/>
      <c r="N100" s="189"/>
      <c r="O100" s="189"/>
      <c r="P100" s="190">
        <f>SUM(P101:P160)</f>
        <v>0</v>
      </c>
      <c r="Q100" s="189"/>
      <c r="R100" s="190">
        <f>SUM(R101:R160)</f>
        <v>9.42959</v>
      </c>
      <c r="S100" s="189"/>
      <c r="T100" s="191">
        <f>SUM(T101:T160)</f>
        <v>0</v>
      </c>
      <c r="AR100" s="192" t="s">
        <v>78</v>
      </c>
      <c r="AT100" s="193" t="s">
        <v>69</v>
      </c>
      <c r="AU100" s="193" t="s">
        <v>78</v>
      </c>
      <c r="AY100" s="192" t="s">
        <v>123</v>
      </c>
      <c r="BK100" s="194">
        <f>SUM(BK101:BK160)</f>
        <v>0</v>
      </c>
    </row>
    <row r="101" spans="2:65" s="1" customFormat="1" ht="16.5" customHeight="1">
      <c r="B101" s="34"/>
      <c r="C101" s="197" t="s">
        <v>78</v>
      </c>
      <c r="D101" s="197" t="s">
        <v>125</v>
      </c>
      <c r="E101" s="198" t="s">
        <v>126</v>
      </c>
      <c r="F101" s="199" t="s">
        <v>127</v>
      </c>
      <c r="G101" s="200" t="s">
        <v>128</v>
      </c>
      <c r="H101" s="201">
        <v>80</v>
      </c>
      <c r="I101" s="202"/>
      <c r="J101" s="203">
        <f>ROUND(I101*H101,2)</f>
        <v>0</v>
      </c>
      <c r="K101" s="199" t="s">
        <v>129</v>
      </c>
      <c r="L101" s="39"/>
      <c r="M101" s="204" t="s">
        <v>1</v>
      </c>
      <c r="N101" s="205" t="s">
        <v>41</v>
      </c>
      <c r="O101" s="75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AR101" s="13" t="s">
        <v>130</v>
      </c>
      <c r="AT101" s="13" t="s">
        <v>125</v>
      </c>
      <c r="AU101" s="13" t="s">
        <v>80</v>
      </c>
      <c r="AY101" s="13" t="s">
        <v>123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3" t="s">
        <v>78</v>
      </c>
      <c r="BK101" s="208">
        <f>ROUND(I101*H101,2)</f>
        <v>0</v>
      </c>
      <c r="BL101" s="13" t="s">
        <v>130</v>
      </c>
      <c r="BM101" s="13" t="s">
        <v>131</v>
      </c>
    </row>
    <row r="102" spans="2:65" s="1" customFormat="1" ht="16.5" customHeight="1">
      <c r="B102" s="34"/>
      <c r="C102" s="197" t="s">
        <v>80</v>
      </c>
      <c r="D102" s="197" t="s">
        <v>125</v>
      </c>
      <c r="E102" s="198" t="s">
        <v>132</v>
      </c>
      <c r="F102" s="199" t="s">
        <v>133</v>
      </c>
      <c r="G102" s="200" t="s">
        <v>134</v>
      </c>
      <c r="H102" s="201">
        <v>1</v>
      </c>
      <c r="I102" s="202"/>
      <c r="J102" s="203">
        <f>ROUND(I102*H102,2)</f>
        <v>0</v>
      </c>
      <c r="K102" s="199" t="s">
        <v>1</v>
      </c>
      <c r="L102" s="39"/>
      <c r="M102" s="204" t="s">
        <v>1</v>
      </c>
      <c r="N102" s="205" t="s">
        <v>41</v>
      </c>
      <c r="O102" s="75"/>
      <c r="P102" s="206">
        <f>O102*H102</f>
        <v>0</v>
      </c>
      <c r="Q102" s="206">
        <v>0</v>
      </c>
      <c r="R102" s="206">
        <f>Q102*H102</f>
        <v>0</v>
      </c>
      <c r="S102" s="206">
        <v>0</v>
      </c>
      <c r="T102" s="207">
        <f>S102*H102</f>
        <v>0</v>
      </c>
      <c r="AR102" s="13" t="s">
        <v>130</v>
      </c>
      <c r="AT102" s="13" t="s">
        <v>125</v>
      </c>
      <c r="AU102" s="13" t="s">
        <v>80</v>
      </c>
      <c r="AY102" s="13" t="s">
        <v>123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3" t="s">
        <v>78</v>
      </c>
      <c r="BK102" s="208">
        <f>ROUND(I102*H102,2)</f>
        <v>0</v>
      </c>
      <c r="BL102" s="13" t="s">
        <v>130</v>
      </c>
      <c r="BM102" s="13" t="s">
        <v>135</v>
      </c>
    </row>
    <row r="103" spans="2:65" s="1" customFormat="1" ht="16.5" customHeight="1">
      <c r="B103" s="34"/>
      <c r="C103" s="197" t="s">
        <v>136</v>
      </c>
      <c r="D103" s="197" t="s">
        <v>125</v>
      </c>
      <c r="E103" s="198" t="s">
        <v>137</v>
      </c>
      <c r="F103" s="199" t="s">
        <v>138</v>
      </c>
      <c r="G103" s="200" t="s">
        <v>139</v>
      </c>
      <c r="H103" s="201">
        <v>8</v>
      </c>
      <c r="I103" s="202"/>
      <c r="J103" s="203">
        <f>ROUND(I103*H103,2)</f>
        <v>0</v>
      </c>
      <c r="K103" s="199" t="s">
        <v>129</v>
      </c>
      <c r="L103" s="39"/>
      <c r="M103" s="204" t="s">
        <v>1</v>
      </c>
      <c r="N103" s="205" t="s">
        <v>41</v>
      </c>
      <c r="O103" s="75"/>
      <c r="P103" s="206">
        <f>O103*H103</f>
        <v>0</v>
      </c>
      <c r="Q103" s="206">
        <v>0.00868</v>
      </c>
      <c r="R103" s="206">
        <f>Q103*H103</f>
        <v>0.06944</v>
      </c>
      <c r="S103" s="206">
        <v>0</v>
      </c>
      <c r="T103" s="207">
        <f>S103*H103</f>
        <v>0</v>
      </c>
      <c r="AR103" s="13" t="s">
        <v>130</v>
      </c>
      <c r="AT103" s="13" t="s">
        <v>125</v>
      </c>
      <c r="AU103" s="13" t="s">
        <v>80</v>
      </c>
      <c r="AY103" s="13" t="s">
        <v>123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3" t="s">
        <v>78</v>
      </c>
      <c r="BK103" s="208">
        <f>ROUND(I103*H103,2)</f>
        <v>0</v>
      </c>
      <c r="BL103" s="13" t="s">
        <v>130</v>
      </c>
      <c r="BM103" s="13" t="s">
        <v>140</v>
      </c>
    </row>
    <row r="104" spans="2:65" s="1" customFormat="1" ht="16.5" customHeight="1">
      <c r="B104" s="34"/>
      <c r="C104" s="197" t="s">
        <v>130</v>
      </c>
      <c r="D104" s="197" t="s">
        <v>125</v>
      </c>
      <c r="E104" s="198" t="s">
        <v>141</v>
      </c>
      <c r="F104" s="199" t="s">
        <v>142</v>
      </c>
      <c r="G104" s="200" t="s">
        <v>139</v>
      </c>
      <c r="H104" s="201">
        <v>4</v>
      </c>
      <c r="I104" s="202"/>
      <c r="J104" s="203">
        <f>ROUND(I104*H104,2)</f>
        <v>0</v>
      </c>
      <c r="K104" s="199" t="s">
        <v>129</v>
      </c>
      <c r="L104" s="39"/>
      <c r="M104" s="204" t="s">
        <v>1</v>
      </c>
      <c r="N104" s="205" t="s">
        <v>41</v>
      </c>
      <c r="O104" s="75"/>
      <c r="P104" s="206">
        <f>O104*H104</f>
        <v>0</v>
      </c>
      <c r="Q104" s="206">
        <v>0.0369</v>
      </c>
      <c r="R104" s="206">
        <f>Q104*H104</f>
        <v>0.1476</v>
      </c>
      <c r="S104" s="206">
        <v>0</v>
      </c>
      <c r="T104" s="207">
        <f>S104*H104</f>
        <v>0</v>
      </c>
      <c r="AR104" s="13" t="s">
        <v>130</v>
      </c>
      <c r="AT104" s="13" t="s">
        <v>125</v>
      </c>
      <c r="AU104" s="13" t="s">
        <v>80</v>
      </c>
      <c r="AY104" s="13" t="s">
        <v>123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3" t="s">
        <v>78</v>
      </c>
      <c r="BK104" s="208">
        <f>ROUND(I104*H104,2)</f>
        <v>0</v>
      </c>
      <c r="BL104" s="13" t="s">
        <v>130</v>
      </c>
      <c r="BM104" s="13" t="s">
        <v>143</v>
      </c>
    </row>
    <row r="105" spans="2:65" s="1" customFormat="1" ht="16.5" customHeight="1">
      <c r="B105" s="34"/>
      <c r="C105" s="197" t="s">
        <v>144</v>
      </c>
      <c r="D105" s="197" t="s">
        <v>125</v>
      </c>
      <c r="E105" s="198" t="s">
        <v>145</v>
      </c>
      <c r="F105" s="199" t="s">
        <v>146</v>
      </c>
      <c r="G105" s="200" t="s">
        <v>147</v>
      </c>
      <c r="H105" s="201">
        <v>80</v>
      </c>
      <c r="I105" s="202"/>
      <c r="J105" s="203">
        <f>ROUND(I105*H105,2)</f>
        <v>0</v>
      </c>
      <c r="K105" s="199" t="s">
        <v>129</v>
      </c>
      <c r="L105" s="39"/>
      <c r="M105" s="204" t="s">
        <v>1</v>
      </c>
      <c r="N105" s="205" t="s">
        <v>41</v>
      </c>
      <c r="O105" s="75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AR105" s="13" t="s">
        <v>130</v>
      </c>
      <c r="AT105" s="13" t="s">
        <v>125</v>
      </c>
      <c r="AU105" s="13" t="s">
        <v>80</v>
      </c>
      <c r="AY105" s="13" t="s">
        <v>123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3" t="s">
        <v>78</v>
      </c>
      <c r="BK105" s="208">
        <f>ROUND(I105*H105,2)</f>
        <v>0</v>
      </c>
      <c r="BL105" s="13" t="s">
        <v>130</v>
      </c>
      <c r="BM105" s="13" t="s">
        <v>148</v>
      </c>
    </row>
    <row r="106" spans="2:65" s="1" customFormat="1" ht="16.5" customHeight="1">
      <c r="B106" s="34"/>
      <c r="C106" s="197" t="s">
        <v>149</v>
      </c>
      <c r="D106" s="197" t="s">
        <v>125</v>
      </c>
      <c r="E106" s="198" t="s">
        <v>150</v>
      </c>
      <c r="F106" s="199" t="s">
        <v>151</v>
      </c>
      <c r="G106" s="200" t="s">
        <v>147</v>
      </c>
      <c r="H106" s="201">
        <v>247.999</v>
      </c>
      <c r="I106" s="202"/>
      <c r="J106" s="203">
        <f>ROUND(I106*H106,2)</f>
        <v>0</v>
      </c>
      <c r="K106" s="199" t="s">
        <v>129</v>
      </c>
      <c r="L106" s="39"/>
      <c r="M106" s="204" t="s">
        <v>1</v>
      </c>
      <c r="N106" s="205" t="s">
        <v>41</v>
      </c>
      <c r="O106" s="75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AR106" s="13" t="s">
        <v>130</v>
      </c>
      <c r="AT106" s="13" t="s">
        <v>125</v>
      </c>
      <c r="AU106" s="13" t="s">
        <v>80</v>
      </c>
      <c r="AY106" s="13" t="s">
        <v>123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3" t="s">
        <v>78</v>
      </c>
      <c r="BK106" s="208">
        <f>ROUND(I106*H106,2)</f>
        <v>0</v>
      </c>
      <c r="BL106" s="13" t="s">
        <v>130</v>
      </c>
      <c r="BM106" s="13" t="s">
        <v>152</v>
      </c>
    </row>
    <row r="107" spans="2:51" s="11" customFormat="1" ht="12">
      <c r="B107" s="209"/>
      <c r="C107" s="210"/>
      <c r="D107" s="211" t="s">
        <v>153</v>
      </c>
      <c r="E107" s="212" t="s">
        <v>1</v>
      </c>
      <c r="F107" s="213" t="s">
        <v>154</v>
      </c>
      <c r="G107" s="210"/>
      <c r="H107" s="214">
        <v>29.92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153</v>
      </c>
      <c r="AU107" s="220" t="s">
        <v>80</v>
      </c>
      <c r="AV107" s="11" t="s">
        <v>80</v>
      </c>
      <c r="AW107" s="11" t="s">
        <v>32</v>
      </c>
      <c r="AX107" s="11" t="s">
        <v>70</v>
      </c>
      <c r="AY107" s="220" t="s">
        <v>123</v>
      </c>
    </row>
    <row r="108" spans="2:51" s="11" customFormat="1" ht="12">
      <c r="B108" s="209"/>
      <c r="C108" s="210"/>
      <c r="D108" s="211" t="s">
        <v>153</v>
      </c>
      <c r="E108" s="212" t="s">
        <v>1</v>
      </c>
      <c r="F108" s="213" t="s">
        <v>155</v>
      </c>
      <c r="G108" s="210"/>
      <c r="H108" s="214">
        <v>35.67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153</v>
      </c>
      <c r="AU108" s="220" t="s">
        <v>80</v>
      </c>
      <c r="AV108" s="11" t="s">
        <v>80</v>
      </c>
      <c r="AW108" s="11" t="s">
        <v>32</v>
      </c>
      <c r="AX108" s="11" t="s">
        <v>70</v>
      </c>
      <c r="AY108" s="220" t="s">
        <v>123</v>
      </c>
    </row>
    <row r="109" spans="2:51" s="11" customFormat="1" ht="12">
      <c r="B109" s="209"/>
      <c r="C109" s="210"/>
      <c r="D109" s="211" t="s">
        <v>153</v>
      </c>
      <c r="E109" s="212" t="s">
        <v>1</v>
      </c>
      <c r="F109" s="213" t="s">
        <v>156</v>
      </c>
      <c r="G109" s="210"/>
      <c r="H109" s="214">
        <v>35.91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153</v>
      </c>
      <c r="AU109" s="220" t="s">
        <v>80</v>
      </c>
      <c r="AV109" s="11" t="s">
        <v>80</v>
      </c>
      <c r="AW109" s="11" t="s">
        <v>32</v>
      </c>
      <c r="AX109" s="11" t="s">
        <v>70</v>
      </c>
      <c r="AY109" s="220" t="s">
        <v>123</v>
      </c>
    </row>
    <row r="110" spans="2:51" s="11" customFormat="1" ht="12">
      <c r="B110" s="209"/>
      <c r="C110" s="210"/>
      <c r="D110" s="211" t="s">
        <v>153</v>
      </c>
      <c r="E110" s="212" t="s">
        <v>1</v>
      </c>
      <c r="F110" s="213" t="s">
        <v>157</v>
      </c>
      <c r="G110" s="210"/>
      <c r="H110" s="214">
        <v>89.211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153</v>
      </c>
      <c r="AU110" s="220" t="s">
        <v>80</v>
      </c>
      <c r="AV110" s="11" t="s">
        <v>80</v>
      </c>
      <c r="AW110" s="11" t="s">
        <v>32</v>
      </c>
      <c r="AX110" s="11" t="s">
        <v>70</v>
      </c>
      <c r="AY110" s="220" t="s">
        <v>123</v>
      </c>
    </row>
    <row r="111" spans="2:51" s="11" customFormat="1" ht="12">
      <c r="B111" s="209"/>
      <c r="C111" s="210"/>
      <c r="D111" s="211" t="s">
        <v>153</v>
      </c>
      <c r="E111" s="212" t="s">
        <v>1</v>
      </c>
      <c r="F111" s="213" t="s">
        <v>158</v>
      </c>
      <c r="G111" s="210"/>
      <c r="H111" s="214">
        <v>16.68</v>
      </c>
      <c r="I111" s="215"/>
      <c r="J111" s="210"/>
      <c r="K111" s="210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153</v>
      </c>
      <c r="AU111" s="220" t="s">
        <v>80</v>
      </c>
      <c r="AV111" s="11" t="s">
        <v>80</v>
      </c>
      <c r="AW111" s="11" t="s">
        <v>32</v>
      </c>
      <c r="AX111" s="11" t="s">
        <v>70</v>
      </c>
      <c r="AY111" s="220" t="s">
        <v>123</v>
      </c>
    </row>
    <row r="112" spans="2:51" s="11" customFormat="1" ht="12">
      <c r="B112" s="209"/>
      <c r="C112" s="210"/>
      <c r="D112" s="211" t="s">
        <v>153</v>
      </c>
      <c r="E112" s="212" t="s">
        <v>1</v>
      </c>
      <c r="F112" s="213" t="s">
        <v>159</v>
      </c>
      <c r="G112" s="210"/>
      <c r="H112" s="214">
        <v>40.608</v>
      </c>
      <c r="I112" s="215"/>
      <c r="J112" s="210"/>
      <c r="K112" s="210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153</v>
      </c>
      <c r="AU112" s="220" t="s">
        <v>80</v>
      </c>
      <c r="AV112" s="11" t="s">
        <v>80</v>
      </c>
      <c r="AW112" s="11" t="s">
        <v>32</v>
      </c>
      <c r="AX112" s="11" t="s">
        <v>70</v>
      </c>
      <c r="AY112" s="220" t="s">
        <v>123</v>
      </c>
    </row>
    <row r="113" spans="2:65" s="1" customFormat="1" ht="16.5" customHeight="1">
      <c r="B113" s="34"/>
      <c r="C113" s="197" t="s">
        <v>160</v>
      </c>
      <c r="D113" s="197" t="s">
        <v>125</v>
      </c>
      <c r="E113" s="198" t="s">
        <v>161</v>
      </c>
      <c r="F113" s="199" t="s">
        <v>162</v>
      </c>
      <c r="G113" s="200" t="s">
        <v>147</v>
      </c>
      <c r="H113" s="201">
        <v>17.338</v>
      </c>
      <c r="I113" s="202"/>
      <c r="J113" s="203">
        <f>ROUND(I113*H113,2)</f>
        <v>0</v>
      </c>
      <c r="K113" s="199" t="s">
        <v>129</v>
      </c>
      <c r="L113" s="39"/>
      <c r="M113" s="204" t="s">
        <v>1</v>
      </c>
      <c r="N113" s="205" t="s">
        <v>41</v>
      </c>
      <c r="O113" s="75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13" t="s">
        <v>130</v>
      </c>
      <c r="AT113" s="13" t="s">
        <v>125</v>
      </c>
      <c r="AU113" s="13" t="s">
        <v>80</v>
      </c>
      <c r="AY113" s="13" t="s">
        <v>123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3" t="s">
        <v>78</v>
      </c>
      <c r="BK113" s="208">
        <f>ROUND(I113*H113,2)</f>
        <v>0</v>
      </c>
      <c r="BL113" s="13" t="s">
        <v>130</v>
      </c>
      <c r="BM113" s="13" t="s">
        <v>163</v>
      </c>
    </row>
    <row r="114" spans="2:51" s="11" customFormat="1" ht="12">
      <c r="B114" s="209"/>
      <c r="C114" s="210"/>
      <c r="D114" s="211" t="s">
        <v>153</v>
      </c>
      <c r="E114" s="212" t="s">
        <v>1</v>
      </c>
      <c r="F114" s="213" t="s">
        <v>164</v>
      </c>
      <c r="G114" s="210"/>
      <c r="H114" s="214">
        <v>17.338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153</v>
      </c>
      <c r="AU114" s="220" t="s">
        <v>80</v>
      </c>
      <c r="AV114" s="11" t="s">
        <v>80</v>
      </c>
      <c r="AW114" s="11" t="s">
        <v>32</v>
      </c>
      <c r="AX114" s="11" t="s">
        <v>78</v>
      </c>
      <c r="AY114" s="220" t="s">
        <v>123</v>
      </c>
    </row>
    <row r="115" spans="2:65" s="1" customFormat="1" ht="16.5" customHeight="1">
      <c r="B115" s="34"/>
      <c r="C115" s="197" t="s">
        <v>165</v>
      </c>
      <c r="D115" s="197" t="s">
        <v>125</v>
      </c>
      <c r="E115" s="198" t="s">
        <v>166</v>
      </c>
      <c r="F115" s="199" t="s">
        <v>167</v>
      </c>
      <c r="G115" s="200" t="s">
        <v>147</v>
      </c>
      <c r="H115" s="201">
        <v>74.626</v>
      </c>
      <c r="I115" s="202"/>
      <c r="J115" s="203">
        <f>ROUND(I115*H115,2)</f>
        <v>0</v>
      </c>
      <c r="K115" s="199" t="s">
        <v>129</v>
      </c>
      <c r="L115" s="39"/>
      <c r="M115" s="204" t="s">
        <v>1</v>
      </c>
      <c r="N115" s="205" t="s">
        <v>41</v>
      </c>
      <c r="O115" s="75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AR115" s="13" t="s">
        <v>130</v>
      </c>
      <c r="AT115" s="13" t="s">
        <v>125</v>
      </c>
      <c r="AU115" s="13" t="s">
        <v>80</v>
      </c>
      <c r="AY115" s="13" t="s">
        <v>123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3" t="s">
        <v>78</v>
      </c>
      <c r="BK115" s="208">
        <f>ROUND(I115*H115,2)</f>
        <v>0</v>
      </c>
      <c r="BL115" s="13" t="s">
        <v>130</v>
      </c>
      <c r="BM115" s="13" t="s">
        <v>168</v>
      </c>
    </row>
    <row r="116" spans="2:51" s="11" customFormat="1" ht="12">
      <c r="B116" s="209"/>
      <c r="C116" s="210"/>
      <c r="D116" s="211" t="s">
        <v>153</v>
      </c>
      <c r="E116" s="212" t="s">
        <v>1</v>
      </c>
      <c r="F116" s="213" t="s">
        <v>158</v>
      </c>
      <c r="G116" s="210"/>
      <c r="H116" s="214">
        <v>16.68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153</v>
      </c>
      <c r="AU116" s="220" t="s">
        <v>80</v>
      </c>
      <c r="AV116" s="11" t="s">
        <v>80</v>
      </c>
      <c r="AW116" s="11" t="s">
        <v>32</v>
      </c>
      <c r="AX116" s="11" t="s">
        <v>70</v>
      </c>
      <c r="AY116" s="220" t="s">
        <v>123</v>
      </c>
    </row>
    <row r="117" spans="2:51" s="11" customFormat="1" ht="12">
      <c r="B117" s="209"/>
      <c r="C117" s="210"/>
      <c r="D117" s="211" t="s">
        <v>153</v>
      </c>
      <c r="E117" s="212" t="s">
        <v>1</v>
      </c>
      <c r="F117" s="213" t="s">
        <v>159</v>
      </c>
      <c r="G117" s="210"/>
      <c r="H117" s="214">
        <v>40.608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153</v>
      </c>
      <c r="AU117" s="220" t="s">
        <v>80</v>
      </c>
      <c r="AV117" s="11" t="s">
        <v>80</v>
      </c>
      <c r="AW117" s="11" t="s">
        <v>32</v>
      </c>
      <c r="AX117" s="11" t="s">
        <v>70</v>
      </c>
      <c r="AY117" s="220" t="s">
        <v>123</v>
      </c>
    </row>
    <row r="118" spans="2:51" s="11" customFormat="1" ht="12">
      <c r="B118" s="209"/>
      <c r="C118" s="210"/>
      <c r="D118" s="211" t="s">
        <v>153</v>
      </c>
      <c r="E118" s="212" t="s">
        <v>1</v>
      </c>
      <c r="F118" s="213" t="s">
        <v>164</v>
      </c>
      <c r="G118" s="210"/>
      <c r="H118" s="214">
        <v>17.338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153</v>
      </c>
      <c r="AU118" s="220" t="s">
        <v>80</v>
      </c>
      <c r="AV118" s="11" t="s">
        <v>80</v>
      </c>
      <c r="AW118" s="11" t="s">
        <v>32</v>
      </c>
      <c r="AX118" s="11" t="s">
        <v>70</v>
      </c>
      <c r="AY118" s="220" t="s">
        <v>123</v>
      </c>
    </row>
    <row r="119" spans="2:65" s="1" customFormat="1" ht="16.5" customHeight="1">
      <c r="B119" s="34"/>
      <c r="C119" s="197" t="s">
        <v>169</v>
      </c>
      <c r="D119" s="197" t="s">
        <v>125</v>
      </c>
      <c r="E119" s="198" t="s">
        <v>170</v>
      </c>
      <c r="F119" s="199" t="s">
        <v>171</v>
      </c>
      <c r="G119" s="200" t="s">
        <v>147</v>
      </c>
      <c r="H119" s="201">
        <v>190.711</v>
      </c>
      <c r="I119" s="202"/>
      <c r="J119" s="203">
        <f>ROUND(I119*H119,2)</f>
        <v>0</v>
      </c>
      <c r="K119" s="199" t="s">
        <v>129</v>
      </c>
      <c r="L119" s="39"/>
      <c r="M119" s="204" t="s">
        <v>1</v>
      </c>
      <c r="N119" s="205" t="s">
        <v>41</v>
      </c>
      <c r="O119" s="75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AR119" s="13" t="s">
        <v>130</v>
      </c>
      <c r="AT119" s="13" t="s">
        <v>125</v>
      </c>
      <c r="AU119" s="13" t="s">
        <v>80</v>
      </c>
      <c r="AY119" s="13" t="s">
        <v>123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3" t="s">
        <v>78</v>
      </c>
      <c r="BK119" s="208">
        <f>ROUND(I119*H119,2)</f>
        <v>0</v>
      </c>
      <c r="BL119" s="13" t="s">
        <v>130</v>
      </c>
      <c r="BM119" s="13" t="s">
        <v>172</v>
      </c>
    </row>
    <row r="120" spans="2:51" s="11" customFormat="1" ht="12">
      <c r="B120" s="209"/>
      <c r="C120" s="210"/>
      <c r="D120" s="211" t="s">
        <v>153</v>
      </c>
      <c r="E120" s="212" t="s">
        <v>1</v>
      </c>
      <c r="F120" s="213" t="s">
        <v>154</v>
      </c>
      <c r="G120" s="210"/>
      <c r="H120" s="214">
        <v>29.92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153</v>
      </c>
      <c r="AU120" s="220" t="s">
        <v>80</v>
      </c>
      <c r="AV120" s="11" t="s">
        <v>80</v>
      </c>
      <c r="AW120" s="11" t="s">
        <v>32</v>
      </c>
      <c r="AX120" s="11" t="s">
        <v>70</v>
      </c>
      <c r="AY120" s="220" t="s">
        <v>123</v>
      </c>
    </row>
    <row r="121" spans="2:51" s="11" customFormat="1" ht="12">
      <c r="B121" s="209"/>
      <c r="C121" s="210"/>
      <c r="D121" s="211" t="s">
        <v>153</v>
      </c>
      <c r="E121" s="212" t="s">
        <v>1</v>
      </c>
      <c r="F121" s="213" t="s">
        <v>155</v>
      </c>
      <c r="G121" s="210"/>
      <c r="H121" s="214">
        <v>35.67</v>
      </c>
      <c r="I121" s="215"/>
      <c r="J121" s="210"/>
      <c r="K121" s="210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153</v>
      </c>
      <c r="AU121" s="220" t="s">
        <v>80</v>
      </c>
      <c r="AV121" s="11" t="s">
        <v>80</v>
      </c>
      <c r="AW121" s="11" t="s">
        <v>32</v>
      </c>
      <c r="AX121" s="11" t="s">
        <v>70</v>
      </c>
      <c r="AY121" s="220" t="s">
        <v>123</v>
      </c>
    </row>
    <row r="122" spans="2:51" s="11" customFormat="1" ht="12">
      <c r="B122" s="209"/>
      <c r="C122" s="210"/>
      <c r="D122" s="211" t="s">
        <v>153</v>
      </c>
      <c r="E122" s="212" t="s">
        <v>1</v>
      </c>
      <c r="F122" s="213" t="s">
        <v>156</v>
      </c>
      <c r="G122" s="210"/>
      <c r="H122" s="214">
        <v>35.91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153</v>
      </c>
      <c r="AU122" s="220" t="s">
        <v>80</v>
      </c>
      <c r="AV122" s="11" t="s">
        <v>80</v>
      </c>
      <c r="AW122" s="11" t="s">
        <v>32</v>
      </c>
      <c r="AX122" s="11" t="s">
        <v>70</v>
      </c>
      <c r="AY122" s="220" t="s">
        <v>123</v>
      </c>
    </row>
    <row r="123" spans="2:51" s="11" customFormat="1" ht="12">
      <c r="B123" s="209"/>
      <c r="C123" s="210"/>
      <c r="D123" s="211" t="s">
        <v>153</v>
      </c>
      <c r="E123" s="212" t="s">
        <v>1</v>
      </c>
      <c r="F123" s="213" t="s">
        <v>157</v>
      </c>
      <c r="G123" s="210"/>
      <c r="H123" s="214">
        <v>89.211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153</v>
      </c>
      <c r="AU123" s="220" t="s">
        <v>80</v>
      </c>
      <c r="AV123" s="11" t="s">
        <v>80</v>
      </c>
      <c r="AW123" s="11" t="s">
        <v>32</v>
      </c>
      <c r="AX123" s="11" t="s">
        <v>70</v>
      </c>
      <c r="AY123" s="220" t="s">
        <v>123</v>
      </c>
    </row>
    <row r="124" spans="2:65" s="1" customFormat="1" ht="16.5" customHeight="1">
      <c r="B124" s="34"/>
      <c r="C124" s="197" t="s">
        <v>173</v>
      </c>
      <c r="D124" s="197" t="s">
        <v>125</v>
      </c>
      <c r="E124" s="198" t="s">
        <v>174</v>
      </c>
      <c r="F124" s="199" t="s">
        <v>175</v>
      </c>
      <c r="G124" s="200" t="s">
        <v>147</v>
      </c>
      <c r="H124" s="201">
        <v>407.728</v>
      </c>
      <c r="I124" s="202"/>
      <c r="J124" s="203">
        <f>ROUND(I124*H124,2)</f>
        <v>0</v>
      </c>
      <c r="K124" s="199" t="s">
        <v>129</v>
      </c>
      <c r="L124" s="39"/>
      <c r="M124" s="204" t="s">
        <v>1</v>
      </c>
      <c r="N124" s="205" t="s">
        <v>41</v>
      </c>
      <c r="O124" s="75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AR124" s="13" t="s">
        <v>130</v>
      </c>
      <c r="AT124" s="13" t="s">
        <v>125</v>
      </c>
      <c r="AU124" s="13" t="s">
        <v>80</v>
      </c>
      <c r="AY124" s="13" t="s">
        <v>123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3" t="s">
        <v>78</v>
      </c>
      <c r="BK124" s="208">
        <f>ROUND(I124*H124,2)</f>
        <v>0</v>
      </c>
      <c r="BL124" s="13" t="s">
        <v>130</v>
      </c>
      <c r="BM124" s="13" t="s">
        <v>176</v>
      </c>
    </row>
    <row r="125" spans="2:51" s="11" customFormat="1" ht="12">
      <c r="B125" s="209"/>
      <c r="C125" s="210"/>
      <c r="D125" s="211" t="s">
        <v>153</v>
      </c>
      <c r="E125" s="212" t="s">
        <v>1</v>
      </c>
      <c r="F125" s="213" t="s">
        <v>177</v>
      </c>
      <c r="G125" s="210"/>
      <c r="H125" s="214">
        <v>203.864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153</v>
      </c>
      <c r="AU125" s="220" t="s">
        <v>80</v>
      </c>
      <c r="AV125" s="11" t="s">
        <v>80</v>
      </c>
      <c r="AW125" s="11" t="s">
        <v>32</v>
      </c>
      <c r="AX125" s="11" t="s">
        <v>70</v>
      </c>
      <c r="AY125" s="220" t="s">
        <v>123</v>
      </c>
    </row>
    <row r="126" spans="2:51" s="11" customFormat="1" ht="12">
      <c r="B126" s="209"/>
      <c r="C126" s="210"/>
      <c r="D126" s="211" t="s">
        <v>153</v>
      </c>
      <c r="E126" s="212" t="s">
        <v>1</v>
      </c>
      <c r="F126" s="213" t="s">
        <v>178</v>
      </c>
      <c r="G126" s="210"/>
      <c r="H126" s="214">
        <v>203.864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153</v>
      </c>
      <c r="AU126" s="220" t="s">
        <v>80</v>
      </c>
      <c r="AV126" s="11" t="s">
        <v>80</v>
      </c>
      <c r="AW126" s="11" t="s">
        <v>32</v>
      </c>
      <c r="AX126" s="11" t="s">
        <v>70</v>
      </c>
      <c r="AY126" s="220" t="s">
        <v>123</v>
      </c>
    </row>
    <row r="127" spans="2:65" s="1" customFormat="1" ht="16.5" customHeight="1">
      <c r="B127" s="34"/>
      <c r="C127" s="197" t="s">
        <v>179</v>
      </c>
      <c r="D127" s="197" t="s">
        <v>125</v>
      </c>
      <c r="E127" s="198" t="s">
        <v>180</v>
      </c>
      <c r="F127" s="199" t="s">
        <v>181</v>
      </c>
      <c r="G127" s="200" t="s">
        <v>147</v>
      </c>
      <c r="H127" s="201">
        <v>46.955</v>
      </c>
      <c r="I127" s="202"/>
      <c r="J127" s="203">
        <f>ROUND(I127*H127,2)</f>
        <v>0</v>
      </c>
      <c r="K127" s="199" t="s">
        <v>129</v>
      </c>
      <c r="L127" s="39"/>
      <c r="M127" s="204" t="s">
        <v>1</v>
      </c>
      <c r="N127" s="205" t="s">
        <v>41</v>
      </c>
      <c r="O127" s="75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AR127" s="13" t="s">
        <v>130</v>
      </c>
      <c r="AT127" s="13" t="s">
        <v>125</v>
      </c>
      <c r="AU127" s="13" t="s">
        <v>80</v>
      </c>
      <c r="AY127" s="13" t="s">
        <v>123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3" t="s">
        <v>78</v>
      </c>
      <c r="BK127" s="208">
        <f>ROUND(I127*H127,2)</f>
        <v>0</v>
      </c>
      <c r="BL127" s="13" t="s">
        <v>130</v>
      </c>
      <c r="BM127" s="13" t="s">
        <v>182</v>
      </c>
    </row>
    <row r="128" spans="2:51" s="11" customFormat="1" ht="12">
      <c r="B128" s="209"/>
      <c r="C128" s="210"/>
      <c r="D128" s="211" t="s">
        <v>153</v>
      </c>
      <c r="E128" s="212" t="s">
        <v>1</v>
      </c>
      <c r="F128" s="213" t="s">
        <v>183</v>
      </c>
      <c r="G128" s="210"/>
      <c r="H128" s="214">
        <v>21.197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153</v>
      </c>
      <c r="AU128" s="220" t="s">
        <v>80</v>
      </c>
      <c r="AV128" s="11" t="s">
        <v>80</v>
      </c>
      <c r="AW128" s="11" t="s">
        <v>32</v>
      </c>
      <c r="AX128" s="11" t="s">
        <v>70</v>
      </c>
      <c r="AY128" s="220" t="s">
        <v>123</v>
      </c>
    </row>
    <row r="129" spans="2:51" s="11" customFormat="1" ht="12">
      <c r="B129" s="209"/>
      <c r="C129" s="210"/>
      <c r="D129" s="211" t="s">
        <v>153</v>
      </c>
      <c r="E129" s="212" t="s">
        <v>1</v>
      </c>
      <c r="F129" s="213" t="s">
        <v>164</v>
      </c>
      <c r="G129" s="210"/>
      <c r="H129" s="214">
        <v>17.338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153</v>
      </c>
      <c r="AU129" s="220" t="s">
        <v>80</v>
      </c>
      <c r="AV129" s="11" t="s">
        <v>80</v>
      </c>
      <c r="AW129" s="11" t="s">
        <v>32</v>
      </c>
      <c r="AX129" s="11" t="s">
        <v>70</v>
      </c>
      <c r="AY129" s="220" t="s">
        <v>123</v>
      </c>
    </row>
    <row r="130" spans="2:51" s="11" customFormat="1" ht="12">
      <c r="B130" s="209"/>
      <c r="C130" s="210"/>
      <c r="D130" s="211" t="s">
        <v>153</v>
      </c>
      <c r="E130" s="212" t="s">
        <v>1</v>
      </c>
      <c r="F130" s="213" t="s">
        <v>184</v>
      </c>
      <c r="G130" s="210"/>
      <c r="H130" s="214">
        <v>4.1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153</v>
      </c>
      <c r="AU130" s="220" t="s">
        <v>80</v>
      </c>
      <c r="AV130" s="11" t="s">
        <v>80</v>
      </c>
      <c r="AW130" s="11" t="s">
        <v>32</v>
      </c>
      <c r="AX130" s="11" t="s">
        <v>70</v>
      </c>
      <c r="AY130" s="220" t="s">
        <v>123</v>
      </c>
    </row>
    <row r="131" spans="2:51" s="11" customFormat="1" ht="12">
      <c r="B131" s="209"/>
      <c r="C131" s="210"/>
      <c r="D131" s="211" t="s">
        <v>153</v>
      </c>
      <c r="E131" s="212" t="s">
        <v>1</v>
      </c>
      <c r="F131" s="213" t="s">
        <v>185</v>
      </c>
      <c r="G131" s="210"/>
      <c r="H131" s="214">
        <v>4.32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153</v>
      </c>
      <c r="AU131" s="220" t="s">
        <v>80</v>
      </c>
      <c r="AV131" s="11" t="s">
        <v>80</v>
      </c>
      <c r="AW131" s="11" t="s">
        <v>32</v>
      </c>
      <c r="AX131" s="11" t="s">
        <v>70</v>
      </c>
      <c r="AY131" s="220" t="s">
        <v>123</v>
      </c>
    </row>
    <row r="132" spans="2:65" s="1" customFormat="1" ht="16.5" customHeight="1">
      <c r="B132" s="34"/>
      <c r="C132" s="197" t="s">
        <v>186</v>
      </c>
      <c r="D132" s="197" t="s">
        <v>125</v>
      </c>
      <c r="E132" s="198" t="s">
        <v>187</v>
      </c>
      <c r="F132" s="199" t="s">
        <v>188</v>
      </c>
      <c r="G132" s="200" t="s">
        <v>147</v>
      </c>
      <c r="H132" s="201">
        <v>203.864</v>
      </c>
      <c r="I132" s="202"/>
      <c r="J132" s="203">
        <f>ROUND(I132*H132,2)</f>
        <v>0</v>
      </c>
      <c r="K132" s="199" t="s">
        <v>129</v>
      </c>
      <c r="L132" s="39"/>
      <c r="M132" s="204" t="s">
        <v>1</v>
      </c>
      <c r="N132" s="205" t="s">
        <v>41</v>
      </c>
      <c r="O132" s="75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AR132" s="13" t="s">
        <v>130</v>
      </c>
      <c r="AT132" s="13" t="s">
        <v>125</v>
      </c>
      <c r="AU132" s="13" t="s">
        <v>80</v>
      </c>
      <c r="AY132" s="13" t="s">
        <v>123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3" t="s">
        <v>78</v>
      </c>
      <c r="BK132" s="208">
        <f>ROUND(I132*H132,2)</f>
        <v>0</v>
      </c>
      <c r="BL132" s="13" t="s">
        <v>130</v>
      </c>
      <c r="BM132" s="13" t="s">
        <v>189</v>
      </c>
    </row>
    <row r="133" spans="2:65" s="1" customFormat="1" ht="16.5" customHeight="1">
      <c r="B133" s="34"/>
      <c r="C133" s="197" t="s">
        <v>190</v>
      </c>
      <c r="D133" s="197" t="s">
        <v>125</v>
      </c>
      <c r="E133" s="198" t="s">
        <v>191</v>
      </c>
      <c r="F133" s="199" t="s">
        <v>192</v>
      </c>
      <c r="G133" s="200" t="s">
        <v>147</v>
      </c>
      <c r="H133" s="201">
        <v>46.955</v>
      </c>
      <c r="I133" s="202"/>
      <c r="J133" s="203">
        <f>ROUND(I133*H133,2)</f>
        <v>0</v>
      </c>
      <c r="K133" s="199" t="s">
        <v>129</v>
      </c>
      <c r="L133" s="39"/>
      <c r="M133" s="204" t="s">
        <v>1</v>
      </c>
      <c r="N133" s="205" t="s">
        <v>41</v>
      </c>
      <c r="O133" s="75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AR133" s="13" t="s">
        <v>130</v>
      </c>
      <c r="AT133" s="13" t="s">
        <v>125</v>
      </c>
      <c r="AU133" s="13" t="s">
        <v>80</v>
      </c>
      <c r="AY133" s="13" t="s">
        <v>123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3" t="s">
        <v>78</v>
      </c>
      <c r="BK133" s="208">
        <f>ROUND(I133*H133,2)</f>
        <v>0</v>
      </c>
      <c r="BL133" s="13" t="s">
        <v>130</v>
      </c>
      <c r="BM133" s="13" t="s">
        <v>193</v>
      </c>
    </row>
    <row r="134" spans="2:65" s="1" customFormat="1" ht="16.5" customHeight="1">
      <c r="B134" s="34"/>
      <c r="C134" s="197" t="s">
        <v>194</v>
      </c>
      <c r="D134" s="197" t="s">
        <v>125</v>
      </c>
      <c r="E134" s="198" t="s">
        <v>195</v>
      </c>
      <c r="F134" s="199" t="s">
        <v>196</v>
      </c>
      <c r="G134" s="200" t="s">
        <v>197</v>
      </c>
      <c r="H134" s="201">
        <v>93.91</v>
      </c>
      <c r="I134" s="202"/>
      <c r="J134" s="203">
        <f>ROUND(I134*H134,2)</f>
        <v>0</v>
      </c>
      <c r="K134" s="199" t="s">
        <v>129</v>
      </c>
      <c r="L134" s="39"/>
      <c r="M134" s="204" t="s">
        <v>1</v>
      </c>
      <c r="N134" s="205" t="s">
        <v>41</v>
      </c>
      <c r="O134" s="75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AR134" s="13" t="s">
        <v>130</v>
      </c>
      <c r="AT134" s="13" t="s">
        <v>125</v>
      </c>
      <c r="AU134" s="13" t="s">
        <v>80</v>
      </c>
      <c r="AY134" s="13" t="s">
        <v>123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3" t="s">
        <v>78</v>
      </c>
      <c r="BK134" s="208">
        <f>ROUND(I134*H134,2)</f>
        <v>0</v>
      </c>
      <c r="BL134" s="13" t="s">
        <v>130</v>
      </c>
      <c r="BM134" s="13" t="s">
        <v>198</v>
      </c>
    </row>
    <row r="135" spans="2:51" s="11" customFormat="1" ht="12">
      <c r="B135" s="209"/>
      <c r="C135" s="210"/>
      <c r="D135" s="211" t="s">
        <v>153</v>
      </c>
      <c r="E135" s="210"/>
      <c r="F135" s="213" t="s">
        <v>199</v>
      </c>
      <c r="G135" s="210"/>
      <c r="H135" s="214">
        <v>93.91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153</v>
      </c>
      <c r="AU135" s="220" t="s">
        <v>80</v>
      </c>
      <c r="AV135" s="11" t="s">
        <v>80</v>
      </c>
      <c r="AW135" s="11" t="s">
        <v>4</v>
      </c>
      <c r="AX135" s="11" t="s">
        <v>78</v>
      </c>
      <c r="AY135" s="220" t="s">
        <v>123</v>
      </c>
    </row>
    <row r="136" spans="2:65" s="1" customFormat="1" ht="16.5" customHeight="1">
      <c r="B136" s="34"/>
      <c r="C136" s="197" t="s">
        <v>8</v>
      </c>
      <c r="D136" s="197" t="s">
        <v>125</v>
      </c>
      <c r="E136" s="198" t="s">
        <v>200</v>
      </c>
      <c r="F136" s="199" t="s">
        <v>201</v>
      </c>
      <c r="G136" s="200" t="s">
        <v>147</v>
      </c>
      <c r="H136" s="201">
        <v>203.864</v>
      </c>
      <c r="I136" s="202"/>
      <c r="J136" s="203">
        <f>ROUND(I136*H136,2)</f>
        <v>0</v>
      </c>
      <c r="K136" s="199" t="s">
        <v>129</v>
      </c>
      <c r="L136" s="39"/>
      <c r="M136" s="204" t="s">
        <v>1</v>
      </c>
      <c r="N136" s="205" t="s">
        <v>41</v>
      </c>
      <c r="O136" s="75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AR136" s="13" t="s">
        <v>130</v>
      </c>
      <c r="AT136" s="13" t="s">
        <v>125</v>
      </c>
      <c r="AU136" s="13" t="s">
        <v>80</v>
      </c>
      <c r="AY136" s="13" t="s">
        <v>123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3" t="s">
        <v>78</v>
      </c>
      <c r="BK136" s="208">
        <f>ROUND(I136*H136,2)</f>
        <v>0</v>
      </c>
      <c r="BL136" s="13" t="s">
        <v>130</v>
      </c>
      <c r="BM136" s="13" t="s">
        <v>202</v>
      </c>
    </row>
    <row r="137" spans="2:51" s="11" customFormat="1" ht="12">
      <c r="B137" s="209"/>
      <c r="C137" s="210"/>
      <c r="D137" s="211" t="s">
        <v>153</v>
      </c>
      <c r="E137" s="212" t="s">
        <v>1</v>
      </c>
      <c r="F137" s="213" t="s">
        <v>154</v>
      </c>
      <c r="G137" s="210"/>
      <c r="H137" s="214">
        <v>29.92</v>
      </c>
      <c r="I137" s="215"/>
      <c r="J137" s="210"/>
      <c r="K137" s="210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153</v>
      </c>
      <c r="AU137" s="220" t="s">
        <v>80</v>
      </c>
      <c r="AV137" s="11" t="s">
        <v>80</v>
      </c>
      <c r="AW137" s="11" t="s">
        <v>32</v>
      </c>
      <c r="AX137" s="11" t="s">
        <v>70</v>
      </c>
      <c r="AY137" s="220" t="s">
        <v>123</v>
      </c>
    </row>
    <row r="138" spans="2:51" s="11" customFormat="1" ht="12">
      <c r="B138" s="209"/>
      <c r="C138" s="210"/>
      <c r="D138" s="211" t="s">
        <v>153</v>
      </c>
      <c r="E138" s="212" t="s">
        <v>1</v>
      </c>
      <c r="F138" s="213" t="s">
        <v>155</v>
      </c>
      <c r="G138" s="210"/>
      <c r="H138" s="214">
        <v>35.67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153</v>
      </c>
      <c r="AU138" s="220" t="s">
        <v>80</v>
      </c>
      <c r="AV138" s="11" t="s">
        <v>80</v>
      </c>
      <c r="AW138" s="11" t="s">
        <v>32</v>
      </c>
      <c r="AX138" s="11" t="s">
        <v>70</v>
      </c>
      <c r="AY138" s="220" t="s">
        <v>123</v>
      </c>
    </row>
    <row r="139" spans="2:51" s="11" customFormat="1" ht="12">
      <c r="B139" s="209"/>
      <c r="C139" s="210"/>
      <c r="D139" s="211" t="s">
        <v>153</v>
      </c>
      <c r="E139" s="212" t="s">
        <v>1</v>
      </c>
      <c r="F139" s="213" t="s">
        <v>156</v>
      </c>
      <c r="G139" s="210"/>
      <c r="H139" s="214">
        <v>35.91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153</v>
      </c>
      <c r="AU139" s="220" t="s">
        <v>80</v>
      </c>
      <c r="AV139" s="11" t="s">
        <v>80</v>
      </c>
      <c r="AW139" s="11" t="s">
        <v>32</v>
      </c>
      <c r="AX139" s="11" t="s">
        <v>70</v>
      </c>
      <c r="AY139" s="220" t="s">
        <v>123</v>
      </c>
    </row>
    <row r="140" spans="2:51" s="11" customFormat="1" ht="12">
      <c r="B140" s="209"/>
      <c r="C140" s="210"/>
      <c r="D140" s="211" t="s">
        <v>153</v>
      </c>
      <c r="E140" s="212" t="s">
        <v>1</v>
      </c>
      <c r="F140" s="213" t="s">
        <v>157</v>
      </c>
      <c r="G140" s="210"/>
      <c r="H140" s="214">
        <v>89.211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153</v>
      </c>
      <c r="AU140" s="220" t="s">
        <v>80</v>
      </c>
      <c r="AV140" s="11" t="s">
        <v>80</v>
      </c>
      <c r="AW140" s="11" t="s">
        <v>32</v>
      </c>
      <c r="AX140" s="11" t="s">
        <v>70</v>
      </c>
      <c r="AY140" s="220" t="s">
        <v>123</v>
      </c>
    </row>
    <row r="141" spans="2:51" s="11" customFormat="1" ht="12">
      <c r="B141" s="209"/>
      <c r="C141" s="210"/>
      <c r="D141" s="211" t="s">
        <v>153</v>
      </c>
      <c r="E141" s="212" t="s">
        <v>1</v>
      </c>
      <c r="F141" s="213" t="s">
        <v>158</v>
      </c>
      <c r="G141" s="210"/>
      <c r="H141" s="214">
        <v>16.68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153</v>
      </c>
      <c r="AU141" s="220" t="s">
        <v>80</v>
      </c>
      <c r="AV141" s="11" t="s">
        <v>80</v>
      </c>
      <c r="AW141" s="11" t="s">
        <v>32</v>
      </c>
      <c r="AX141" s="11" t="s">
        <v>70</v>
      </c>
      <c r="AY141" s="220" t="s">
        <v>123</v>
      </c>
    </row>
    <row r="142" spans="2:51" s="11" customFormat="1" ht="12">
      <c r="B142" s="209"/>
      <c r="C142" s="210"/>
      <c r="D142" s="211" t="s">
        <v>153</v>
      </c>
      <c r="E142" s="212" t="s">
        <v>1</v>
      </c>
      <c r="F142" s="213" t="s">
        <v>159</v>
      </c>
      <c r="G142" s="210"/>
      <c r="H142" s="214">
        <v>40.608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153</v>
      </c>
      <c r="AU142" s="220" t="s">
        <v>80</v>
      </c>
      <c r="AV142" s="11" t="s">
        <v>80</v>
      </c>
      <c r="AW142" s="11" t="s">
        <v>32</v>
      </c>
      <c r="AX142" s="11" t="s">
        <v>70</v>
      </c>
      <c r="AY142" s="220" t="s">
        <v>123</v>
      </c>
    </row>
    <row r="143" spans="2:51" s="11" customFormat="1" ht="12">
      <c r="B143" s="209"/>
      <c r="C143" s="210"/>
      <c r="D143" s="211" t="s">
        <v>153</v>
      </c>
      <c r="E143" s="212" t="s">
        <v>1</v>
      </c>
      <c r="F143" s="213" t="s">
        <v>203</v>
      </c>
      <c r="G143" s="210"/>
      <c r="H143" s="214">
        <v>-21.197</v>
      </c>
      <c r="I143" s="215"/>
      <c r="J143" s="210"/>
      <c r="K143" s="210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153</v>
      </c>
      <c r="AU143" s="220" t="s">
        <v>80</v>
      </c>
      <c r="AV143" s="11" t="s">
        <v>80</v>
      </c>
      <c r="AW143" s="11" t="s">
        <v>32</v>
      </c>
      <c r="AX143" s="11" t="s">
        <v>70</v>
      </c>
      <c r="AY143" s="220" t="s">
        <v>123</v>
      </c>
    </row>
    <row r="144" spans="2:51" s="11" customFormat="1" ht="12">
      <c r="B144" s="209"/>
      <c r="C144" s="210"/>
      <c r="D144" s="211" t="s">
        <v>153</v>
      </c>
      <c r="E144" s="212" t="s">
        <v>1</v>
      </c>
      <c r="F144" s="213" t="s">
        <v>204</v>
      </c>
      <c r="G144" s="210"/>
      <c r="H144" s="214">
        <v>-17.338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153</v>
      </c>
      <c r="AU144" s="220" t="s">
        <v>80</v>
      </c>
      <c r="AV144" s="11" t="s">
        <v>80</v>
      </c>
      <c r="AW144" s="11" t="s">
        <v>32</v>
      </c>
      <c r="AX144" s="11" t="s">
        <v>70</v>
      </c>
      <c r="AY144" s="220" t="s">
        <v>123</v>
      </c>
    </row>
    <row r="145" spans="2:51" s="11" customFormat="1" ht="12">
      <c r="B145" s="209"/>
      <c r="C145" s="210"/>
      <c r="D145" s="211" t="s">
        <v>153</v>
      </c>
      <c r="E145" s="212" t="s">
        <v>1</v>
      </c>
      <c r="F145" s="213" t="s">
        <v>205</v>
      </c>
      <c r="G145" s="210"/>
      <c r="H145" s="214">
        <v>-4.1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153</v>
      </c>
      <c r="AU145" s="220" t="s">
        <v>80</v>
      </c>
      <c r="AV145" s="11" t="s">
        <v>80</v>
      </c>
      <c r="AW145" s="11" t="s">
        <v>32</v>
      </c>
      <c r="AX145" s="11" t="s">
        <v>70</v>
      </c>
      <c r="AY145" s="220" t="s">
        <v>123</v>
      </c>
    </row>
    <row r="146" spans="2:51" s="11" customFormat="1" ht="12">
      <c r="B146" s="209"/>
      <c r="C146" s="210"/>
      <c r="D146" s="211" t="s">
        <v>153</v>
      </c>
      <c r="E146" s="212" t="s">
        <v>1</v>
      </c>
      <c r="F146" s="213" t="s">
        <v>206</v>
      </c>
      <c r="G146" s="210"/>
      <c r="H146" s="214">
        <v>-1.5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153</v>
      </c>
      <c r="AU146" s="220" t="s">
        <v>80</v>
      </c>
      <c r="AV146" s="11" t="s">
        <v>80</v>
      </c>
      <c r="AW146" s="11" t="s">
        <v>32</v>
      </c>
      <c r="AX146" s="11" t="s">
        <v>70</v>
      </c>
      <c r="AY146" s="220" t="s">
        <v>123</v>
      </c>
    </row>
    <row r="147" spans="2:65" s="1" customFormat="1" ht="16.5" customHeight="1">
      <c r="B147" s="34"/>
      <c r="C147" s="221" t="s">
        <v>207</v>
      </c>
      <c r="D147" s="221" t="s">
        <v>208</v>
      </c>
      <c r="E147" s="222" t="s">
        <v>209</v>
      </c>
      <c r="F147" s="223" t="s">
        <v>210</v>
      </c>
      <c r="G147" s="224" t="s">
        <v>197</v>
      </c>
      <c r="H147" s="225">
        <v>5.64</v>
      </c>
      <c r="I147" s="226"/>
      <c r="J147" s="227">
        <f>ROUND(I147*H147,2)</f>
        <v>0</v>
      </c>
      <c r="K147" s="223" t="s">
        <v>129</v>
      </c>
      <c r="L147" s="228"/>
      <c r="M147" s="229" t="s">
        <v>1</v>
      </c>
      <c r="N147" s="230" t="s">
        <v>41</v>
      </c>
      <c r="O147" s="75"/>
      <c r="P147" s="206">
        <f>O147*H147</f>
        <v>0</v>
      </c>
      <c r="Q147" s="206">
        <v>1</v>
      </c>
      <c r="R147" s="206">
        <f>Q147*H147</f>
        <v>5.64</v>
      </c>
      <c r="S147" s="206">
        <v>0</v>
      </c>
      <c r="T147" s="207">
        <f>S147*H147</f>
        <v>0</v>
      </c>
      <c r="AR147" s="13" t="s">
        <v>165</v>
      </c>
      <c r="AT147" s="13" t="s">
        <v>208</v>
      </c>
      <c r="AU147" s="13" t="s">
        <v>80</v>
      </c>
      <c r="AY147" s="13" t="s">
        <v>123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3" t="s">
        <v>78</v>
      </c>
      <c r="BK147" s="208">
        <f>ROUND(I147*H147,2)</f>
        <v>0</v>
      </c>
      <c r="BL147" s="13" t="s">
        <v>130</v>
      </c>
      <c r="BM147" s="13" t="s">
        <v>211</v>
      </c>
    </row>
    <row r="148" spans="2:51" s="11" customFormat="1" ht="12">
      <c r="B148" s="209"/>
      <c r="C148" s="210"/>
      <c r="D148" s="211" t="s">
        <v>153</v>
      </c>
      <c r="E148" s="212" t="s">
        <v>1</v>
      </c>
      <c r="F148" s="213" t="s">
        <v>185</v>
      </c>
      <c r="G148" s="210"/>
      <c r="H148" s="214">
        <v>4.32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153</v>
      </c>
      <c r="AU148" s="220" t="s">
        <v>80</v>
      </c>
      <c r="AV148" s="11" t="s">
        <v>80</v>
      </c>
      <c r="AW148" s="11" t="s">
        <v>32</v>
      </c>
      <c r="AX148" s="11" t="s">
        <v>70</v>
      </c>
      <c r="AY148" s="220" t="s">
        <v>123</v>
      </c>
    </row>
    <row r="149" spans="2:51" s="11" customFormat="1" ht="12">
      <c r="B149" s="209"/>
      <c r="C149" s="210"/>
      <c r="D149" s="211" t="s">
        <v>153</v>
      </c>
      <c r="E149" s="212" t="s">
        <v>1</v>
      </c>
      <c r="F149" s="213" t="s">
        <v>212</v>
      </c>
      <c r="G149" s="210"/>
      <c r="H149" s="214">
        <v>-1.5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153</v>
      </c>
      <c r="AU149" s="220" t="s">
        <v>80</v>
      </c>
      <c r="AV149" s="11" t="s">
        <v>80</v>
      </c>
      <c r="AW149" s="11" t="s">
        <v>32</v>
      </c>
      <c r="AX149" s="11" t="s">
        <v>70</v>
      </c>
      <c r="AY149" s="220" t="s">
        <v>123</v>
      </c>
    </row>
    <row r="150" spans="2:51" s="11" customFormat="1" ht="12">
      <c r="B150" s="209"/>
      <c r="C150" s="210"/>
      <c r="D150" s="211" t="s">
        <v>153</v>
      </c>
      <c r="E150" s="210"/>
      <c r="F150" s="213" t="s">
        <v>213</v>
      </c>
      <c r="G150" s="210"/>
      <c r="H150" s="214">
        <v>5.64</v>
      </c>
      <c r="I150" s="215"/>
      <c r="J150" s="210"/>
      <c r="K150" s="210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153</v>
      </c>
      <c r="AU150" s="220" t="s">
        <v>80</v>
      </c>
      <c r="AV150" s="11" t="s">
        <v>80</v>
      </c>
      <c r="AW150" s="11" t="s">
        <v>4</v>
      </c>
      <c r="AX150" s="11" t="s">
        <v>78</v>
      </c>
      <c r="AY150" s="220" t="s">
        <v>123</v>
      </c>
    </row>
    <row r="151" spans="2:65" s="1" customFormat="1" ht="16.5" customHeight="1">
      <c r="B151" s="34"/>
      <c r="C151" s="197" t="s">
        <v>214</v>
      </c>
      <c r="D151" s="197" t="s">
        <v>125</v>
      </c>
      <c r="E151" s="198" t="s">
        <v>215</v>
      </c>
      <c r="F151" s="199" t="s">
        <v>216</v>
      </c>
      <c r="G151" s="200" t="s">
        <v>128</v>
      </c>
      <c r="H151" s="201">
        <v>170</v>
      </c>
      <c r="I151" s="202"/>
      <c r="J151" s="203">
        <f>ROUND(I151*H151,2)</f>
        <v>0</v>
      </c>
      <c r="K151" s="199" t="s">
        <v>129</v>
      </c>
      <c r="L151" s="39"/>
      <c r="M151" s="204" t="s">
        <v>1</v>
      </c>
      <c r="N151" s="205" t="s">
        <v>41</v>
      </c>
      <c r="O151" s="75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AR151" s="13" t="s">
        <v>130</v>
      </c>
      <c r="AT151" s="13" t="s">
        <v>125</v>
      </c>
      <c r="AU151" s="13" t="s">
        <v>80</v>
      </c>
      <c r="AY151" s="13" t="s">
        <v>123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3" t="s">
        <v>78</v>
      </c>
      <c r="BK151" s="208">
        <f>ROUND(I151*H151,2)</f>
        <v>0</v>
      </c>
      <c r="BL151" s="13" t="s">
        <v>130</v>
      </c>
      <c r="BM151" s="13" t="s">
        <v>217</v>
      </c>
    </row>
    <row r="152" spans="2:65" s="1" customFormat="1" ht="16.5" customHeight="1">
      <c r="B152" s="34"/>
      <c r="C152" s="221" t="s">
        <v>218</v>
      </c>
      <c r="D152" s="221" t="s">
        <v>208</v>
      </c>
      <c r="E152" s="222" t="s">
        <v>219</v>
      </c>
      <c r="F152" s="223" t="s">
        <v>220</v>
      </c>
      <c r="G152" s="224" t="s">
        <v>147</v>
      </c>
      <c r="H152" s="225">
        <v>17</v>
      </c>
      <c r="I152" s="226"/>
      <c r="J152" s="227">
        <f>ROUND(I152*H152,2)</f>
        <v>0</v>
      </c>
      <c r="K152" s="223" t="s">
        <v>129</v>
      </c>
      <c r="L152" s="228"/>
      <c r="M152" s="229" t="s">
        <v>1</v>
      </c>
      <c r="N152" s="230" t="s">
        <v>41</v>
      </c>
      <c r="O152" s="75"/>
      <c r="P152" s="206">
        <f>O152*H152</f>
        <v>0</v>
      </c>
      <c r="Q152" s="206">
        <v>0.21</v>
      </c>
      <c r="R152" s="206">
        <f>Q152*H152</f>
        <v>3.57</v>
      </c>
      <c r="S152" s="206">
        <v>0</v>
      </c>
      <c r="T152" s="207">
        <f>S152*H152</f>
        <v>0</v>
      </c>
      <c r="AR152" s="13" t="s">
        <v>165</v>
      </c>
      <c r="AT152" s="13" t="s">
        <v>208</v>
      </c>
      <c r="AU152" s="13" t="s">
        <v>80</v>
      </c>
      <c r="AY152" s="13" t="s">
        <v>123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3" t="s">
        <v>78</v>
      </c>
      <c r="BK152" s="208">
        <f>ROUND(I152*H152,2)</f>
        <v>0</v>
      </c>
      <c r="BL152" s="13" t="s">
        <v>130</v>
      </c>
      <c r="BM152" s="13" t="s">
        <v>221</v>
      </c>
    </row>
    <row r="153" spans="2:51" s="11" customFormat="1" ht="12">
      <c r="B153" s="209"/>
      <c r="C153" s="210"/>
      <c r="D153" s="211" t="s">
        <v>153</v>
      </c>
      <c r="E153" s="210"/>
      <c r="F153" s="213" t="s">
        <v>222</v>
      </c>
      <c r="G153" s="210"/>
      <c r="H153" s="214">
        <v>17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153</v>
      </c>
      <c r="AU153" s="220" t="s">
        <v>80</v>
      </c>
      <c r="AV153" s="11" t="s">
        <v>80</v>
      </c>
      <c r="AW153" s="11" t="s">
        <v>4</v>
      </c>
      <c r="AX153" s="11" t="s">
        <v>78</v>
      </c>
      <c r="AY153" s="220" t="s">
        <v>123</v>
      </c>
    </row>
    <row r="154" spans="2:65" s="1" customFormat="1" ht="16.5" customHeight="1">
      <c r="B154" s="34"/>
      <c r="C154" s="197" t="s">
        <v>223</v>
      </c>
      <c r="D154" s="197" t="s">
        <v>125</v>
      </c>
      <c r="E154" s="198" t="s">
        <v>224</v>
      </c>
      <c r="F154" s="199" t="s">
        <v>225</v>
      </c>
      <c r="G154" s="200" t="s">
        <v>128</v>
      </c>
      <c r="H154" s="201">
        <v>170</v>
      </c>
      <c r="I154" s="202"/>
      <c r="J154" s="203">
        <f>ROUND(I154*H154,2)</f>
        <v>0</v>
      </c>
      <c r="K154" s="199" t="s">
        <v>129</v>
      </c>
      <c r="L154" s="39"/>
      <c r="M154" s="204" t="s">
        <v>1</v>
      </c>
      <c r="N154" s="205" t="s">
        <v>41</v>
      </c>
      <c r="O154" s="75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AR154" s="13" t="s">
        <v>130</v>
      </c>
      <c r="AT154" s="13" t="s">
        <v>125</v>
      </c>
      <c r="AU154" s="13" t="s">
        <v>80</v>
      </c>
      <c r="AY154" s="13" t="s">
        <v>123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3" t="s">
        <v>78</v>
      </c>
      <c r="BK154" s="208">
        <f>ROUND(I154*H154,2)</f>
        <v>0</v>
      </c>
      <c r="BL154" s="13" t="s">
        <v>130</v>
      </c>
      <c r="BM154" s="13" t="s">
        <v>226</v>
      </c>
    </row>
    <row r="155" spans="2:65" s="1" customFormat="1" ht="16.5" customHeight="1">
      <c r="B155" s="34"/>
      <c r="C155" s="221" t="s">
        <v>227</v>
      </c>
      <c r="D155" s="221" t="s">
        <v>208</v>
      </c>
      <c r="E155" s="222" t="s">
        <v>228</v>
      </c>
      <c r="F155" s="223" t="s">
        <v>229</v>
      </c>
      <c r="G155" s="224" t="s">
        <v>230</v>
      </c>
      <c r="H155" s="225">
        <v>2.55</v>
      </c>
      <c r="I155" s="226"/>
      <c r="J155" s="227">
        <f>ROUND(I155*H155,2)</f>
        <v>0</v>
      </c>
      <c r="K155" s="223" t="s">
        <v>129</v>
      </c>
      <c r="L155" s="228"/>
      <c r="M155" s="229" t="s">
        <v>1</v>
      </c>
      <c r="N155" s="230" t="s">
        <v>41</v>
      </c>
      <c r="O155" s="75"/>
      <c r="P155" s="206">
        <f>O155*H155</f>
        <v>0</v>
      </c>
      <c r="Q155" s="206">
        <v>0.001</v>
      </c>
      <c r="R155" s="206">
        <f>Q155*H155</f>
        <v>0.0025499999999999997</v>
      </c>
      <c r="S155" s="206">
        <v>0</v>
      </c>
      <c r="T155" s="207">
        <f>S155*H155</f>
        <v>0</v>
      </c>
      <c r="AR155" s="13" t="s">
        <v>165</v>
      </c>
      <c r="AT155" s="13" t="s">
        <v>208</v>
      </c>
      <c r="AU155" s="13" t="s">
        <v>80</v>
      </c>
      <c r="AY155" s="13" t="s">
        <v>123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3" t="s">
        <v>78</v>
      </c>
      <c r="BK155" s="208">
        <f>ROUND(I155*H155,2)</f>
        <v>0</v>
      </c>
      <c r="BL155" s="13" t="s">
        <v>130</v>
      </c>
      <c r="BM155" s="13" t="s">
        <v>231</v>
      </c>
    </row>
    <row r="156" spans="2:51" s="11" customFormat="1" ht="12">
      <c r="B156" s="209"/>
      <c r="C156" s="210"/>
      <c r="D156" s="211" t="s">
        <v>153</v>
      </c>
      <c r="E156" s="210"/>
      <c r="F156" s="213" t="s">
        <v>232</v>
      </c>
      <c r="G156" s="210"/>
      <c r="H156" s="214">
        <v>2.55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153</v>
      </c>
      <c r="AU156" s="220" t="s">
        <v>80</v>
      </c>
      <c r="AV156" s="11" t="s">
        <v>80</v>
      </c>
      <c r="AW156" s="11" t="s">
        <v>4</v>
      </c>
      <c r="AX156" s="11" t="s">
        <v>78</v>
      </c>
      <c r="AY156" s="220" t="s">
        <v>123</v>
      </c>
    </row>
    <row r="157" spans="2:65" s="1" customFormat="1" ht="16.5" customHeight="1">
      <c r="B157" s="34"/>
      <c r="C157" s="197" t="s">
        <v>7</v>
      </c>
      <c r="D157" s="197" t="s">
        <v>125</v>
      </c>
      <c r="E157" s="198" t="s">
        <v>233</v>
      </c>
      <c r="F157" s="199" t="s">
        <v>234</v>
      </c>
      <c r="G157" s="200" t="s">
        <v>128</v>
      </c>
      <c r="H157" s="201">
        <v>170</v>
      </c>
      <c r="I157" s="202"/>
      <c r="J157" s="203">
        <f>ROUND(I157*H157,2)</f>
        <v>0</v>
      </c>
      <c r="K157" s="199" t="s">
        <v>129</v>
      </c>
      <c r="L157" s="39"/>
      <c r="M157" s="204" t="s">
        <v>1</v>
      </c>
      <c r="N157" s="205" t="s">
        <v>41</v>
      </c>
      <c r="O157" s="75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AR157" s="13" t="s">
        <v>130</v>
      </c>
      <c r="AT157" s="13" t="s">
        <v>125</v>
      </c>
      <c r="AU157" s="13" t="s">
        <v>80</v>
      </c>
      <c r="AY157" s="13" t="s">
        <v>123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3" t="s">
        <v>78</v>
      </c>
      <c r="BK157" s="208">
        <f>ROUND(I157*H157,2)</f>
        <v>0</v>
      </c>
      <c r="BL157" s="13" t="s">
        <v>130</v>
      </c>
      <c r="BM157" s="13" t="s">
        <v>235</v>
      </c>
    </row>
    <row r="158" spans="2:65" s="1" customFormat="1" ht="16.5" customHeight="1">
      <c r="B158" s="34"/>
      <c r="C158" s="197" t="s">
        <v>236</v>
      </c>
      <c r="D158" s="197" t="s">
        <v>125</v>
      </c>
      <c r="E158" s="198" t="s">
        <v>237</v>
      </c>
      <c r="F158" s="199" t="s">
        <v>238</v>
      </c>
      <c r="G158" s="200" t="s">
        <v>128</v>
      </c>
      <c r="H158" s="201">
        <v>68.66</v>
      </c>
      <c r="I158" s="202"/>
      <c r="J158" s="203">
        <f>ROUND(I158*H158,2)</f>
        <v>0</v>
      </c>
      <c r="K158" s="199" t="s">
        <v>129</v>
      </c>
      <c r="L158" s="39"/>
      <c r="M158" s="204" t="s">
        <v>1</v>
      </c>
      <c r="N158" s="205" t="s">
        <v>41</v>
      </c>
      <c r="O158" s="75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AR158" s="13" t="s">
        <v>130</v>
      </c>
      <c r="AT158" s="13" t="s">
        <v>125</v>
      </c>
      <c r="AU158" s="13" t="s">
        <v>80</v>
      </c>
      <c r="AY158" s="13" t="s">
        <v>123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3" t="s">
        <v>78</v>
      </c>
      <c r="BK158" s="208">
        <f>ROUND(I158*H158,2)</f>
        <v>0</v>
      </c>
      <c r="BL158" s="13" t="s">
        <v>130</v>
      </c>
      <c r="BM158" s="13" t="s">
        <v>239</v>
      </c>
    </row>
    <row r="159" spans="2:51" s="11" customFormat="1" ht="12">
      <c r="B159" s="209"/>
      <c r="C159" s="210"/>
      <c r="D159" s="211" t="s">
        <v>153</v>
      </c>
      <c r="E159" s="212" t="s">
        <v>1</v>
      </c>
      <c r="F159" s="213" t="s">
        <v>240</v>
      </c>
      <c r="G159" s="210"/>
      <c r="H159" s="214">
        <v>48.16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153</v>
      </c>
      <c r="AU159" s="220" t="s">
        <v>80</v>
      </c>
      <c r="AV159" s="11" t="s">
        <v>80</v>
      </c>
      <c r="AW159" s="11" t="s">
        <v>32</v>
      </c>
      <c r="AX159" s="11" t="s">
        <v>70</v>
      </c>
      <c r="AY159" s="220" t="s">
        <v>123</v>
      </c>
    </row>
    <row r="160" spans="2:51" s="11" customFormat="1" ht="12">
      <c r="B160" s="209"/>
      <c r="C160" s="210"/>
      <c r="D160" s="211" t="s">
        <v>153</v>
      </c>
      <c r="E160" s="212" t="s">
        <v>1</v>
      </c>
      <c r="F160" s="213" t="s">
        <v>241</v>
      </c>
      <c r="G160" s="210"/>
      <c r="H160" s="214">
        <v>20.5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153</v>
      </c>
      <c r="AU160" s="220" t="s">
        <v>80</v>
      </c>
      <c r="AV160" s="11" t="s">
        <v>80</v>
      </c>
      <c r="AW160" s="11" t="s">
        <v>32</v>
      </c>
      <c r="AX160" s="11" t="s">
        <v>70</v>
      </c>
      <c r="AY160" s="220" t="s">
        <v>123</v>
      </c>
    </row>
    <row r="161" spans="2:63" s="10" customFormat="1" ht="22.8" customHeight="1">
      <c r="B161" s="181"/>
      <c r="C161" s="182"/>
      <c r="D161" s="183" t="s">
        <v>69</v>
      </c>
      <c r="E161" s="195" t="s">
        <v>80</v>
      </c>
      <c r="F161" s="195" t="s">
        <v>242</v>
      </c>
      <c r="G161" s="182"/>
      <c r="H161" s="182"/>
      <c r="I161" s="185"/>
      <c r="J161" s="196">
        <f>BK161</f>
        <v>0</v>
      </c>
      <c r="K161" s="182"/>
      <c r="L161" s="187"/>
      <c r="M161" s="188"/>
      <c r="N161" s="189"/>
      <c r="O161" s="189"/>
      <c r="P161" s="190">
        <f>SUM(P162:P169)</f>
        <v>0</v>
      </c>
      <c r="Q161" s="189"/>
      <c r="R161" s="190">
        <f>SUM(R162:R169)</f>
        <v>0.08393147</v>
      </c>
      <c r="S161" s="189"/>
      <c r="T161" s="191">
        <f>SUM(T162:T169)</f>
        <v>0</v>
      </c>
      <c r="AR161" s="192" t="s">
        <v>78</v>
      </c>
      <c r="AT161" s="193" t="s">
        <v>69</v>
      </c>
      <c r="AU161" s="193" t="s">
        <v>78</v>
      </c>
      <c r="AY161" s="192" t="s">
        <v>123</v>
      </c>
      <c r="BK161" s="194">
        <f>SUM(BK162:BK169)</f>
        <v>0</v>
      </c>
    </row>
    <row r="162" spans="2:65" s="1" customFormat="1" ht="16.5" customHeight="1">
      <c r="B162" s="34"/>
      <c r="C162" s="197" t="s">
        <v>243</v>
      </c>
      <c r="D162" s="197" t="s">
        <v>125</v>
      </c>
      <c r="E162" s="198" t="s">
        <v>244</v>
      </c>
      <c r="F162" s="199" t="s">
        <v>245</v>
      </c>
      <c r="G162" s="200" t="s">
        <v>147</v>
      </c>
      <c r="H162" s="201">
        <v>21.197</v>
      </c>
      <c r="I162" s="202"/>
      <c r="J162" s="203">
        <f>ROUND(I162*H162,2)</f>
        <v>0</v>
      </c>
      <c r="K162" s="199" t="s">
        <v>129</v>
      </c>
      <c r="L162" s="39"/>
      <c r="M162" s="204" t="s">
        <v>1</v>
      </c>
      <c r="N162" s="205" t="s">
        <v>41</v>
      </c>
      <c r="O162" s="75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AR162" s="13" t="s">
        <v>130</v>
      </c>
      <c r="AT162" s="13" t="s">
        <v>125</v>
      </c>
      <c r="AU162" s="13" t="s">
        <v>80</v>
      </c>
      <c r="AY162" s="13" t="s">
        <v>123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3" t="s">
        <v>78</v>
      </c>
      <c r="BK162" s="208">
        <f>ROUND(I162*H162,2)</f>
        <v>0</v>
      </c>
      <c r="BL162" s="13" t="s">
        <v>130</v>
      </c>
      <c r="BM162" s="13" t="s">
        <v>246</v>
      </c>
    </row>
    <row r="163" spans="2:51" s="11" customFormat="1" ht="12">
      <c r="B163" s="209"/>
      <c r="C163" s="210"/>
      <c r="D163" s="211" t="s">
        <v>153</v>
      </c>
      <c r="E163" s="212" t="s">
        <v>1</v>
      </c>
      <c r="F163" s="213" t="s">
        <v>183</v>
      </c>
      <c r="G163" s="210"/>
      <c r="H163" s="214">
        <v>21.197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153</v>
      </c>
      <c r="AU163" s="220" t="s">
        <v>80</v>
      </c>
      <c r="AV163" s="11" t="s">
        <v>80</v>
      </c>
      <c r="AW163" s="11" t="s">
        <v>32</v>
      </c>
      <c r="AX163" s="11" t="s">
        <v>78</v>
      </c>
      <c r="AY163" s="220" t="s">
        <v>123</v>
      </c>
    </row>
    <row r="164" spans="2:65" s="1" customFormat="1" ht="16.5" customHeight="1">
      <c r="B164" s="34"/>
      <c r="C164" s="197" t="s">
        <v>247</v>
      </c>
      <c r="D164" s="197" t="s">
        <v>125</v>
      </c>
      <c r="E164" s="198" t="s">
        <v>248</v>
      </c>
      <c r="F164" s="199" t="s">
        <v>249</v>
      </c>
      <c r="G164" s="200" t="s">
        <v>128</v>
      </c>
      <c r="H164" s="201">
        <v>166.551</v>
      </c>
      <c r="I164" s="202"/>
      <c r="J164" s="203">
        <f>ROUND(I164*H164,2)</f>
        <v>0</v>
      </c>
      <c r="K164" s="199" t="s">
        <v>129</v>
      </c>
      <c r="L164" s="39"/>
      <c r="M164" s="204" t="s">
        <v>1</v>
      </c>
      <c r="N164" s="205" t="s">
        <v>41</v>
      </c>
      <c r="O164" s="75"/>
      <c r="P164" s="206">
        <f>O164*H164</f>
        <v>0</v>
      </c>
      <c r="Q164" s="206">
        <v>0.00017</v>
      </c>
      <c r="R164" s="206">
        <f>Q164*H164</f>
        <v>0.02831367</v>
      </c>
      <c r="S164" s="206">
        <v>0</v>
      </c>
      <c r="T164" s="207">
        <f>S164*H164</f>
        <v>0</v>
      </c>
      <c r="AR164" s="13" t="s">
        <v>130</v>
      </c>
      <c r="AT164" s="13" t="s">
        <v>125</v>
      </c>
      <c r="AU164" s="13" t="s">
        <v>80</v>
      </c>
      <c r="AY164" s="13" t="s">
        <v>123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3" t="s">
        <v>78</v>
      </c>
      <c r="BK164" s="208">
        <f>ROUND(I164*H164,2)</f>
        <v>0</v>
      </c>
      <c r="BL164" s="13" t="s">
        <v>130</v>
      </c>
      <c r="BM164" s="13" t="s">
        <v>250</v>
      </c>
    </row>
    <row r="165" spans="2:51" s="11" customFormat="1" ht="12">
      <c r="B165" s="209"/>
      <c r="C165" s="210"/>
      <c r="D165" s="211" t="s">
        <v>153</v>
      </c>
      <c r="E165" s="212" t="s">
        <v>1</v>
      </c>
      <c r="F165" s="213" t="s">
        <v>251</v>
      </c>
      <c r="G165" s="210"/>
      <c r="H165" s="214">
        <v>166.551</v>
      </c>
      <c r="I165" s="215"/>
      <c r="J165" s="210"/>
      <c r="K165" s="210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153</v>
      </c>
      <c r="AU165" s="220" t="s">
        <v>80</v>
      </c>
      <c r="AV165" s="11" t="s">
        <v>80</v>
      </c>
      <c r="AW165" s="11" t="s">
        <v>32</v>
      </c>
      <c r="AX165" s="11" t="s">
        <v>78</v>
      </c>
      <c r="AY165" s="220" t="s">
        <v>123</v>
      </c>
    </row>
    <row r="166" spans="2:65" s="1" customFormat="1" ht="16.5" customHeight="1">
      <c r="B166" s="34"/>
      <c r="C166" s="221" t="s">
        <v>252</v>
      </c>
      <c r="D166" s="221" t="s">
        <v>208</v>
      </c>
      <c r="E166" s="222" t="s">
        <v>253</v>
      </c>
      <c r="F166" s="223" t="s">
        <v>254</v>
      </c>
      <c r="G166" s="224" t="s">
        <v>128</v>
      </c>
      <c r="H166" s="225">
        <v>183.206</v>
      </c>
      <c r="I166" s="226"/>
      <c r="J166" s="227">
        <f>ROUND(I166*H166,2)</f>
        <v>0</v>
      </c>
      <c r="K166" s="223" t="s">
        <v>129</v>
      </c>
      <c r="L166" s="228"/>
      <c r="M166" s="229" t="s">
        <v>1</v>
      </c>
      <c r="N166" s="230" t="s">
        <v>41</v>
      </c>
      <c r="O166" s="75"/>
      <c r="P166" s="206">
        <f>O166*H166</f>
        <v>0</v>
      </c>
      <c r="Q166" s="206">
        <v>0.0003</v>
      </c>
      <c r="R166" s="206">
        <f>Q166*H166</f>
        <v>0.05496179999999999</v>
      </c>
      <c r="S166" s="206">
        <v>0</v>
      </c>
      <c r="T166" s="207">
        <f>S166*H166</f>
        <v>0</v>
      </c>
      <c r="AR166" s="13" t="s">
        <v>165</v>
      </c>
      <c r="AT166" s="13" t="s">
        <v>208</v>
      </c>
      <c r="AU166" s="13" t="s">
        <v>80</v>
      </c>
      <c r="AY166" s="13" t="s">
        <v>123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3" t="s">
        <v>78</v>
      </c>
      <c r="BK166" s="208">
        <f>ROUND(I166*H166,2)</f>
        <v>0</v>
      </c>
      <c r="BL166" s="13" t="s">
        <v>130</v>
      </c>
      <c r="BM166" s="13" t="s">
        <v>255</v>
      </c>
    </row>
    <row r="167" spans="2:51" s="11" customFormat="1" ht="12">
      <c r="B167" s="209"/>
      <c r="C167" s="210"/>
      <c r="D167" s="211" t="s">
        <v>153</v>
      </c>
      <c r="E167" s="210"/>
      <c r="F167" s="213" t="s">
        <v>256</v>
      </c>
      <c r="G167" s="210"/>
      <c r="H167" s="214">
        <v>183.206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153</v>
      </c>
      <c r="AU167" s="220" t="s">
        <v>80</v>
      </c>
      <c r="AV167" s="11" t="s">
        <v>80</v>
      </c>
      <c r="AW167" s="11" t="s">
        <v>4</v>
      </c>
      <c r="AX167" s="11" t="s">
        <v>78</v>
      </c>
      <c r="AY167" s="220" t="s">
        <v>123</v>
      </c>
    </row>
    <row r="168" spans="2:65" s="1" customFormat="1" ht="16.5" customHeight="1">
      <c r="B168" s="34"/>
      <c r="C168" s="197" t="s">
        <v>257</v>
      </c>
      <c r="D168" s="197" t="s">
        <v>125</v>
      </c>
      <c r="E168" s="198" t="s">
        <v>258</v>
      </c>
      <c r="F168" s="199" t="s">
        <v>259</v>
      </c>
      <c r="G168" s="200" t="s">
        <v>139</v>
      </c>
      <c r="H168" s="201">
        <v>4.1</v>
      </c>
      <c r="I168" s="202"/>
      <c r="J168" s="203">
        <f>ROUND(I168*H168,2)</f>
        <v>0</v>
      </c>
      <c r="K168" s="199" t="s">
        <v>129</v>
      </c>
      <c r="L168" s="39"/>
      <c r="M168" s="204" t="s">
        <v>1</v>
      </c>
      <c r="N168" s="205" t="s">
        <v>41</v>
      </c>
      <c r="O168" s="75"/>
      <c r="P168" s="206">
        <f>O168*H168</f>
        <v>0</v>
      </c>
      <c r="Q168" s="206">
        <v>0.00016</v>
      </c>
      <c r="R168" s="206">
        <f>Q168*H168</f>
        <v>0.000656</v>
      </c>
      <c r="S168" s="206">
        <v>0</v>
      </c>
      <c r="T168" s="207">
        <f>S168*H168</f>
        <v>0</v>
      </c>
      <c r="AR168" s="13" t="s">
        <v>130</v>
      </c>
      <c r="AT168" s="13" t="s">
        <v>125</v>
      </c>
      <c r="AU168" s="13" t="s">
        <v>80</v>
      </c>
      <c r="AY168" s="13" t="s">
        <v>123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3" t="s">
        <v>78</v>
      </c>
      <c r="BK168" s="208">
        <f>ROUND(I168*H168,2)</f>
        <v>0</v>
      </c>
      <c r="BL168" s="13" t="s">
        <v>130</v>
      </c>
      <c r="BM168" s="13" t="s">
        <v>260</v>
      </c>
    </row>
    <row r="169" spans="2:51" s="11" customFormat="1" ht="12">
      <c r="B169" s="209"/>
      <c r="C169" s="210"/>
      <c r="D169" s="211" t="s">
        <v>153</v>
      </c>
      <c r="E169" s="212" t="s">
        <v>1</v>
      </c>
      <c r="F169" s="213" t="s">
        <v>261</v>
      </c>
      <c r="G169" s="210"/>
      <c r="H169" s="214">
        <v>4.1</v>
      </c>
      <c r="I169" s="215"/>
      <c r="J169" s="210"/>
      <c r="K169" s="210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153</v>
      </c>
      <c r="AU169" s="220" t="s">
        <v>80</v>
      </c>
      <c r="AV169" s="11" t="s">
        <v>80</v>
      </c>
      <c r="AW169" s="11" t="s">
        <v>32</v>
      </c>
      <c r="AX169" s="11" t="s">
        <v>78</v>
      </c>
      <c r="AY169" s="220" t="s">
        <v>123</v>
      </c>
    </row>
    <row r="170" spans="2:63" s="10" customFormat="1" ht="22.8" customHeight="1">
      <c r="B170" s="181"/>
      <c r="C170" s="182"/>
      <c r="D170" s="183" t="s">
        <v>69</v>
      </c>
      <c r="E170" s="195" t="s">
        <v>136</v>
      </c>
      <c r="F170" s="195" t="s">
        <v>262</v>
      </c>
      <c r="G170" s="182"/>
      <c r="H170" s="182"/>
      <c r="I170" s="185"/>
      <c r="J170" s="196">
        <f>BK170</f>
        <v>0</v>
      </c>
      <c r="K170" s="182"/>
      <c r="L170" s="187"/>
      <c r="M170" s="188"/>
      <c r="N170" s="189"/>
      <c r="O170" s="189"/>
      <c r="P170" s="190">
        <f>P171</f>
        <v>0</v>
      </c>
      <c r="Q170" s="189"/>
      <c r="R170" s="190">
        <f>R171</f>
        <v>4.11744</v>
      </c>
      <c r="S170" s="189"/>
      <c r="T170" s="191">
        <f>T171</f>
        <v>0</v>
      </c>
      <c r="AR170" s="192" t="s">
        <v>78</v>
      </c>
      <c r="AT170" s="193" t="s">
        <v>69</v>
      </c>
      <c r="AU170" s="193" t="s">
        <v>78</v>
      </c>
      <c r="AY170" s="192" t="s">
        <v>123</v>
      </c>
      <c r="BK170" s="194">
        <f>BK171</f>
        <v>0</v>
      </c>
    </row>
    <row r="171" spans="2:65" s="1" customFormat="1" ht="16.5" customHeight="1">
      <c r="B171" s="34"/>
      <c r="C171" s="197" t="s">
        <v>263</v>
      </c>
      <c r="D171" s="197" t="s">
        <v>125</v>
      </c>
      <c r="E171" s="198" t="s">
        <v>264</v>
      </c>
      <c r="F171" s="199" t="s">
        <v>265</v>
      </c>
      <c r="G171" s="200" t="s">
        <v>266</v>
      </c>
      <c r="H171" s="201">
        <v>2</v>
      </c>
      <c r="I171" s="202"/>
      <c r="J171" s="203">
        <f>ROUND(I171*H171,2)</f>
        <v>0</v>
      </c>
      <c r="K171" s="199" t="s">
        <v>129</v>
      </c>
      <c r="L171" s="39"/>
      <c r="M171" s="204" t="s">
        <v>1</v>
      </c>
      <c r="N171" s="205" t="s">
        <v>41</v>
      </c>
      <c r="O171" s="75"/>
      <c r="P171" s="206">
        <f>O171*H171</f>
        <v>0</v>
      </c>
      <c r="Q171" s="206">
        <v>2.05872</v>
      </c>
      <c r="R171" s="206">
        <f>Q171*H171</f>
        <v>4.11744</v>
      </c>
      <c r="S171" s="206">
        <v>0</v>
      </c>
      <c r="T171" s="207">
        <f>S171*H171</f>
        <v>0</v>
      </c>
      <c r="AR171" s="13" t="s">
        <v>130</v>
      </c>
      <c r="AT171" s="13" t="s">
        <v>125</v>
      </c>
      <c r="AU171" s="13" t="s">
        <v>80</v>
      </c>
      <c r="AY171" s="13" t="s">
        <v>123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3" t="s">
        <v>78</v>
      </c>
      <c r="BK171" s="208">
        <f>ROUND(I171*H171,2)</f>
        <v>0</v>
      </c>
      <c r="BL171" s="13" t="s">
        <v>130</v>
      </c>
      <c r="BM171" s="13" t="s">
        <v>267</v>
      </c>
    </row>
    <row r="172" spans="2:63" s="10" customFormat="1" ht="22.8" customHeight="1">
      <c r="B172" s="181"/>
      <c r="C172" s="182"/>
      <c r="D172" s="183" t="s">
        <v>69</v>
      </c>
      <c r="E172" s="195" t="s">
        <v>130</v>
      </c>
      <c r="F172" s="195" t="s">
        <v>268</v>
      </c>
      <c r="G172" s="182"/>
      <c r="H172" s="182"/>
      <c r="I172" s="185"/>
      <c r="J172" s="196">
        <f>BK172</f>
        <v>0</v>
      </c>
      <c r="K172" s="182"/>
      <c r="L172" s="187"/>
      <c r="M172" s="188"/>
      <c r="N172" s="189"/>
      <c r="O172" s="189"/>
      <c r="P172" s="190">
        <f>SUM(P173:P174)</f>
        <v>0</v>
      </c>
      <c r="Q172" s="189"/>
      <c r="R172" s="190">
        <f>SUM(R173:R174)</f>
        <v>0</v>
      </c>
      <c r="S172" s="189"/>
      <c r="T172" s="191">
        <f>SUM(T173:T174)</f>
        <v>0</v>
      </c>
      <c r="AR172" s="192" t="s">
        <v>78</v>
      </c>
      <c r="AT172" s="193" t="s">
        <v>69</v>
      </c>
      <c r="AU172" s="193" t="s">
        <v>78</v>
      </c>
      <c r="AY172" s="192" t="s">
        <v>123</v>
      </c>
      <c r="BK172" s="194">
        <f>SUM(BK173:BK174)</f>
        <v>0</v>
      </c>
    </row>
    <row r="173" spans="2:65" s="1" customFormat="1" ht="16.5" customHeight="1">
      <c r="B173" s="34"/>
      <c r="C173" s="197" t="s">
        <v>269</v>
      </c>
      <c r="D173" s="197" t="s">
        <v>125</v>
      </c>
      <c r="E173" s="198" t="s">
        <v>270</v>
      </c>
      <c r="F173" s="199" t="s">
        <v>271</v>
      </c>
      <c r="G173" s="200" t="s">
        <v>147</v>
      </c>
      <c r="H173" s="201">
        <v>1.518</v>
      </c>
      <c r="I173" s="202"/>
      <c r="J173" s="203">
        <f>ROUND(I173*H173,2)</f>
        <v>0</v>
      </c>
      <c r="K173" s="199" t="s">
        <v>129</v>
      </c>
      <c r="L173" s="39"/>
      <c r="M173" s="204" t="s">
        <v>1</v>
      </c>
      <c r="N173" s="205" t="s">
        <v>41</v>
      </c>
      <c r="O173" s="75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AR173" s="13" t="s">
        <v>130</v>
      </c>
      <c r="AT173" s="13" t="s">
        <v>125</v>
      </c>
      <c r="AU173" s="13" t="s">
        <v>80</v>
      </c>
      <c r="AY173" s="13" t="s">
        <v>123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3" t="s">
        <v>78</v>
      </c>
      <c r="BK173" s="208">
        <f>ROUND(I173*H173,2)</f>
        <v>0</v>
      </c>
      <c r="BL173" s="13" t="s">
        <v>130</v>
      </c>
      <c r="BM173" s="13" t="s">
        <v>272</v>
      </c>
    </row>
    <row r="174" spans="2:51" s="11" customFormat="1" ht="12">
      <c r="B174" s="209"/>
      <c r="C174" s="210"/>
      <c r="D174" s="211" t="s">
        <v>153</v>
      </c>
      <c r="E174" s="212" t="s">
        <v>1</v>
      </c>
      <c r="F174" s="213" t="s">
        <v>273</v>
      </c>
      <c r="G174" s="210"/>
      <c r="H174" s="214">
        <v>1.518</v>
      </c>
      <c r="I174" s="215"/>
      <c r="J174" s="210"/>
      <c r="K174" s="210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153</v>
      </c>
      <c r="AU174" s="220" t="s">
        <v>80</v>
      </c>
      <c r="AV174" s="11" t="s">
        <v>80</v>
      </c>
      <c r="AW174" s="11" t="s">
        <v>32</v>
      </c>
      <c r="AX174" s="11" t="s">
        <v>78</v>
      </c>
      <c r="AY174" s="220" t="s">
        <v>123</v>
      </c>
    </row>
    <row r="175" spans="2:63" s="10" customFormat="1" ht="22.8" customHeight="1">
      <c r="B175" s="181"/>
      <c r="C175" s="182"/>
      <c r="D175" s="183" t="s">
        <v>69</v>
      </c>
      <c r="E175" s="195" t="s">
        <v>144</v>
      </c>
      <c r="F175" s="195" t="s">
        <v>274</v>
      </c>
      <c r="G175" s="182"/>
      <c r="H175" s="182"/>
      <c r="I175" s="185"/>
      <c r="J175" s="196">
        <f>BK175</f>
        <v>0</v>
      </c>
      <c r="K175" s="182"/>
      <c r="L175" s="187"/>
      <c r="M175" s="188"/>
      <c r="N175" s="189"/>
      <c r="O175" s="189"/>
      <c r="P175" s="190">
        <f>SUM(P176:P178)</f>
        <v>0</v>
      </c>
      <c r="Q175" s="189"/>
      <c r="R175" s="190">
        <f>SUM(R176:R178)</f>
        <v>0</v>
      </c>
      <c r="S175" s="189"/>
      <c r="T175" s="191">
        <f>SUM(T176:T178)</f>
        <v>0</v>
      </c>
      <c r="AR175" s="192" t="s">
        <v>78</v>
      </c>
      <c r="AT175" s="193" t="s">
        <v>69</v>
      </c>
      <c r="AU175" s="193" t="s">
        <v>78</v>
      </c>
      <c r="AY175" s="192" t="s">
        <v>123</v>
      </c>
      <c r="BK175" s="194">
        <f>SUM(BK176:BK178)</f>
        <v>0</v>
      </c>
    </row>
    <row r="176" spans="2:65" s="1" customFormat="1" ht="16.5" customHeight="1">
      <c r="B176" s="34"/>
      <c r="C176" s="197" t="s">
        <v>275</v>
      </c>
      <c r="D176" s="197" t="s">
        <v>125</v>
      </c>
      <c r="E176" s="198" t="s">
        <v>276</v>
      </c>
      <c r="F176" s="199" t="s">
        <v>277</v>
      </c>
      <c r="G176" s="200" t="s">
        <v>128</v>
      </c>
      <c r="H176" s="201">
        <v>68.66</v>
      </c>
      <c r="I176" s="202"/>
      <c r="J176" s="203">
        <f>ROUND(I176*H176,2)</f>
        <v>0</v>
      </c>
      <c r="K176" s="199" t="s">
        <v>129</v>
      </c>
      <c r="L176" s="39"/>
      <c r="M176" s="204" t="s">
        <v>1</v>
      </c>
      <c r="N176" s="205" t="s">
        <v>41</v>
      </c>
      <c r="O176" s="75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13" t="s">
        <v>130</v>
      </c>
      <c r="AT176" s="13" t="s">
        <v>125</v>
      </c>
      <c r="AU176" s="13" t="s">
        <v>80</v>
      </c>
      <c r="AY176" s="13" t="s">
        <v>123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3" t="s">
        <v>78</v>
      </c>
      <c r="BK176" s="208">
        <f>ROUND(I176*H176,2)</f>
        <v>0</v>
      </c>
      <c r="BL176" s="13" t="s">
        <v>130</v>
      </c>
      <c r="BM176" s="13" t="s">
        <v>278</v>
      </c>
    </row>
    <row r="177" spans="2:51" s="11" customFormat="1" ht="12">
      <c r="B177" s="209"/>
      <c r="C177" s="210"/>
      <c r="D177" s="211" t="s">
        <v>153</v>
      </c>
      <c r="E177" s="212" t="s">
        <v>1</v>
      </c>
      <c r="F177" s="213" t="s">
        <v>240</v>
      </c>
      <c r="G177" s="210"/>
      <c r="H177" s="214">
        <v>48.16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153</v>
      </c>
      <c r="AU177" s="220" t="s">
        <v>80</v>
      </c>
      <c r="AV177" s="11" t="s">
        <v>80</v>
      </c>
      <c r="AW177" s="11" t="s">
        <v>32</v>
      </c>
      <c r="AX177" s="11" t="s">
        <v>70</v>
      </c>
      <c r="AY177" s="220" t="s">
        <v>123</v>
      </c>
    </row>
    <row r="178" spans="2:51" s="11" customFormat="1" ht="12">
      <c r="B178" s="209"/>
      <c r="C178" s="210"/>
      <c r="D178" s="211" t="s">
        <v>153</v>
      </c>
      <c r="E178" s="212" t="s">
        <v>1</v>
      </c>
      <c r="F178" s="213" t="s">
        <v>241</v>
      </c>
      <c r="G178" s="210"/>
      <c r="H178" s="214">
        <v>20.5</v>
      </c>
      <c r="I178" s="215"/>
      <c r="J178" s="210"/>
      <c r="K178" s="210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153</v>
      </c>
      <c r="AU178" s="220" t="s">
        <v>80</v>
      </c>
      <c r="AV178" s="11" t="s">
        <v>80</v>
      </c>
      <c r="AW178" s="11" t="s">
        <v>32</v>
      </c>
      <c r="AX178" s="11" t="s">
        <v>70</v>
      </c>
      <c r="AY178" s="220" t="s">
        <v>123</v>
      </c>
    </row>
    <row r="179" spans="2:63" s="10" customFormat="1" ht="22.8" customHeight="1">
      <c r="B179" s="181"/>
      <c r="C179" s="182"/>
      <c r="D179" s="183" t="s">
        <v>69</v>
      </c>
      <c r="E179" s="195" t="s">
        <v>149</v>
      </c>
      <c r="F179" s="195" t="s">
        <v>279</v>
      </c>
      <c r="G179" s="182"/>
      <c r="H179" s="182"/>
      <c r="I179" s="185"/>
      <c r="J179" s="196">
        <f>BK179</f>
        <v>0</v>
      </c>
      <c r="K179" s="182"/>
      <c r="L179" s="187"/>
      <c r="M179" s="188"/>
      <c r="N179" s="189"/>
      <c r="O179" s="189"/>
      <c r="P179" s="190">
        <f>SUM(P180:P194)</f>
        <v>0</v>
      </c>
      <c r="Q179" s="189"/>
      <c r="R179" s="190">
        <f>SUM(R180:R194)</f>
        <v>14.1826575</v>
      </c>
      <c r="S179" s="189"/>
      <c r="T179" s="191">
        <f>SUM(T180:T194)</f>
        <v>0</v>
      </c>
      <c r="AR179" s="192" t="s">
        <v>78</v>
      </c>
      <c r="AT179" s="193" t="s">
        <v>69</v>
      </c>
      <c r="AU179" s="193" t="s">
        <v>78</v>
      </c>
      <c r="AY179" s="192" t="s">
        <v>123</v>
      </c>
      <c r="BK179" s="194">
        <f>SUM(BK180:BK194)</f>
        <v>0</v>
      </c>
    </row>
    <row r="180" spans="2:65" s="1" customFormat="1" ht="16.5" customHeight="1">
      <c r="B180" s="34"/>
      <c r="C180" s="197" t="s">
        <v>280</v>
      </c>
      <c r="D180" s="197" t="s">
        <v>125</v>
      </c>
      <c r="E180" s="198" t="s">
        <v>281</v>
      </c>
      <c r="F180" s="199" t="s">
        <v>282</v>
      </c>
      <c r="G180" s="200" t="s">
        <v>128</v>
      </c>
      <c r="H180" s="201">
        <v>188.1</v>
      </c>
      <c r="I180" s="202"/>
      <c r="J180" s="203">
        <f>ROUND(I180*H180,2)</f>
        <v>0</v>
      </c>
      <c r="K180" s="199" t="s">
        <v>1</v>
      </c>
      <c r="L180" s="39"/>
      <c r="M180" s="204" t="s">
        <v>1</v>
      </c>
      <c r="N180" s="205" t="s">
        <v>41</v>
      </c>
      <c r="O180" s="75"/>
      <c r="P180" s="206">
        <f>O180*H180</f>
        <v>0</v>
      </c>
      <c r="Q180" s="206">
        <v>0.00438</v>
      </c>
      <c r="R180" s="206">
        <f>Q180*H180</f>
        <v>0.823878</v>
      </c>
      <c r="S180" s="206">
        <v>0</v>
      </c>
      <c r="T180" s="207">
        <f>S180*H180</f>
        <v>0</v>
      </c>
      <c r="AR180" s="13" t="s">
        <v>130</v>
      </c>
      <c r="AT180" s="13" t="s">
        <v>125</v>
      </c>
      <c r="AU180" s="13" t="s">
        <v>80</v>
      </c>
      <c r="AY180" s="13" t="s">
        <v>123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3" t="s">
        <v>78</v>
      </c>
      <c r="BK180" s="208">
        <f>ROUND(I180*H180,2)</f>
        <v>0</v>
      </c>
      <c r="BL180" s="13" t="s">
        <v>130</v>
      </c>
      <c r="BM180" s="13" t="s">
        <v>283</v>
      </c>
    </row>
    <row r="181" spans="2:65" s="1" customFormat="1" ht="16.5" customHeight="1">
      <c r="B181" s="34"/>
      <c r="C181" s="197" t="s">
        <v>284</v>
      </c>
      <c r="D181" s="197" t="s">
        <v>125</v>
      </c>
      <c r="E181" s="198" t="s">
        <v>285</v>
      </c>
      <c r="F181" s="199" t="s">
        <v>286</v>
      </c>
      <c r="G181" s="200" t="s">
        <v>128</v>
      </c>
      <c r="H181" s="201">
        <v>188.1</v>
      </c>
      <c r="I181" s="202"/>
      <c r="J181" s="203">
        <f>ROUND(I181*H181,2)</f>
        <v>0</v>
      </c>
      <c r="K181" s="199" t="s">
        <v>129</v>
      </c>
      <c r="L181" s="39"/>
      <c r="M181" s="204" t="s">
        <v>1</v>
      </c>
      <c r="N181" s="205" t="s">
        <v>41</v>
      </c>
      <c r="O181" s="75"/>
      <c r="P181" s="206">
        <f>O181*H181</f>
        <v>0</v>
      </c>
      <c r="Q181" s="206">
        <v>0.01146</v>
      </c>
      <c r="R181" s="206">
        <f>Q181*H181</f>
        <v>2.155626</v>
      </c>
      <c r="S181" s="206">
        <v>0</v>
      </c>
      <c r="T181" s="207">
        <f>S181*H181</f>
        <v>0</v>
      </c>
      <c r="AR181" s="13" t="s">
        <v>130</v>
      </c>
      <c r="AT181" s="13" t="s">
        <v>125</v>
      </c>
      <c r="AU181" s="13" t="s">
        <v>80</v>
      </c>
      <c r="AY181" s="13" t="s">
        <v>123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13" t="s">
        <v>78</v>
      </c>
      <c r="BK181" s="208">
        <f>ROUND(I181*H181,2)</f>
        <v>0</v>
      </c>
      <c r="BL181" s="13" t="s">
        <v>130</v>
      </c>
      <c r="BM181" s="13" t="s">
        <v>287</v>
      </c>
    </row>
    <row r="182" spans="2:65" s="1" customFormat="1" ht="16.5" customHeight="1">
      <c r="B182" s="34"/>
      <c r="C182" s="197" t="s">
        <v>288</v>
      </c>
      <c r="D182" s="197" t="s">
        <v>125</v>
      </c>
      <c r="E182" s="198" t="s">
        <v>289</v>
      </c>
      <c r="F182" s="199" t="s">
        <v>290</v>
      </c>
      <c r="G182" s="200" t="s">
        <v>128</v>
      </c>
      <c r="H182" s="201">
        <v>150.157</v>
      </c>
      <c r="I182" s="202"/>
      <c r="J182" s="203">
        <f>ROUND(I182*H182,2)</f>
        <v>0</v>
      </c>
      <c r="K182" s="199" t="s">
        <v>129</v>
      </c>
      <c r="L182" s="39"/>
      <c r="M182" s="204" t="s">
        <v>1</v>
      </c>
      <c r="N182" s="205" t="s">
        <v>41</v>
      </c>
      <c r="O182" s="75"/>
      <c r="P182" s="206">
        <f>O182*H182</f>
        <v>0</v>
      </c>
      <c r="Q182" s="206">
        <v>0.0315</v>
      </c>
      <c r="R182" s="206">
        <f>Q182*H182</f>
        <v>4.7299455</v>
      </c>
      <c r="S182" s="206">
        <v>0</v>
      </c>
      <c r="T182" s="207">
        <f>S182*H182</f>
        <v>0</v>
      </c>
      <c r="AR182" s="13" t="s">
        <v>130</v>
      </c>
      <c r="AT182" s="13" t="s">
        <v>125</v>
      </c>
      <c r="AU182" s="13" t="s">
        <v>80</v>
      </c>
      <c r="AY182" s="13" t="s">
        <v>123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3" t="s">
        <v>78</v>
      </c>
      <c r="BK182" s="208">
        <f>ROUND(I182*H182,2)</f>
        <v>0</v>
      </c>
      <c r="BL182" s="13" t="s">
        <v>130</v>
      </c>
      <c r="BM182" s="13" t="s">
        <v>291</v>
      </c>
    </row>
    <row r="183" spans="2:65" s="1" customFormat="1" ht="16.5" customHeight="1">
      <c r="B183" s="34"/>
      <c r="C183" s="197" t="s">
        <v>292</v>
      </c>
      <c r="D183" s="197" t="s">
        <v>125</v>
      </c>
      <c r="E183" s="198" t="s">
        <v>293</v>
      </c>
      <c r="F183" s="199" t="s">
        <v>294</v>
      </c>
      <c r="G183" s="200" t="s">
        <v>128</v>
      </c>
      <c r="H183" s="201">
        <v>188.1</v>
      </c>
      <c r="I183" s="202"/>
      <c r="J183" s="203">
        <f>ROUND(I183*H183,2)</f>
        <v>0</v>
      </c>
      <c r="K183" s="199" t="s">
        <v>129</v>
      </c>
      <c r="L183" s="39"/>
      <c r="M183" s="204" t="s">
        <v>1</v>
      </c>
      <c r="N183" s="205" t="s">
        <v>41</v>
      </c>
      <c r="O183" s="75"/>
      <c r="P183" s="206">
        <f>O183*H183</f>
        <v>0</v>
      </c>
      <c r="Q183" s="206">
        <v>0.00348</v>
      </c>
      <c r="R183" s="206">
        <f>Q183*H183</f>
        <v>0.654588</v>
      </c>
      <c r="S183" s="206">
        <v>0</v>
      </c>
      <c r="T183" s="207">
        <f>S183*H183</f>
        <v>0</v>
      </c>
      <c r="AR183" s="13" t="s">
        <v>130</v>
      </c>
      <c r="AT183" s="13" t="s">
        <v>125</v>
      </c>
      <c r="AU183" s="13" t="s">
        <v>80</v>
      </c>
      <c r="AY183" s="13" t="s">
        <v>123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3" t="s">
        <v>78</v>
      </c>
      <c r="BK183" s="208">
        <f>ROUND(I183*H183,2)</f>
        <v>0</v>
      </c>
      <c r="BL183" s="13" t="s">
        <v>130</v>
      </c>
      <c r="BM183" s="13" t="s">
        <v>295</v>
      </c>
    </row>
    <row r="184" spans="2:65" s="1" customFormat="1" ht="16.5" customHeight="1">
      <c r="B184" s="34"/>
      <c r="C184" s="197" t="s">
        <v>296</v>
      </c>
      <c r="D184" s="197" t="s">
        <v>125</v>
      </c>
      <c r="E184" s="198" t="s">
        <v>297</v>
      </c>
      <c r="F184" s="199" t="s">
        <v>298</v>
      </c>
      <c r="G184" s="200" t="s">
        <v>128</v>
      </c>
      <c r="H184" s="201">
        <v>150.157</v>
      </c>
      <c r="I184" s="202"/>
      <c r="J184" s="203">
        <f>ROUND(I184*H184,2)</f>
        <v>0</v>
      </c>
      <c r="K184" s="199" t="s">
        <v>129</v>
      </c>
      <c r="L184" s="39"/>
      <c r="M184" s="204" t="s">
        <v>1</v>
      </c>
      <c r="N184" s="205" t="s">
        <v>41</v>
      </c>
      <c r="O184" s="75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AR184" s="13" t="s">
        <v>130</v>
      </c>
      <c r="AT184" s="13" t="s">
        <v>125</v>
      </c>
      <c r="AU184" s="13" t="s">
        <v>80</v>
      </c>
      <c r="AY184" s="13" t="s">
        <v>123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3" t="s">
        <v>78</v>
      </c>
      <c r="BK184" s="208">
        <f>ROUND(I184*H184,2)</f>
        <v>0</v>
      </c>
      <c r="BL184" s="13" t="s">
        <v>130</v>
      </c>
      <c r="BM184" s="13" t="s">
        <v>299</v>
      </c>
    </row>
    <row r="185" spans="2:51" s="11" customFormat="1" ht="12">
      <c r="B185" s="209"/>
      <c r="C185" s="210"/>
      <c r="D185" s="211" t="s">
        <v>153</v>
      </c>
      <c r="E185" s="212" t="s">
        <v>1</v>
      </c>
      <c r="F185" s="213" t="s">
        <v>300</v>
      </c>
      <c r="G185" s="210"/>
      <c r="H185" s="214">
        <v>17.34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153</v>
      </c>
      <c r="AU185" s="220" t="s">
        <v>80</v>
      </c>
      <c r="AV185" s="11" t="s">
        <v>80</v>
      </c>
      <c r="AW185" s="11" t="s">
        <v>32</v>
      </c>
      <c r="AX185" s="11" t="s">
        <v>70</v>
      </c>
      <c r="AY185" s="220" t="s">
        <v>123</v>
      </c>
    </row>
    <row r="186" spans="2:51" s="11" customFormat="1" ht="12">
      <c r="B186" s="209"/>
      <c r="C186" s="210"/>
      <c r="D186" s="211" t="s">
        <v>153</v>
      </c>
      <c r="E186" s="212" t="s">
        <v>1</v>
      </c>
      <c r="F186" s="213" t="s">
        <v>301</v>
      </c>
      <c r="G186" s="210"/>
      <c r="H186" s="214">
        <v>30.674</v>
      </c>
      <c r="I186" s="215"/>
      <c r="J186" s="210"/>
      <c r="K186" s="210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153</v>
      </c>
      <c r="AU186" s="220" t="s">
        <v>80</v>
      </c>
      <c r="AV186" s="11" t="s">
        <v>80</v>
      </c>
      <c r="AW186" s="11" t="s">
        <v>32</v>
      </c>
      <c r="AX186" s="11" t="s">
        <v>70</v>
      </c>
      <c r="AY186" s="220" t="s">
        <v>123</v>
      </c>
    </row>
    <row r="187" spans="2:51" s="11" customFormat="1" ht="12">
      <c r="B187" s="209"/>
      <c r="C187" s="210"/>
      <c r="D187" s="211" t="s">
        <v>153</v>
      </c>
      <c r="E187" s="212" t="s">
        <v>1</v>
      </c>
      <c r="F187" s="213" t="s">
        <v>302</v>
      </c>
      <c r="G187" s="210"/>
      <c r="H187" s="214">
        <v>18.774</v>
      </c>
      <c r="I187" s="215"/>
      <c r="J187" s="210"/>
      <c r="K187" s="210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153</v>
      </c>
      <c r="AU187" s="220" t="s">
        <v>80</v>
      </c>
      <c r="AV187" s="11" t="s">
        <v>80</v>
      </c>
      <c r="AW187" s="11" t="s">
        <v>32</v>
      </c>
      <c r="AX187" s="11" t="s">
        <v>70</v>
      </c>
      <c r="AY187" s="220" t="s">
        <v>123</v>
      </c>
    </row>
    <row r="188" spans="2:51" s="11" customFormat="1" ht="12">
      <c r="B188" s="209"/>
      <c r="C188" s="210"/>
      <c r="D188" s="211" t="s">
        <v>153</v>
      </c>
      <c r="E188" s="212" t="s">
        <v>1</v>
      </c>
      <c r="F188" s="213" t="s">
        <v>303</v>
      </c>
      <c r="G188" s="210"/>
      <c r="H188" s="214">
        <v>43.623</v>
      </c>
      <c r="I188" s="215"/>
      <c r="J188" s="210"/>
      <c r="K188" s="210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153</v>
      </c>
      <c r="AU188" s="220" t="s">
        <v>80</v>
      </c>
      <c r="AV188" s="11" t="s">
        <v>80</v>
      </c>
      <c r="AW188" s="11" t="s">
        <v>32</v>
      </c>
      <c r="AX188" s="11" t="s">
        <v>70</v>
      </c>
      <c r="AY188" s="220" t="s">
        <v>123</v>
      </c>
    </row>
    <row r="189" spans="2:51" s="11" customFormat="1" ht="12">
      <c r="B189" s="209"/>
      <c r="C189" s="210"/>
      <c r="D189" s="211" t="s">
        <v>153</v>
      </c>
      <c r="E189" s="212" t="s">
        <v>1</v>
      </c>
      <c r="F189" s="213" t="s">
        <v>304</v>
      </c>
      <c r="G189" s="210"/>
      <c r="H189" s="214">
        <v>14.734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153</v>
      </c>
      <c r="AU189" s="220" t="s">
        <v>80</v>
      </c>
      <c r="AV189" s="11" t="s">
        <v>80</v>
      </c>
      <c r="AW189" s="11" t="s">
        <v>32</v>
      </c>
      <c r="AX189" s="11" t="s">
        <v>70</v>
      </c>
      <c r="AY189" s="220" t="s">
        <v>123</v>
      </c>
    </row>
    <row r="190" spans="2:51" s="11" customFormat="1" ht="12">
      <c r="B190" s="209"/>
      <c r="C190" s="210"/>
      <c r="D190" s="211" t="s">
        <v>153</v>
      </c>
      <c r="E190" s="212" t="s">
        <v>1</v>
      </c>
      <c r="F190" s="213" t="s">
        <v>305</v>
      </c>
      <c r="G190" s="210"/>
      <c r="H190" s="214">
        <v>25.012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153</v>
      </c>
      <c r="AU190" s="220" t="s">
        <v>80</v>
      </c>
      <c r="AV190" s="11" t="s">
        <v>80</v>
      </c>
      <c r="AW190" s="11" t="s">
        <v>32</v>
      </c>
      <c r="AX190" s="11" t="s">
        <v>70</v>
      </c>
      <c r="AY190" s="220" t="s">
        <v>123</v>
      </c>
    </row>
    <row r="191" spans="2:65" s="1" customFormat="1" ht="16.5" customHeight="1">
      <c r="B191" s="34"/>
      <c r="C191" s="197" t="s">
        <v>306</v>
      </c>
      <c r="D191" s="197" t="s">
        <v>125</v>
      </c>
      <c r="E191" s="198" t="s">
        <v>307</v>
      </c>
      <c r="F191" s="199" t="s">
        <v>308</v>
      </c>
      <c r="G191" s="200" t="s">
        <v>128</v>
      </c>
      <c r="H191" s="201">
        <v>0.105</v>
      </c>
      <c r="I191" s="202"/>
      <c r="J191" s="203">
        <f>ROUND(I191*H191,2)</f>
        <v>0</v>
      </c>
      <c r="K191" s="199" t="s">
        <v>129</v>
      </c>
      <c r="L191" s="39"/>
      <c r="M191" s="204" t="s">
        <v>1</v>
      </c>
      <c r="N191" s="205" t="s">
        <v>41</v>
      </c>
      <c r="O191" s="75"/>
      <c r="P191" s="206">
        <f>O191*H191</f>
        <v>0</v>
      </c>
      <c r="Q191" s="206">
        <v>0.042</v>
      </c>
      <c r="R191" s="206">
        <f>Q191*H191</f>
        <v>0.00441</v>
      </c>
      <c r="S191" s="206">
        <v>0</v>
      </c>
      <c r="T191" s="207">
        <f>S191*H191</f>
        <v>0</v>
      </c>
      <c r="AR191" s="13" t="s">
        <v>130</v>
      </c>
      <c r="AT191" s="13" t="s">
        <v>125</v>
      </c>
      <c r="AU191" s="13" t="s">
        <v>80</v>
      </c>
      <c r="AY191" s="13" t="s">
        <v>123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3" t="s">
        <v>78</v>
      </c>
      <c r="BK191" s="208">
        <f>ROUND(I191*H191,2)</f>
        <v>0</v>
      </c>
      <c r="BL191" s="13" t="s">
        <v>130</v>
      </c>
      <c r="BM191" s="13" t="s">
        <v>309</v>
      </c>
    </row>
    <row r="192" spans="2:51" s="11" customFormat="1" ht="12">
      <c r="B192" s="209"/>
      <c r="C192" s="210"/>
      <c r="D192" s="211" t="s">
        <v>153</v>
      </c>
      <c r="E192" s="212" t="s">
        <v>1</v>
      </c>
      <c r="F192" s="213" t="s">
        <v>310</v>
      </c>
      <c r="G192" s="210"/>
      <c r="H192" s="214">
        <v>0.105</v>
      </c>
      <c r="I192" s="215"/>
      <c r="J192" s="210"/>
      <c r="K192" s="210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153</v>
      </c>
      <c r="AU192" s="220" t="s">
        <v>80</v>
      </c>
      <c r="AV192" s="11" t="s">
        <v>80</v>
      </c>
      <c r="AW192" s="11" t="s">
        <v>32</v>
      </c>
      <c r="AX192" s="11" t="s">
        <v>78</v>
      </c>
      <c r="AY192" s="220" t="s">
        <v>123</v>
      </c>
    </row>
    <row r="193" spans="2:65" s="1" customFormat="1" ht="16.5" customHeight="1">
      <c r="B193" s="34"/>
      <c r="C193" s="197" t="s">
        <v>311</v>
      </c>
      <c r="D193" s="197" t="s">
        <v>125</v>
      </c>
      <c r="E193" s="198" t="s">
        <v>312</v>
      </c>
      <c r="F193" s="199" t="s">
        <v>313</v>
      </c>
      <c r="G193" s="200" t="s">
        <v>128</v>
      </c>
      <c r="H193" s="201">
        <v>20.5</v>
      </c>
      <c r="I193" s="202"/>
      <c r="J193" s="203">
        <f>ROUND(I193*H193,2)</f>
        <v>0</v>
      </c>
      <c r="K193" s="199" t="s">
        <v>129</v>
      </c>
      <c r="L193" s="39"/>
      <c r="M193" s="204" t="s">
        <v>1</v>
      </c>
      <c r="N193" s="205" t="s">
        <v>41</v>
      </c>
      <c r="O193" s="75"/>
      <c r="P193" s="206">
        <f>O193*H193</f>
        <v>0</v>
      </c>
      <c r="Q193" s="206">
        <v>0.28362</v>
      </c>
      <c r="R193" s="206">
        <f>Q193*H193</f>
        <v>5.814209999999999</v>
      </c>
      <c r="S193" s="206">
        <v>0</v>
      </c>
      <c r="T193" s="207">
        <f>S193*H193</f>
        <v>0</v>
      </c>
      <c r="AR193" s="13" t="s">
        <v>130</v>
      </c>
      <c r="AT193" s="13" t="s">
        <v>125</v>
      </c>
      <c r="AU193" s="13" t="s">
        <v>80</v>
      </c>
      <c r="AY193" s="13" t="s">
        <v>123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3" t="s">
        <v>78</v>
      </c>
      <c r="BK193" s="208">
        <f>ROUND(I193*H193,2)</f>
        <v>0</v>
      </c>
      <c r="BL193" s="13" t="s">
        <v>130</v>
      </c>
      <c r="BM193" s="13" t="s">
        <v>314</v>
      </c>
    </row>
    <row r="194" spans="2:51" s="11" customFormat="1" ht="12">
      <c r="B194" s="209"/>
      <c r="C194" s="210"/>
      <c r="D194" s="211" t="s">
        <v>153</v>
      </c>
      <c r="E194" s="212" t="s">
        <v>1</v>
      </c>
      <c r="F194" s="213" t="s">
        <v>315</v>
      </c>
      <c r="G194" s="210"/>
      <c r="H194" s="214">
        <v>20.5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153</v>
      </c>
      <c r="AU194" s="220" t="s">
        <v>80</v>
      </c>
      <c r="AV194" s="11" t="s">
        <v>80</v>
      </c>
      <c r="AW194" s="11" t="s">
        <v>32</v>
      </c>
      <c r="AX194" s="11" t="s">
        <v>78</v>
      </c>
      <c r="AY194" s="220" t="s">
        <v>123</v>
      </c>
    </row>
    <row r="195" spans="2:63" s="10" customFormat="1" ht="22.8" customHeight="1">
      <c r="B195" s="181"/>
      <c r="C195" s="182"/>
      <c r="D195" s="183" t="s">
        <v>69</v>
      </c>
      <c r="E195" s="195" t="s">
        <v>165</v>
      </c>
      <c r="F195" s="195" t="s">
        <v>316</v>
      </c>
      <c r="G195" s="182"/>
      <c r="H195" s="182"/>
      <c r="I195" s="185"/>
      <c r="J195" s="196">
        <f>BK195</f>
        <v>0</v>
      </c>
      <c r="K195" s="182"/>
      <c r="L195" s="187"/>
      <c r="M195" s="188"/>
      <c r="N195" s="189"/>
      <c r="O195" s="189"/>
      <c r="P195" s="190">
        <f>SUM(P196:P197)</f>
        <v>0</v>
      </c>
      <c r="Q195" s="189"/>
      <c r="R195" s="190">
        <f>SUM(R196:R197)</f>
        <v>0.43468</v>
      </c>
      <c r="S195" s="189"/>
      <c r="T195" s="191">
        <f>SUM(T196:T197)</f>
        <v>0</v>
      </c>
      <c r="AR195" s="192" t="s">
        <v>78</v>
      </c>
      <c r="AT195" s="193" t="s">
        <v>69</v>
      </c>
      <c r="AU195" s="193" t="s">
        <v>78</v>
      </c>
      <c r="AY195" s="192" t="s">
        <v>123</v>
      </c>
      <c r="BK195" s="194">
        <f>SUM(BK196:BK197)</f>
        <v>0</v>
      </c>
    </row>
    <row r="196" spans="2:65" s="1" customFormat="1" ht="16.5" customHeight="1">
      <c r="B196" s="34"/>
      <c r="C196" s="197" t="s">
        <v>317</v>
      </c>
      <c r="D196" s="197" t="s">
        <v>125</v>
      </c>
      <c r="E196" s="198" t="s">
        <v>318</v>
      </c>
      <c r="F196" s="199" t="s">
        <v>319</v>
      </c>
      <c r="G196" s="200" t="s">
        <v>266</v>
      </c>
      <c r="H196" s="201">
        <v>2</v>
      </c>
      <c r="I196" s="202"/>
      <c r="J196" s="203">
        <f>ROUND(I196*H196,2)</f>
        <v>0</v>
      </c>
      <c r="K196" s="199" t="s">
        <v>129</v>
      </c>
      <c r="L196" s="39"/>
      <c r="M196" s="204" t="s">
        <v>1</v>
      </c>
      <c r="N196" s="205" t="s">
        <v>41</v>
      </c>
      <c r="O196" s="75"/>
      <c r="P196" s="206">
        <f>O196*H196</f>
        <v>0</v>
      </c>
      <c r="Q196" s="206">
        <v>0.21734</v>
      </c>
      <c r="R196" s="206">
        <f>Q196*H196</f>
        <v>0.43468</v>
      </c>
      <c r="S196" s="206">
        <v>0</v>
      </c>
      <c r="T196" s="207">
        <f>S196*H196</f>
        <v>0</v>
      </c>
      <c r="AR196" s="13" t="s">
        <v>130</v>
      </c>
      <c r="AT196" s="13" t="s">
        <v>125</v>
      </c>
      <c r="AU196" s="13" t="s">
        <v>80</v>
      </c>
      <c r="AY196" s="13" t="s">
        <v>123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3" t="s">
        <v>78</v>
      </c>
      <c r="BK196" s="208">
        <f>ROUND(I196*H196,2)</f>
        <v>0</v>
      </c>
      <c r="BL196" s="13" t="s">
        <v>130</v>
      </c>
      <c r="BM196" s="13" t="s">
        <v>320</v>
      </c>
    </row>
    <row r="197" spans="2:65" s="1" customFormat="1" ht="16.5" customHeight="1">
      <c r="B197" s="34"/>
      <c r="C197" s="221" t="s">
        <v>321</v>
      </c>
      <c r="D197" s="221" t="s">
        <v>208</v>
      </c>
      <c r="E197" s="222" t="s">
        <v>322</v>
      </c>
      <c r="F197" s="223" t="s">
        <v>323</v>
      </c>
      <c r="G197" s="224" t="s">
        <v>266</v>
      </c>
      <c r="H197" s="225">
        <v>2</v>
      </c>
      <c r="I197" s="226"/>
      <c r="J197" s="227">
        <f>ROUND(I197*H197,2)</f>
        <v>0</v>
      </c>
      <c r="K197" s="223" t="s">
        <v>1</v>
      </c>
      <c r="L197" s="228"/>
      <c r="M197" s="229" t="s">
        <v>1</v>
      </c>
      <c r="N197" s="230" t="s">
        <v>41</v>
      </c>
      <c r="O197" s="75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AR197" s="13" t="s">
        <v>165</v>
      </c>
      <c r="AT197" s="13" t="s">
        <v>208</v>
      </c>
      <c r="AU197" s="13" t="s">
        <v>80</v>
      </c>
      <c r="AY197" s="13" t="s">
        <v>123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3" t="s">
        <v>78</v>
      </c>
      <c r="BK197" s="208">
        <f>ROUND(I197*H197,2)</f>
        <v>0</v>
      </c>
      <c r="BL197" s="13" t="s">
        <v>130</v>
      </c>
      <c r="BM197" s="13" t="s">
        <v>324</v>
      </c>
    </row>
    <row r="198" spans="2:63" s="10" customFormat="1" ht="22.8" customHeight="1">
      <c r="B198" s="181"/>
      <c r="C198" s="182"/>
      <c r="D198" s="183" t="s">
        <v>69</v>
      </c>
      <c r="E198" s="195" t="s">
        <v>169</v>
      </c>
      <c r="F198" s="195" t="s">
        <v>325</v>
      </c>
      <c r="G198" s="182"/>
      <c r="H198" s="182"/>
      <c r="I198" s="185"/>
      <c r="J198" s="196">
        <f>BK198</f>
        <v>0</v>
      </c>
      <c r="K198" s="182"/>
      <c r="L198" s="187"/>
      <c r="M198" s="188"/>
      <c r="N198" s="189"/>
      <c r="O198" s="189"/>
      <c r="P198" s="190">
        <f>SUM(P199:P218)</f>
        <v>0</v>
      </c>
      <c r="Q198" s="189"/>
      <c r="R198" s="190">
        <f>SUM(R199:R218)</f>
        <v>20.482712</v>
      </c>
      <c r="S198" s="189"/>
      <c r="T198" s="191">
        <f>SUM(T199:T218)</f>
        <v>55.281062999999996</v>
      </c>
      <c r="AR198" s="192" t="s">
        <v>78</v>
      </c>
      <c r="AT198" s="193" t="s">
        <v>69</v>
      </c>
      <c r="AU198" s="193" t="s">
        <v>78</v>
      </c>
      <c r="AY198" s="192" t="s">
        <v>123</v>
      </c>
      <c r="BK198" s="194">
        <f>SUM(BK199:BK218)</f>
        <v>0</v>
      </c>
    </row>
    <row r="199" spans="2:65" s="1" customFormat="1" ht="16.5" customHeight="1">
      <c r="B199" s="34"/>
      <c r="C199" s="197" t="s">
        <v>326</v>
      </c>
      <c r="D199" s="197" t="s">
        <v>125</v>
      </c>
      <c r="E199" s="198" t="s">
        <v>327</v>
      </c>
      <c r="F199" s="199" t="s">
        <v>328</v>
      </c>
      <c r="G199" s="200" t="s">
        <v>139</v>
      </c>
      <c r="H199" s="201">
        <v>8.8</v>
      </c>
      <c r="I199" s="202"/>
      <c r="J199" s="203">
        <f>ROUND(I199*H199,2)</f>
        <v>0</v>
      </c>
      <c r="K199" s="199" t="s">
        <v>129</v>
      </c>
      <c r="L199" s="39"/>
      <c r="M199" s="204" t="s">
        <v>1</v>
      </c>
      <c r="N199" s="205" t="s">
        <v>41</v>
      </c>
      <c r="O199" s="75"/>
      <c r="P199" s="206">
        <f>O199*H199</f>
        <v>0</v>
      </c>
      <c r="Q199" s="206">
        <v>3E-05</v>
      </c>
      <c r="R199" s="206">
        <f>Q199*H199</f>
        <v>0.000264</v>
      </c>
      <c r="S199" s="206">
        <v>0</v>
      </c>
      <c r="T199" s="207">
        <f>S199*H199</f>
        <v>0</v>
      </c>
      <c r="AR199" s="13" t="s">
        <v>130</v>
      </c>
      <c r="AT199" s="13" t="s">
        <v>125</v>
      </c>
      <c r="AU199" s="13" t="s">
        <v>80</v>
      </c>
      <c r="AY199" s="13" t="s">
        <v>123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3" t="s">
        <v>78</v>
      </c>
      <c r="BK199" s="208">
        <f>ROUND(I199*H199,2)</f>
        <v>0</v>
      </c>
      <c r="BL199" s="13" t="s">
        <v>130</v>
      </c>
      <c r="BM199" s="13" t="s">
        <v>329</v>
      </c>
    </row>
    <row r="200" spans="2:51" s="11" customFormat="1" ht="12">
      <c r="B200" s="209"/>
      <c r="C200" s="210"/>
      <c r="D200" s="211" t="s">
        <v>153</v>
      </c>
      <c r="E200" s="212" t="s">
        <v>1</v>
      </c>
      <c r="F200" s="213" t="s">
        <v>330</v>
      </c>
      <c r="G200" s="210"/>
      <c r="H200" s="214">
        <v>8.8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153</v>
      </c>
      <c r="AU200" s="220" t="s">
        <v>80</v>
      </c>
      <c r="AV200" s="11" t="s">
        <v>80</v>
      </c>
      <c r="AW200" s="11" t="s">
        <v>32</v>
      </c>
      <c r="AX200" s="11" t="s">
        <v>78</v>
      </c>
      <c r="AY200" s="220" t="s">
        <v>123</v>
      </c>
    </row>
    <row r="201" spans="2:65" s="1" customFormat="1" ht="16.5" customHeight="1">
      <c r="B201" s="34"/>
      <c r="C201" s="197" t="s">
        <v>331</v>
      </c>
      <c r="D201" s="197" t="s">
        <v>125</v>
      </c>
      <c r="E201" s="198" t="s">
        <v>332</v>
      </c>
      <c r="F201" s="199" t="s">
        <v>333</v>
      </c>
      <c r="G201" s="200" t="s">
        <v>139</v>
      </c>
      <c r="H201" s="201">
        <v>68.8</v>
      </c>
      <c r="I201" s="202"/>
      <c r="J201" s="203">
        <f>ROUND(I201*H201,2)</f>
        <v>0</v>
      </c>
      <c r="K201" s="199" t="s">
        <v>129</v>
      </c>
      <c r="L201" s="39"/>
      <c r="M201" s="204" t="s">
        <v>1</v>
      </c>
      <c r="N201" s="205" t="s">
        <v>41</v>
      </c>
      <c r="O201" s="75"/>
      <c r="P201" s="206">
        <f>O201*H201</f>
        <v>0</v>
      </c>
      <c r="Q201" s="206">
        <v>0.16371</v>
      </c>
      <c r="R201" s="206">
        <f>Q201*H201</f>
        <v>11.263247999999999</v>
      </c>
      <c r="S201" s="206">
        <v>0</v>
      </c>
      <c r="T201" s="207">
        <f>S201*H201</f>
        <v>0</v>
      </c>
      <c r="AR201" s="13" t="s">
        <v>130</v>
      </c>
      <c r="AT201" s="13" t="s">
        <v>125</v>
      </c>
      <c r="AU201" s="13" t="s">
        <v>80</v>
      </c>
      <c r="AY201" s="13" t="s">
        <v>123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3" t="s">
        <v>78</v>
      </c>
      <c r="BK201" s="208">
        <f>ROUND(I201*H201,2)</f>
        <v>0</v>
      </c>
      <c r="BL201" s="13" t="s">
        <v>130</v>
      </c>
      <c r="BM201" s="13" t="s">
        <v>334</v>
      </c>
    </row>
    <row r="202" spans="2:65" s="1" customFormat="1" ht="16.5" customHeight="1">
      <c r="B202" s="34"/>
      <c r="C202" s="221" t="s">
        <v>335</v>
      </c>
      <c r="D202" s="221" t="s">
        <v>208</v>
      </c>
      <c r="E202" s="222" t="s">
        <v>336</v>
      </c>
      <c r="F202" s="223" t="s">
        <v>337</v>
      </c>
      <c r="G202" s="224" t="s">
        <v>139</v>
      </c>
      <c r="H202" s="225">
        <v>68.8</v>
      </c>
      <c r="I202" s="226"/>
      <c r="J202" s="227">
        <f>ROUND(I202*H202,2)</f>
        <v>0</v>
      </c>
      <c r="K202" s="223" t="s">
        <v>129</v>
      </c>
      <c r="L202" s="228"/>
      <c r="M202" s="229" t="s">
        <v>1</v>
      </c>
      <c r="N202" s="230" t="s">
        <v>41</v>
      </c>
      <c r="O202" s="75"/>
      <c r="P202" s="206">
        <f>O202*H202</f>
        <v>0</v>
      </c>
      <c r="Q202" s="206">
        <v>0.134</v>
      </c>
      <c r="R202" s="206">
        <f>Q202*H202</f>
        <v>9.2192</v>
      </c>
      <c r="S202" s="206">
        <v>0</v>
      </c>
      <c r="T202" s="207">
        <f>S202*H202</f>
        <v>0</v>
      </c>
      <c r="AR202" s="13" t="s">
        <v>165</v>
      </c>
      <c r="AT202" s="13" t="s">
        <v>208</v>
      </c>
      <c r="AU202" s="13" t="s">
        <v>80</v>
      </c>
      <c r="AY202" s="13" t="s">
        <v>123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3" t="s">
        <v>78</v>
      </c>
      <c r="BK202" s="208">
        <f>ROUND(I202*H202,2)</f>
        <v>0</v>
      </c>
      <c r="BL202" s="13" t="s">
        <v>130</v>
      </c>
      <c r="BM202" s="13" t="s">
        <v>338</v>
      </c>
    </row>
    <row r="203" spans="2:65" s="1" customFormat="1" ht="16.5" customHeight="1">
      <c r="B203" s="34"/>
      <c r="C203" s="197" t="s">
        <v>339</v>
      </c>
      <c r="D203" s="197" t="s">
        <v>125</v>
      </c>
      <c r="E203" s="198" t="s">
        <v>340</v>
      </c>
      <c r="F203" s="199" t="s">
        <v>341</v>
      </c>
      <c r="G203" s="200" t="s">
        <v>128</v>
      </c>
      <c r="H203" s="201">
        <v>188.1</v>
      </c>
      <c r="I203" s="202"/>
      <c r="J203" s="203">
        <f>ROUND(I203*H203,2)</f>
        <v>0</v>
      </c>
      <c r="K203" s="199" t="s">
        <v>129</v>
      </c>
      <c r="L203" s="39"/>
      <c r="M203" s="204" t="s">
        <v>1</v>
      </c>
      <c r="N203" s="205" t="s">
        <v>41</v>
      </c>
      <c r="O203" s="75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AR203" s="13" t="s">
        <v>130</v>
      </c>
      <c r="AT203" s="13" t="s">
        <v>125</v>
      </c>
      <c r="AU203" s="13" t="s">
        <v>80</v>
      </c>
      <c r="AY203" s="13" t="s">
        <v>123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3" t="s">
        <v>78</v>
      </c>
      <c r="BK203" s="208">
        <f>ROUND(I203*H203,2)</f>
        <v>0</v>
      </c>
      <c r="BL203" s="13" t="s">
        <v>130</v>
      </c>
      <c r="BM203" s="13" t="s">
        <v>342</v>
      </c>
    </row>
    <row r="204" spans="2:65" s="1" customFormat="1" ht="16.5" customHeight="1">
      <c r="B204" s="34"/>
      <c r="C204" s="197" t="s">
        <v>343</v>
      </c>
      <c r="D204" s="197" t="s">
        <v>125</v>
      </c>
      <c r="E204" s="198" t="s">
        <v>344</v>
      </c>
      <c r="F204" s="199" t="s">
        <v>345</v>
      </c>
      <c r="G204" s="200" t="s">
        <v>128</v>
      </c>
      <c r="H204" s="201">
        <v>5643</v>
      </c>
      <c r="I204" s="202"/>
      <c r="J204" s="203">
        <f>ROUND(I204*H204,2)</f>
        <v>0</v>
      </c>
      <c r="K204" s="199" t="s">
        <v>129</v>
      </c>
      <c r="L204" s="39"/>
      <c r="M204" s="204" t="s">
        <v>1</v>
      </c>
      <c r="N204" s="205" t="s">
        <v>41</v>
      </c>
      <c r="O204" s="75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AR204" s="13" t="s">
        <v>130</v>
      </c>
      <c r="AT204" s="13" t="s">
        <v>125</v>
      </c>
      <c r="AU204" s="13" t="s">
        <v>80</v>
      </c>
      <c r="AY204" s="13" t="s">
        <v>123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3" t="s">
        <v>78</v>
      </c>
      <c r="BK204" s="208">
        <f>ROUND(I204*H204,2)</f>
        <v>0</v>
      </c>
      <c r="BL204" s="13" t="s">
        <v>130</v>
      </c>
      <c r="BM204" s="13" t="s">
        <v>346</v>
      </c>
    </row>
    <row r="205" spans="2:51" s="11" customFormat="1" ht="12">
      <c r="B205" s="209"/>
      <c r="C205" s="210"/>
      <c r="D205" s="211" t="s">
        <v>153</v>
      </c>
      <c r="E205" s="210"/>
      <c r="F205" s="213" t="s">
        <v>347</v>
      </c>
      <c r="G205" s="210"/>
      <c r="H205" s="214">
        <v>5643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153</v>
      </c>
      <c r="AU205" s="220" t="s">
        <v>80</v>
      </c>
      <c r="AV205" s="11" t="s">
        <v>80</v>
      </c>
      <c r="AW205" s="11" t="s">
        <v>4</v>
      </c>
      <c r="AX205" s="11" t="s">
        <v>78</v>
      </c>
      <c r="AY205" s="220" t="s">
        <v>123</v>
      </c>
    </row>
    <row r="206" spans="2:65" s="1" customFormat="1" ht="16.5" customHeight="1">
      <c r="B206" s="34"/>
      <c r="C206" s="197" t="s">
        <v>348</v>
      </c>
      <c r="D206" s="197" t="s">
        <v>125</v>
      </c>
      <c r="E206" s="198" t="s">
        <v>349</v>
      </c>
      <c r="F206" s="199" t="s">
        <v>350</v>
      </c>
      <c r="G206" s="200" t="s">
        <v>128</v>
      </c>
      <c r="H206" s="201">
        <v>188.1</v>
      </c>
      <c r="I206" s="202"/>
      <c r="J206" s="203">
        <f>ROUND(I206*H206,2)</f>
        <v>0</v>
      </c>
      <c r="K206" s="199" t="s">
        <v>129</v>
      </c>
      <c r="L206" s="39"/>
      <c r="M206" s="204" t="s">
        <v>1</v>
      </c>
      <c r="N206" s="205" t="s">
        <v>41</v>
      </c>
      <c r="O206" s="75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AR206" s="13" t="s">
        <v>130</v>
      </c>
      <c r="AT206" s="13" t="s">
        <v>125</v>
      </c>
      <c r="AU206" s="13" t="s">
        <v>80</v>
      </c>
      <c r="AY206" s="13" t="s">
        <v>123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3" t="s">
        <v>78</v>
      </c>
      <c r="BK206" s="208">
        <f>ROUND(I206*H206,2)</f>
        <v>0</v>
      </c>
      <c r="BL206" s="13" t="s">
        <v>130</v>
      </c>
      <c r="BM206" s="13" t="s">
        <v>351</v>
      </c>
    </row>
    <row r="207" spans="2:65" s="1" customFormat="1" ht="16.5" customHeight="1">
      <c r="B207" s="34"/>
      <c r="C207" s="197" t="s">
        <v>352</v>
      </c>
      <c r="D207" s="197" t="s">
        <v>125</v>
      </c>
      <c r="E207" s="198" t="s">
        <v>353</v>
      </c>
      <c r="F207" s="199" t="s">
        <v>354</v>
      </c>
      <c r="G207" s="200" t="s">
        <v>128</v>
      </c>
      <c r="H207" s="201">
        <v>188.1</v>
      </c>
      <c r="I207" s="202"/>
      <c r="J207" s="203">
        <f>ROUND(I207*H207,2)</f>
        <v>0</v>
      </c>
      <c r="K207" s="199" t="s">
        <v>129</v>
      </c>
      <c r="L207" s="39"/>
      <c r="M207" s="204" t="s">
        <v>1</v>
      </c>
      <c r="N207" s="205" t="s">
        <v>41</v>
      </c>
      <c r="O207" s="75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AR207" s="13" t="s">
        <v>130</v>
      </c>
      <c r="AT207" s="13" t="s">
        <v>125</v>
      </c>
      <c r="AU207" s="13" t="s">
        <v>80</v>
      </c>
      <c r="AY207" s="13" t="s">
        <v>123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3" t="s">
        <v>78</v>
      </c>
      <c r="BK207" s="208">
        <f>ROUND(I207*H207,2)</f>
        <v>0</v>
      </c>
      <c r="BL207" s="13" t="s">
        <v>130</v>
      </c>
      <c r="BM207" s="13" t="s">
        <v>355</v>
      </c>
    </row>
    <row r="208" spans="2:65" s="1" customFormat="1" ht="16.5" customHeight="1">
      <c r="B208" s="34"/>
      <c r="C208" s="197" t="s">
        <v>356</v>
      </c>
      <c r="D208" s="197" t="s">
        <v>125</v>
      </c>
      <c r="E208" s="198" t="s">
        <v>357</v>
      </c>
      <c r="F208" s="199" t="s">
        <v>358</v>
      </c>
      <c r="G208" s="200" t="s">
        <v>128</v>
      </c>
      <c r="H208" s="201">
        <v>5643</v>
      </c>
      <c r="I208" s="202"/>
      <c r="J208" s="203">
        <f>ROUND(I208*H208,2)</f>
        <v>0</v>
      </c>
      <c r="K208" s="199" t="s">
        <v>129</v>
      </c>
      <c r="L208" s="39"/>
      <c r="M208" s="204" t="s">
        <v>1</v>
      </c>
      <c r="N208" s="205" t="s">
        <v>41</v>
      </c>
      <c r="O208" s="75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AR208" s="13" t="s">
        <v>130</v>
      </c>
      <c r="AT208" s="13" t="s">
        <v>125</v>
      </c>
      <c r="AU208" s="13" t="s">
        <v>80</v>
      </c>
      <c r="AY208" s="13" t="s">
        <v>123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3" t="s">
        <v>78</v>
      </c>
      <c r="BK208" s="208">
        <f>ROUND(I208*H208,2)</f>
        <v>0</v>
      </c>
      <c r="BL208" s="13" t="s">
        <v>130</v>
      </c>
      <c r="BM208" s="13" t="s">
        <v>359</v>
      </c>
    </row>
    <row r="209" spans="2:51" s="11" customFormat="1" ht="12">
      <c r="B209" s="209"/>
      <c r="C209" s="210"/>
      <c r="D209" s="211" t="s">
        <v>153</v>
      </c>
      <c r="E209" s="210"/>
      <c r="F209" s="213" t="s">
        <v>347</v>
      </c>
      <c r="G209" s="210"/>
      <c r="H209" s="214">
        <v>5643</v>
      </c>
      <c r="I209" s="215"/>
      <c r="J209" s="210"/>
      <c r="K209" s="210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153</v>
      </c>
      <c r="AU209" s="220" t="s">
        <v>80</v>
      </c>
      <c r="AV209" s="11" t="s">
        <v>80</v>
      </c>
      <c r="AW209" s="11" t="s">
        <v>4</v>
      </c>
      <c r="AX209" s="11" t="s">
        <v>78</v>
      </c>
      <c r="AY209" s="220" t="s">
        <v>123</v>
      </c>
    </row>
    <row r="210" spans="2:65" s="1" customFormat="1" ht="16.5" customHeight="1">
      <c r="B210" s="34"/>
      <c r="C210" s="197" t="s">
        <v>360</v>
      </c>
      <c r="D210" s="197" t="s">
        <v>125</v>
      </c>
      <c r="E210" s="198" t="s">
        <v>361</v>
      </c>
      <c r="F210" s="199" t="s">
        <v>362</v>
      </c>
      <c r="G210" s="200" t="s">
        <v>128</v>
      </c>
      <c r="H210" s="201">
        <v>188.1</v>
      </c>
      <c r="I210" s="202"/>
      <c r="J210" s="203">
        <f>ROUND(I210*H210,2)</f>
        <v>0</v>
      </c>
      <c r="K210" s="199" t="s">
        <v>129</v>
      </c>
      <c r="L210" s="39"/>
      <c r="M210" s="204" t="s">
        <v>1</v>
      </c>
      <c r="N210" s="205" t="s">
        <v>41</v>
      </c>
      <c r="O210" s="75"/>
      <c r="P210" s="206">
        <f>O210*H210</f>
        <v>0</v>
      </c>
      <c r="Q210" s="206">
        <v>0</v>
      </c>
      <c r="R210" s="206">
        <f>Q210*H210</f>
        <v>0</v>
      </c>
      <c r="S210" s="206">
        <v>0</v>
      </c>
      <c r="T210" s="207">
        <f>S210*H210</f>
        <v>0</v>
      </c>
      <c r="AR210" s="13" t="s">
        <v>130</v>
      </c>
      <c r="AT210" s="13" t="s">
        <v>125</v>
      </c>
      <c r="AU210" s="13" t="s">
        <v>80</v>
      </c>
      <c r="AY210" s="13" t="s">
        <v>123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3" t="s">
        <v>78</v>
      </c>
      <c r="BK210" s="208">
        <f>ROUND(I210*H210,2)</f>
        <v>0</v>
      </c>
      <c r="BL210" s="13" t="s">
        <v>130</v>
      </c>
      <c r="BM210" s="13" t="s">
        <v>363</v>
      </c>
    </row>
    <row r="211" spans="2:65" s="1" customFormat="1" ht="16.5" customHeight="1">
      <c r="B211" s="34"/>
      <c r="C211" s="197" t="s">
        <v>364</v>
      </c>
      <c r="D211" s="197" t="s">
        <v>125</v>
      </c>
      <c r="E211" s="198" t="s">
        <v>365</v>
      </c>
      <c r="F211" s="199" t="s">
        <v>366</v>
      </c>
      <c r="G211" s="200" t="s">
        <v>147</v>
      </c>
      <c r="H211" s="201">
        <v>5.865</v>
      </c>
      <c r="I211" s="202"/>
      <c r="J211" s="203">
        <f>ROUND(I211*H211,2)</f>
        <v>0</v>
      </c>
      <c r="K211" s="199" t="s">
        <v>129</v>
      </c>
      <c r="L211" s="39"/>
      <c r="M211" s="204" t="s">
        <v>1</v>
      </c>
      <c r="N211" s="205" t="s">
        <v>41</v>
      </c>
      <c r="O211" s="75"/>
      <c r="P211" s="206">
        <f>O211*H211</f>
        <v>0</v>
      </c>
      <c r="Q211" s="206">
        <v>0</v>
      </c>
      <c r="R211" s="206">
        <f>Q211*H211</f>
        <v>0</v>
      </c>
      <c r="S211" s="206">
        <v>2.2</v>
      </c>
      <c r="T211" s="207">
        <f>S211*H211</f>
        <v>12.903000000000002</v>
      </c>
      <c r="AR211" s="13" t="s">
        <v>130</v>
      </c>
      <c r="AT211" s="13" t="s">
        <v>125</v>
      </c>
      <c r="AU211" s="13" t="s">
        <v>80</v>
      </c>
      <c r="AY211" s="13" t="s">
        <v>123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3" t="s">
        <v>78</v>
      </c>
      <c r="BK211" s="208">
        <f>ROUND(I211*H211,2)</f>
        <v>0</v>
      </c>
      <c r="BL211" s="13" t="s">
        <v>130</v>
      </c>
      <c r="BM211" s="13" t="s">
        <v>367</v>
      </c>
    </row>
    <row r="212" spans="2:51" s="11" customFormat="1" ht="12">
      <c r="B212" s="209"/>
      <c r="C212" s="210"/>
      <c r="D212" s="211" t="s">
        <v>153</v>
      </c>
      <c r="E212" s="212" t="s">
        <v>1</v>
      </c>
      <c r="F212" s="213" t="s">
        <v>368</v>
      </c>
      <c r="G212" s="210"/>
      <c r="H212" s="214">
        <v>5.865</v>
      </c>
      <c r="I212" s="215"/>
      <c r="J212" s="210"/>
      <c r="K212" s="210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153</v>
      </c>
      <c r="AU212" s="220" t="s">
        <v>80</v>
      </c>
      <c r="AV212" s="11" t="s">
        <v>80</v>
      </c>
      <c r="AW212" s="11" t="s">
        <v>32</v>
      </c>
      <c r="AX212" s="11" t="s">
        <v>78</v>
      </c>
      <c r="AY212" s="220" t="s">
        <v>123</v>
      </c>
    </row>
    <row r="213" spans="2:65" s="1" customFormat="1" ht="16.5" customHeight="1">
      <c r="B213" s="34"/>
      <c r="C213" s="197" t="s">
        <v>369</v>
      </c>
      <c r="D213" s="197" t="s">
        <v>125</v>
      </c>
      <c r="E213" s="198" t="s">
        <v>370</v>
      </c>
      <c r="F213" s="199" t="s">
        <v>371</v>
      </c>
      <c r="G213" s="200" t="s">
        <v>147</v>
      </c>
      <c r="H213" s="201">
        <v>1.936</v>
      </c>
      <c r="I213" s="202"/>
      <c r="J213" s="203">
        <f>ROUND(I213*H213,2)</f>
        <v>0</v>
      </c>
      <c r="K213" s="199" t="s">
        <v>129</v>
      </c>
      <c r="L213" s="39"/>
      <c r="M213" s="204" t="s">
        <v>1</v>
      </c>
      <c r="N213" s="205" t="s">
        <v>41</v>
      </c>
      <c r="O213" s="75"/>
      <c r="P213" s="206">
        <f>O213*H213</f>
        <v>0</v>
      </c>
      <c r="Q213" s="206">
        <v>0</v>
      </c>
      <c r="R213" s="206">
        <f>Q213*H213</f>
        <v>0</v>
      </c>
      <c r="S213" s="206">
        <v>2.2</v>
      </c>
      <c r="T213" s="207">
        <f>S213*H213</f>
        <v>4.2592</v>
      </c>
      <c r="AR213" s="13" t="s">
        <v>130</v>
      </c>
      <c r="AT213" s="13" t="s">
        <v>125</v>
      </c>
      <c r="AU213" s="13" t="s">
        <v>80</v>
      </c>
      <c r="AY213" s="13" t="s">
        <v>123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3" t="s">
        <v>78</v>
      </c>
      <c r="BK213" s="208">
        <f>ROUND(I213*H213,2)</f>
        <v>0</v>
      </c>
      <c r="BL213" s="13" t="s">
        <v>130</v>
      </c>
      <c r="BM213" s="13" t="s">
        <v>372</v>
      </c>
    </row>
    <row r="214" spans="2:51" s="11" customFormat="1" ht="12">
      <c r="B214" s="209"/>
      <c r="C214" s="210"/>
      <c r="D214" s="211" t="s">
        <v>153</v>
      </c>
      <c r="E214" s="212" t="s">
        <v>1</v>
      </c>
      <c r="F214" s="213" t="s">
        <v>373</v>
      </c>
      <c r="G214" s="210"/>
      <c r="H214" s="214">
        <v>1.936</v>
      </c>
      <c r="I214" s="215"/>
      <c r="J214" s="210"/>
      <c r="K214" s="210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153</v>
      </c>
      <c r="AU214" s="220" t="s">
        <v>80</v>
      </c>
      <c r="AV214" s="11" t="s">
        <v>80</v>
      </c>
      <c r="AW214" s="11" t="s">
        <v>32</v>
      </c>
      <c r="AX214" s="11" t="s">
        <v>78</v>
      </c>
      <c r="AY214" s="220" t="s">
        <v>123</v>
      </c>
    </row>
    <row r="215" spans="2:65" s="1" customFormat="1" ht="16.5" customHeight="1">
      <c r="B215" s="34"/>
      <c r="C215" s="197" t="s">
        <v>374</v>
      </c>
      <c r="D215" s="197" t="s">
        <v>125</v>
      </c>
      <c r="E215" s="198" t="s">
        <v>375</v>
      </c>
      <c r="F215" s="199" t="s">
        <v>376</v>
      </c>
      <c r="G215" s="200" t="s">
        <v>139</v>
      </c>
      <c r="H215" s="201">
        <v>75</v>
      </c>
      <c r="I215" s="202"/>
      <c r="J215" s="203">
        <f>ROUND(I215*H215,2)</f>
        <v>0</v>
      </c>
      <c r="K215" s="199" t="s">
        <v>129</v>
      </c>
      <c r="L215" s="39"/>
      <c r="M215" s="204" t="s">
        <v>1</v>
      </c>
      <c r="N215" s="205" t="s">
        <v>41</v>
      </c>
      <c r="O215" s="75"/>
      <c r="P215" s="206">
        <f>O215*H215</f>
        <v>0</v>
      </c>
      <c r="Q215" s="206">
        <v>0</v>
      </c>
      <c r="R215" s="206">
        <f>Q215*H215</f>
        <v>0</v>
      </c>
      <c r="S215" s="206">
        <v>0.35</v>
      </c>
      <c r="T215" s="207">
        <f>S215*H215</f>
        <v>26.25</v>
      </c>
      <c r="AR215" s="13" t="s">
        <v>130</v>
      </c>
      <c r="AT215" s="13" t="s">
        <v>125</v>
      </c>
      <c r="AU215" s="13" t="s">
        <v>80</v>
      </c>
      <c r="AY215" s="13" t="s">
        <v>123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3" t="s">
        <v>78</v>
      </c>
      <c r="BK215" s="208">
        <f>ROUND(I215*H215,2)</f>
        <v>0</v>
      </c>
      <c r="BL215" s="13" t="s">
        <v>130</v>
      </c>
      <c r="BM215" s="13" t="s">
        <v>377</v>
      </c>
    </row>
    <row r="216" spans="2:65" s="1" customFormat="1" ht="16.5" customHeight="1">
      <c r="B216" s="34"/>
      <c r="C216" s="197" t="s">
        <v>378</v>
      </c>
      <c r="D216" s="197" t="s">
        <v>125</v>
      </c>
      <c r="E216" s="198" t="s">
        <v>379</v>
      </c>
      <c r="F216" s="199" t="s">
        <v>380</v>
      </c>
      <c r="G216" s="200" t="s">
        <v>128</v>
      </c>
      <c r="H216" s="201">
        <v>188.1</v>
      </c>
      <c r="I216" s="202"/>
      <c r="J216" s="203">
        <f>ROUND(I216*H216,2)</f>
        <v>0</v>
      </c>
      <c r="K216" s="199" t="s">
        <v>129</v>
      </c>
      <c r="L216" s="39"/>
      <c r="M216" s="204" t="s">
        <v>1</v>
      </c>
      <c r="N216" s="205" t="s">
        <v>41</v>
      </c>
      <c r="O216" s="75"/>
      <c r="P216" s="206">
        <f>O216*H216</f>
        <v>0</v>
      </c>
      <c r="Q216" s="206">
        <v>0</v>
      </c>
      <c r="R216" s="206">
        <f>Q216*H216</f>
        <v>0</v>
      </c>
      <c r="S216" s="206">
        <v>0.016</v>
      </c>
      <c r="T216" s="207">
        <f>S216*H216</f>
        <v>3.0096</v>
      </c>
      <c r="AR216" s="13" t="s">
        <v>130</v>
      </c>
      <c r="AT216" s="13" t="s">
        <v>125</v>
      </c>
      <c r="AU216" s="13" t="s">
        <v>80</v>
      </c>
      <c r="AY216" s="13" t="s">
        <v>123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3" t="s">
        <v>78</v>
      </c>
      <c r="BK216" s="208">
        <f>ROUND(I216*H216,2)</f>
        <v>0</v>
      </c>
      <c r="BL216" s="13" t="s">
        <v>130</v>
      </c>
      <c r="BM216" s="13" t="s">
        <v>381</v>
      </c>
    </row>
    <row r="217" spans="2:51" s="11" customFormat="1" ht="12">
      <c r="B217" s="209"/>
      <c r="C217" s="210"/>
      <c r="D217" s="211" t="s">
        <v>153</v>
      </c>
      <c r="E217" s="212" t="s">
        <v>1</v>
      </c>
      <c r="F217" s="213" t="s">
        <v>382</v>
      </c>
      <c r="G217" s="210"/>
      <c r="H217" s="214">
        <v>188.1</v>
      </c>
      <c r="I217" s="215"/>
      <c r="J217" s="210"/>
      <c r="K217" s="210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153</v>
      </c>
      <c r="AU217" s="220" t="s">
        <v>80</v>
      </c>
      <c r="AV217" s="11" t="s">
        <v>80</v>
      </c>
      <c r="AW217" s="11" t="s">
        <v>32</v>
      </c>
      <c r="AX217" s="11" t="s">
        <v>78</v>
      </c>
      <c r="AY217" s="220" t="s">
        <v>123</v>
      </c>
    </row>
    <row r="218" spans="2:65" s="1" customFormat="1" ht="16.5" customHeight="1">
      <c r="B218" s="34"/>
      <c r="C218" s="197" t="s">
        <v>383</v>
      </c>
      <c r="D218" s="197" t="s">
        <v>125</v>
      </c>
      <c r="E218" s="198" t="s">
        <v>384</v>
      </c>
      <c r="F218" s="199" t="s">
        <v>385</v>
      </c>
      <c r="G218" s="200" t="s">
        <v>128</v>
      </c>
      <c r="H218" s="201">
        <v>150.157</v>
      </c>
      <c r="I218" s="202"/>
      <c r="J218" s="203">
        <f>ROUND(I218*H218,2)</f>
        <v>0</v>
      </c>
      <c r="K218" s="199" t="s">
        <v>129</v>
      </c>
      <c r="L218" s="39"/>
      <c r="M218" s="204" t="s">
        <v>1</v>
      </c>
      <c r="N218" s="205" t="s">
        <v>41</v>
      </c>
      <c r="O218" s="75"/>
      <c r="P218" s="206">
        <f>O218*H218</f>
        <v>0</v>
      </c>
      <c r="Q218" s="206">
        <v>0</v>
      </c>
      <c r="R218" s="206">
        <f>Q218*H218</f>
        <v>0</v>
      </c>
      <c r="S218" s="206">
        <v>0.059</v>
      </c>
      <c r="T218" s="207">
        <f>S218*H218</f>
        <v>8.859263</v>
      </c>
      <c r="AR218" s="13" t="s">
        <v>130</v>
      </c>
      <c r="AT218" s="13" t="s">
        <v>125</v>
      </c>
      <c r="AU218" s="13" t="s">
        <v>80</v>
      </c>
      <c r="AY218" s="13" t="s">
        <v>123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3" t="s">
        <v>78</v>
      </c>
      <c r="BK218" s="208">
        <f>ROUND(I218*H218,2)</f>
        <v>0</v>
      </c>
      <c r="BL218" s="13" t="s">
        <v>130</v>
      </c>
      <c r="BM218" s="13" t="s">
        <v>386</v>
      </c>
    </row>
    <row r="219" spans="2:63" s="10" customFormat="1" ht="22.8" customHeight="1">
      <c r="B219" s="181"/>
      <c r="C219" s="182"/>
      <c r="D219" s="183" t="s">
        <v>69</v>
      </c>
      <c r="E219" s="195" t="s">
        <v>387</v>
      </c>
      <c r="F219" s="195" t="s">
        <v>388</v>
      </c>
      <c r="G219" s="182"/>
      <c r="H219" s="182"/>
      <c r="I219" s="185"/>
      <c r="J219" s="196">
        <f>BK219</f>
        <v>0</v>
      </c>
      <c r="K219" s="182"/>
      <c r="L219" s="187"/>
      <c r="M219" s="188"/>
      <c r="N219" s="189"/>
      <c r="O219" s="189"/>
      <c r="P219" s="190">
        <f>SUM(P220:P224)</f>
        <v>0</v>
      </c>
      <c r="Q219" s="189"/>
      <c r="R219" s="190">
        <f>SUM(R220:R224)</f>
        <v>0</v>
      </c>
      <c r="S219" s="189"/>
      <c r="T219" s="191">
        <f>SUM(T220:T224)</f>
        <v>0</v>
      </c>
      <c r="AR219" s="192" t="s">
        <v>78</v>
      </c>
      <c r="AT219" s="193" t="s">
        <v>69</v>
      </c>
      <c r="AU219" s="193" t="s">
        <v>78</v>
      </c>
      <c r="AY219" s="192" t="s">
        <v>123</v>
      </c>
      <c r="BK219" s="194">
        <f>SUM(BK220:BK224)</f>
        <v>0</v>
      </c>
    </row>
    <row r="220" spans="2:65" s="1" customFormat="1" ht="16.5" customHeight="1">
      <c r="B220" s="34"/>
      <c r="C220" s="197" t="s">
        <v>389</v>
      </c>
      <c r="D220" s="197" t="s">
        <v>125</v>
      </c>
      <c r="E220" s="198" t="s">
        <v>390</v>
      </c>
      <c r="F220" s="199" t="s">
        <v>391</v>
      </c>
      <c r="G220" s="200" t="s">
        <v>197</v>
      </c>
      <c r="H220" s="201">
        <v>55.281</v>
      </c>
      <c r="I220" s="202"/>
      <c r="J220" s="203">
        <f>ROUND(I220*H220,2)</f>
        <v>0</v>
      </c>
      <c r="K220" s="199" t="s">
        <v>129</v>
      </c>
      <c r="L220" s="39"/>
      <c r="M220" s="204" t="s">
        <v>1</v>
      </c>
      <c r="N220" s="205" t="s">
        <v>41</v>
      </c>
      <c r="O220" s="75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AR220" s="13" t="s">
        <v>130</v>
      </c>
      <c r="AT220" s="13" t="s">
        <v>125</v>
      </c>
      <c r="AU220" s="13" t="s">
        <v>80</v>
      </c>
      <c r="AY220" s="13" t="s">
        <v>123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3" t="s">
        <v>78</v>
      </c>
      <c r="BK220" s="208">
        <f>ROUND(I220*H220,2)</f>
        <v>0</v>
      </c>
      <c r="BL220" s="13" t="s">
        <v>130</v>
      </c>
      <c r="BM220" s="13" t="s">
        <v>392</v>
      </c>
    </row>
    <row r="221" spans="2:65" s="1" customFormat="1" ht="16.5" customHeight="1">
      <c r="B221" s="34"/>
      <c r="C221" s="197" t="s">
        <v>393</v>
      </c>
      <c r="D221" s="197" t="s">
        <v>125</v>
      </c>
      <c r="E221" s="198" t="s">
        <v>394</v>
      </c>
      <c r="F221" s="199" t="s">
        <v>395</v>
      </c>
      <c r="G221" s="200" t="s">
        <v>197</v>
      </c>
      <c r="H221" s="201">
        <v>55.281</v>
      </c>
      <c r="I221" s="202"/>
      <c r="J221" s="203">
        <f>ROUND(I221*H221,2)</f>
        <v>0</v>
      </c>
      <c r="K221" s="199" t="s">
        <v>129</v>
      </c>
      <c r="L221" s="39"/>
      <c r="M221" s="204" t="s">
        <v>1</v>
      </c>
      <c r="N221" s="205" t="s">
        <v>41</v>
      </c>
      <c r="O221" s="75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AR221" s="13" t="s">
        <v>130</v>
      </c>
      <c r="AT221" s="13" t="s">
        <v>125</v>
      </c>
      <c r="AU221" s="13" t="s">
        <v>80</v>
      </c>
      <c r="AY221" s="13" t="s">
        <v>123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3" t="s">
        <v>78</v>
      </c>
      <c r="BK221" s="208">
        <f>ROUND(I221*H221,2)</f>
        <v>0</v>
      </c>
      <c r="BL221" s="13" t="s">
        <v>130</v>
      </c>
      <c r="BM221" s="13" t="s">
        <v>396</v>
      </c>
    </row>
    <row r="222" spans="2:65" s="1" customFormat="1" ht="16.5" customHeight="1">
      <c r="B222" s="34"/>
      <c r="C222" s="197" t="s">
        <v>397</v>
      </c>
      <c r="D222" s="197" t="s">
        <v>125</v>
      </c>
      <c r="E222" s="198" t="s">
        <v>398</v>
      </c>
      <c r="F222" s="199" t="s">
        <v>399</v>
      </c>
      <c r="G222" s="200" t="s">
        <v>197</v>
      </c>
      <c r="H222" s="201">
        <v>497.529</v>
      </c>
      <c r="I222" s="202"/>
      <c r="J222" s="203">
        <f>ROUND(I222*H222,2)</f>
        <v>0</v>
      </c>
      <c r="K222" s="199" t="s">
        <v>129</v>
      </c>
      <c r="L222" s="39"/>
      <c r="M222" s="204" t="s">
        <v>1</v>
      </c>
      <c r="N222" s="205" t="s">
        <v>41</v>
      </c>
      <c r="O222" s="75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AR222" s="13" t="s">
        <v>130</v>
      </c>
      <c r="AT222" s="13" t="s">
        <v>125</v>
      </c>
      <c r="AU222" s="13" t="s">
        <v>80</v>
      </c>
      <c r="AY222" s="13" t="s">
        <v>123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3" t="s">
        <v>78</v>
      </c>
      <c r="BK222" s="208">
        <f>ROUND(I222*H222,2)</f>
        <v>0</v>
      </c>
      <c r="BL222" s="13" t="s">
        <v>130</v>
      </c>
      <c r="BM222" s="13" t="s">
        <v>400</v>
      </c>
    </row>
    <row r="223" spans="2:51" s="11" customFormat="1" ht="12">
      <c r="B223" s="209"/>
      <c r="C223" s="210"/>
      <c r="D223" s="211" t="s">
        <v>153</v>
      </c>
      <c r="E223" s="210"/>
      <c r="F223" s="213" t="s">
        <v>401</v>
      </c>
      <c r="G223" s="210"/>
      <c r="H223" s="214">
        <v>497.529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153</v>
      </c>
      <c r="AU223" s="220" t="s">
        <v>80</v>
      </c>
      <c r="AV223" s="11" t="s">
        <v>80</v>
      </c>
      <c r="AW223" s="11" t="s">
        <v>4</v>
      </c>
      <c r="AX223" s="11" t="s">
        <v>78</v>
      </c>
      <c r="AY223" s="220" t="s">
        <v>123</v>
      </c>
    </row>
    <row r="224" spans="2:65" s="1" customFormat="1" ht="16.5" customHeight="1">
      <c r="B224" s="34"/>
      <c r="C224" s="197" t="s">
        <v>402</v>
      </c>
      <c r="D224" s="197" t="s">
        <v>125</v>
      </c>
      <c r="E224" s="198" t="s">
        <v>403</v>
      </c>
      <c r="F224" s="199" t="s">
        <v>404</v>
      </c>
      <c r="G224" s="200" t="s">
        <v>197</v>
      </c>
      <c r="H224" s="201">
        <v>55.281</v>
      </c>
      <c r="I224" s="202"/>
      <c r="J224" s="203">
        <f>ROUND(I224*H224,2)</f>
        <v>0</v>
      </c>
      <c r="K224" s="199" t="s">
        <v>129</v>
      </c>
      <c r="L224" s="39"/>
      <c r="M224" s="204" t="s">
        <v>1</v>
      </c>
      <c r="N224" s="205" t="s">
        <v>41</v>
      </c>
      <c r="O224" s="75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AR224" s="13" t="s">
        <v>130</v>
      </c>
      <c r="AT224" s="13" t="s">
        <v>125</v>
      </c>
      <c r="AU224" s="13" t="s">
        <v>80</v>
      </c>
      <c r="AY224" s="13" t="s">
        <v>123</v>
      </c>
      <c r="BE224" s="208">
        <f>IF(N224="základní",J224,0)</f>
        <v>0</v>
      </c>
      <c r="BF224" s="208">
        <f>IF(N224="snížená",J224,0)</f>
        <v>0</v>
      </c>
      <c r="BG224" s="208">
        <f>IF(N224="zákl. přenesená",J224,0)</f>
        <v>0</v>
      </c>
      <c r="BH224" s="208">
        <f>IF(N224="sníž. přenesená",J224,0)</f>
        <v>0</v>
      </c>
      <c r="BI224" s="208">
        <f>IF(N224="nulová",J224,0)</f>
        <v>0</v>
      </c>
      <c r="BJ224" s="13" t="s">
        <v>78</v>
      </c>
      <c r="BK224" s="208">
        <f>ROUND(I224*H224,2)</f>
        <v>0</v>
      </c>
      <c r="BL224" s="13" t="s">
        <v>130</v>
      </c>
      <c r="BM224" s="13" t="s">
        <v>405</v>
      </c>
    </row>
    <row r="225" spans="2:63" s="10" customFormat="1" ht="22.8" customHeight="1">
      <c r="B225" s="181"/>
      <c r="C225" s="182"/>
      <c r="D225" s="183" t="s">
        <v>69</v>
      </c>
      <c r="E225" s="195" t="s">
        <v>406</v>
      </c>
      <c r="F225" s="195" t="s">
        <v>407</v>
      </c>
      <c r="G225" s="182"/>
      <c r="H225" s="182"/>
      <c r="I225" s="185"/>
      <c r="J225" s="196">
        <f>BK225</f>
        <v>0</v>
      </c>
      <c r="K225" s="182"/>
      <c r="L225" s="187"/>
      <c r="M225" s="188"/>
      <c r="N225" s="189"/>
      <c r="O225" s="189"/>
      <c r="P225" s="190">
        <f>P226</f>
        <v>0</v>
      </c>
      <c r="Q225" s="189"/>
      <c r="R225" s="190">
        <f>R226</f>
        <v>0</v>
      </c>
      <c r="S225" s="189"/>
      <c r="T225" s="191">
        <f>T226</f>
        <v>0</v>
      </c>
      <c r="AR225" s="192" t="s">
        <v>78</v>
      </c>
      <c r="AT225" s="193" t="s">
        <v>69</v>
      </c>
      <c r="AU225" s="193" t="s">
        <v>78</v>
      </c>
      <c r="AY225" s="192" t="s">
        <v>123</v>
      </c>
      <c r="BK225" s="194">
        <f>BK226</f>
        <v>0</v>
      </c>
    </row>
    <row r="226" spans="2:65" s="1" customFormat="1" ht="16.5" customHeight="1">
      <c r="B226" s="34"/>
      <c r="C226" s="197" t="s">
        <v>408</v>
      </c>
      <c r="D226" s="197" t="s">
        <v>125</v>
      </c>
      <c r="E226" s="198" t="s">
        <v>409</v>
      </c>
      <c r="F226" s="199" t="s">
        <v>410</v>
      </c>
      <c r="G226" s="200" t="s">
        <v>197</v>
      </c>
      <c r="H226" s="201">
        <v>48.731</v>
      </c>
      <c r="I226" s="202"/>
      <c r="J226" s="203">
        <f>ROUND(I226*H226,2)</f>
        <v>0</v>
      </c>
      <c r="K226" s="199" t="s">
        <v>129</v>
      </c>
      <c r="L226" s="39"/>
      <c r="M226" s="204" t="s">
        <v>1</v>
      </c>
      <c r="N226" s="205" t="s">
        <v>41</v>
      </c>
      <c r="O226" s="75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AR226" s="13" t="s">
        <v>130</v>
      </c>
      <c r="AT226" s="13" t="s">
        <v>125</v>
      </c>
      <c r="AU226" s="13" t="s">
        <v>80</v>
      </c>
      <c r="AY226" s="13" t="s">
        <v>123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3" t="s">
        <v>78</v>
      </c>
      <c r="BK226" s="208">
        <f>ROUND(I226*H226,2)</f>
        <v>0</v>
      </c>
      <c r="BL226" s="13" t="s">
        <v>130</v>
      </c>
      <c r="BM226" s="13" t="s">
        <v>411</v>
      </c>
    </row>
    <row r="227" spans="2:63" s="10" customFormat="1" ht="25.9" customHeight="1">
      <c r="B227" s="181"/>
      <c r="C227" s="182"/>
      <c r="D227" s="183" t="s">
        <v>69</v>
      </c>
      <c r="E227" s="184" t="s">
        <v>412</v>
      </c>
      <c r="F227" s="184" t="s">
        <v>413</v>
      </c>
      <c r="G227" s="182"/>
      <c r="H227" s="182"/>
      <c r="I227" s="185"/>
      <c r="J227" s="186">
        <f>BK227</f>
        <v>0</v>
      </c>
      <c r="K227" s="182"/>
      <c r="L227" s="187"/>
      <c r="M227" s="188"/>
      <c r="N227" s="189"/>
      <c r="O227" s="189"/>
      <c r="P227" s="190">
        <f>P228+P247+P249+P253+P255</f>
        <v>0</v>
      </c>
      <c r="Q227" s="189"/>
      <c r="R227" s="190">
        <f>R228+R247+R249+R253+R255</f>
        <v>0.7556667600000001</v>
      </c>
      <c r="S227" s="189"/>
      <c r="T227" s="191">
        <f>T228+T247+T249+T253+T255</f>
        <v>0</v>
      </c>
      <c r="AR227" s="192" t="s">
        <v>80</v>
      </c>
      <c r="AT227" s="193" t="s">
        <v>69</v>
      </c>
      <c r="AU227" s="193" t="s">
        <v>70</v>
      </c>
      <c r="AY227" s="192" t="s">
        <v>123</v>
      </c>
      <c r="BK227" s="194">
        <f>BK228+BK247+BK249+BK253+BK255</f>
        <v>0</v>
      </c>
    </row>
    <row r="228" spans="2:63" s="10" customFormat="1" ht="22.8" customHeight="1">
      <c r="B228" s="181"/>
      <c r="C228" s="182"/>
      <c r="D228" s="183" t="s">
        <v>69</v>
      </c>
      <c r="E228" s="195" t="s">
        <v>414</v>
      </c>
      <c r="F228" s="195" t="s">
        <v>415</v>
      </c>
      <c r="G228" s="182"/>
      <c r="H228" s="182"/>
      <c r="I228" s="185"/>
      <c r="J228" s="196">
        <f>BK228</f>
        <v>0</v>
      </c>
      <c r="K228" s="182"/>
      <c r="L228" s="187"/>
      <c r="M228" s="188"/>
      <c r="N228" s="189"/>
      <c r="O228" s="189"/>
      <c r="P228" s="190">
        <f>SUM(P229:P246)</f>
        <v>0</v>
      </c>
      <c r="Q228" s="189"/>
      <c r="R228" s="190">
        <f>SUM(R229:R246)</f>
        <v>0.6884477600000001</v>
      </c>
      <c r="S228" s="189"/>
      <c r="T228" s="191">
        <f>SUM(T229:T246)</f>
        <v>0</v>
      </c>
      <c r="AR228" s="192" t="s">
        <v>80</v>
      </c>
      <c r="AT228" s="193" t="s">
        <v>69</v>
      </c>
      <c r="AU228" s="193" t="s">
        <v>78</v>
      </c>
      <c r="AY228" s="192" t="s">
        <v>123</v>
      </c>
      <c r="BK228" s="194">
        <f>SUM(BK229:BK246)</f>
        <v>0</v>
      </c>
    </row>
    <row r="229" spans="2:65" s="1" customFormat="1" ht="16.5" customHeight="1">
      <c r="B229" s="34"/>
      <c r="C229" s="197" t="s">
        <v>416</v>
      </c>
      <c r="D229" s="197" t="s">
        <v>125</v>
      </c>
      <c r="E229" s="198" t="s">
        <v>417</v>
      </c>
      <c r="F229" s="199" t="s">
        <v>418</v>
      </c>
      <c r="G229" s="200" t="s">
        <v>128</v>
      </c>
      <c r="H229" s="201">
        <v>365.014</v>
      </c>
      <c r="I229" s="202"/>
      <c r="J229" s="203">
        <f>ROUND(I229*H229,2)</f>
        <v>0</v>
      </c>
      <c r="K229" s="199" t="s">
        <v>129</v>
      </c>
      <c r="L229" s="39"/>
      <c r="M229" s="204" t="s">
        <v>1</v>
      </c>
      <c r="N229" s="205" t="s">
        <v>41</v>
      </c>
      <c r="O229" s="75"/>
      <c r="P229" s="206">
        <f>O229*H229</f>
        <v>0</v>
      </c>
      <c r="Q229" s="206">
        <v>0.001</v>
      </c>
      <c r="R229" s="206">
        <f>Q229*H229</f>
        <v>0.365014</v>
      </c>
      <c r="S229" s="206">
        <v>0</v>
      </c>
      <c r="T229" s="207">
        <f>S229*H229</f>
        <v>0</v>
      </c>
      <c r="AR229" s="13" t="s">
        <v>207</v>
      </c>
      <c r="AT229" s="13" t="s">
        <v>125</v>
      </c>
      <c r="AU229" s="13" t="s">
        <v>80</v>
      </c>
      <c r="AY229" s="13" t="s">
        <v>123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3" t="s">
        <v>78</v>
      </c>
      <c r="BK229" s="208">
        <f>ROUND(I229*H229,2)</f>
        <v>0</v>
      </c>
      <c r="BL229" s="13" t="s">
        <v>207</v>
      </c>
      <c r="BM229" s="13" t="s">
        <v>419</v>
      </c>
    </row>
    <row r="230" spans="2:51" s="11" customFormat="1" ht="12">
      <c r="B230" s="209"/>
      <c r="C230" s="210"/>
      <c r="D230" s="211" t="s">
        <v>153</v>
      </c>
      <c r="E230" s="212" t="s">
        <v>1</v>
      </c>
      <c r="F230" s="213" t="s">
        <v>420</v>
      </c>
      <c r="G230" s="210"/>
      <c r="H230" s="214">
        <v>365.014</v>
      </c>
      <c r="I230" s="215"/>
      <c r="J230" s="210"/>
      <c r="K230" s="210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153</v>
      </c>
      <c r="AU230" s="220" t="s">
        <v>80</v>
      </c>
      <c r="AV230" s="11" t="s">
        <v>80</v>
      </c>
      <c r="AW230" s="11" t="s">
        <v>32</v>
      </c>
      <c r="AX230" s="11" t="s">
        <v>78</v>
      </c>
      <c r="AY230" s="220" t="s">
        <v>123</v>
      </c>
    </row>
    <row r="231" spans="2:65" s="1" customFormat="1" ht="16.5" customHeight="1">
      <c r="B231" s="34"/>
      <c r="C231" s="197" t="s">
        <v>421</v>
      </c>
      <c r="D231" s="197" t="s">
        <v>125</v>
      </c>
      <c r="E231" s="198" t="s">
        <v>422</v>
      </c>
      <c r="F231" s="199" t="s">
        <v>423</v>
      </c>
      <c r="G231" s="200" t="s">
        <v>128</v>
      </c>
      <c r="H231" s="201">
        <v>182.507</v>
      </c>
      <c r="I231" s="202"/>
      <c r="J231" s="203">
        <f>ROUND(I231*H231,2)</f>
        <v>0</v>
      </c>
      <c r="K231" s="199" t="s">
        <v>1</v>
      </c>
      <c r="L231" s="39"/>
      <c r="M231" s="204" t="s">
        <v>1</v>
      </c>
      <c r="N231" s="205" t="s">
        <v>41</v>
      </c>
      <c r="O231" s="75"/>
      <c r="P231" s="206">
        <f>O231*H231</f>
        <v>0</v>
      </c>
      <c r="Q231" s="206">
        <v>0.001</v>
      </c>
      <c r="R231" s="206">
        <f>Q231*H231</f>
        <v>0.182507</v>
      </c>
      <c r="S231" s="206">
        <v>0</v>
      </c>
      <c r="T231" s="207">
        <f>S231*H231</f>
        <v>0</v>
      </c>
      <c r="AR231" s="13" t="s">
        <v>207</v>
      </c>
      <c r="AT231" s="13" t="s">
        <v>125</v>
      </c>
      <c r="AU231" s="13" t="s">
        <v>80</v>
      </c>
      <c r="AY231" s="13" t="s">
        <v>123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3" t="s">
        <v>78</v>
      </c>
      <c r="BK231" s="208">
        <f>ROUND(I231*H231,2)</f>
        <v>0</v>
      </c>
      <c r="BL231" s="13" t="s">
        <v>207</v>
      </c>
      <c r="BM231" s="13" t="s">
        <v>424</v>
      </c>
    </row>
    <row r="232" spans="2:65" s="1" customFormat="1" ht="16.5" customHeight="1">
      <c r="B232" s="34"/>
      <c r="C232" s="197" t="s">
        <v>425</v>
      </c>
      <c r="D232" s="197" t="s">
        <v>125</v>
      </c>
      <c r="E232" s="198" t="s">
        <v>426</v>
      </c>
      <c r="F232" s="199" t="s">
        <v>427</v>
      </c>
      <c r="G232" s="200" t="s">
        <v>128</v>
      </c>
      <c r="H232" s="201">
        <v>182.507</v>
      </c>
      <c r="I232" s="202"/>
      <c r="J232" s="203">
        <f>ROUND(I232*H232,2)</f>
        <v>0</v>
      </c>
      <c r="K232" s="199" t="s">
        <v>129</v>
      </c>
      <c r="L232" s="39"/>
      <c r="M232" s="204" t="s">
        <v>1</v>
      </c>
      <c r="N232" s="205" t="s">
        <v>41</v>
      </c>
      <c r="O232" s="75"/>
      <c r="P232" s="206">
        <f>O232*H232</f>
        <v>0</v>
      </c>
      <c r="Q232" s="206">
        <v>0.00068</v>
      </c>
      <c r="R232" s="206">
        <f>Q232*H232</f>
        <v>0.12410476000000001</v>
      </c>
      <c r="S232" s="206">
        <v>0</v>
      </c>
      <c r="T232" s="207">
        <f>S232*H232</f>
        <v>0</v>
      </c>
      <c r="AR232" s="13" t="s">
        <v>207</v>
      </c>
      <c r="AT232" s="13" t="s">
        <v>125</v>
      </c>
      <c r="AU232" s="13" t="s">
        <v>80</v>
      </c>
      <c r="AY232" s="13" t="s">
        <v>123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13" t="s">
        <v>78</v>
      </c>
      <c r="BK232" s="208">
        <f>ROUND(I232*H232,2)</f>
        <v>0</v>
      </c>
      <c r="BL232" s="13" t="s">
        <v>207</v>
      </c>
      <c r="BM232" s="13" t="s">
        <v>428</v>
      </c>
    </row>
    <row r="233" spans="2:51" s="11" customFormat="1" ht="12">
      <c r="B233" s="209"/>
      <c r="C233" s="210"/>
      <c r="D233" s="211" t="s">
        <v>153</v>
      </c>
      <c r="E233" s="212" t="s">
        <v>1</v>
      </c>
      <c r="F233" s="213" t="s">
        <v>429</v>
      </c>
      <c r="G233" s="210"/>
      <c r="H233" s="214">
        <v>20.74</v>
      </c>
      <c r="I233" s="215"/>
      <c r="J233" s="210"/>
      <c r="K233" s="210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153</v>
      </c>
      <c r="AU233" s="220" t="s">
        <v>80</v>
      </c>
      <c r="AV233" s="11" t="s">
        <v>80</v>
      </c>
      <c r="AW233" s="11" t="s">
        <v>32</v>
      </c>
      <c r="AX233" s="11" t="s">
        <v>70</v>
      </c>
      <c r="AY233" s="220" t="s">
        <v>123</v>
      </c>
    </row>
    <row r="234" spans="2:51" s="11" customFormat="1" ht="12">
      <c r="B234" s="209"/>
      <c r="C234" s="210"/>
      <c r="D234" s="211" t="s">
        <v>153</v>
      </c>
      <c r="E234" s="212" t="s">
        <v>1</v>
      </c>
      <c r="F234" s="213" t="s">
        <v>430</v>
      </c>
      <c r="G234" s="210"/>
      <c r="H234" s="214">
        <v>35.574</v>
      </c>
      <c r="I234" s="215"/>
      <c r="J234" s="210"/>
      <c r="K234" s="210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153</v>
      </c>
      <c r="AU234" s="220" t="s">
        <v>80</v>
      </c>
      <c r="AV234" s="11" t="s">
        <v>80</v>
      </c>
      <c r="AW234" s="11" t="s">
        <v>32</v>
      </c>
      <c r="AX234" s="11" t="s">
        <v>70</v>
      </c>
      <c r="AY234" s="220" t="s">
        <v>123</v>
      </c>
    </row>
    <row r="235" spans="2:51" s="11" customFormat="1" ht="12">
      <c r="B235" s="209"/>
      <c r="C235" s="210"/>
      <c r="D235" s="211" t="s">
        <v>153</v>
      </c>
      <c r="E235" s="212" t="s">
        <v>1</v>
      </c>
      <c r="F235" s="213" t="s">
        <v>431</v>
      </c>
      <c r="G235" s="210"/>
      <c r="H235" s="214">
        <v>21.924</v>
      </c>
      <c r="I235" s="215"/>
      <c r="J235" s="210"/>
      <c r="K235" s="210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153</v>
      </c>
      <c r="AU235" s="220" t="s">
        <v>80</v>
      </c>
      <c r="AV235" s="11" t="s">
        <v>80</v>
      </c>
      <c r="AW235" s="11" t="s">
        <v>32</v>
      </c>
      <c r="AX235" s="11" t="s">
        <v>70</v>
      </c>
      <c r="AY235" s="220" t="s">
        <v>123</v>
      </c>
    </row>
    <row r="236" spans="2:51" s="11" customFormat="1" ht="12">
      <c r="B236" s="209"/>
      <c r="C236" s="210"/>
      <c r="D236" s="211" t="s">
        <v>153</v>
      </c>
      <c r="E236" s="212" t="s">
        <v>1</v>
      </c>
      <c r="F236" s="213" t="s">
        <v>432</v>
      </c>
      <c r="G236" s="210"/>
      <c r="H236" s="214">
        <v>50.173</v>
      </c>
      <c r="I236" s="215"/>
      <c r="J236" s="210"/>
      <c r="K236" s="210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153</v>
      </c>
      <c r="AU236" s="220" t="s">
        <v>80</v>
      </c>
      <c r="AV236" s="11" t="s">
        <v>80</v>
      </c>
      <c r="AW236" s="11" t="s">
        <v>32</v>
      </c>
      <c r="AX236" s="11" t="s">
        <v>70</v>
      </c>
      <c r="AY236" s="220" t="s">
        <v>123</v>
      </c>
    </row>
    <row r="237" spans="2:51" s="11" customFormat="1" ht="12">
      <c r="B237" s="209"/>
      <c r="C237" s="210"/>
      <c r="D237" s="211" t="s">
        <v>153</v>
      </c>
      <c r="E237" s="212" t="s">
        <v>1</v>
      </c>
      <c r="F237" s="213" t="s">
        <v>433</v>
      </c>
      <c r="G237" s="210"/>
      <c r="H237" s="214">
        <v>21.684</v>
      </c>
      <c r="I237" s="215"/>
      <c r="J237" s="210"/>
      <c r="K237" s="210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153</v>
      </c>
      <c r="AU237" s="220" t="s">
        <v>80</v>
      </c>
      <c r="AV237" s="11" t="s">
        <v>80</v>
      </c>
      <c r="AW237" s="11" t="s">
        <v>32</v>
      </c>
      <c r="AX237" s="11" t="s">
        <v>70</v>
      </c>
      <c r="AY237" s="220" t="s">
        <v>123</v>
      </c>
    </row>
    <row r="238" spans="2:51" s="11" customFormat="1" ht="12">
      <c r="B238" s="209"/>
      <c r="C238" s="210"/>
      <c r="D238" s="211" t="s">
        <v>153</v>
      </c>
      <c r="E238" s="212" t="s">
        <v>1</v>
      </c>
      <c r="F238" s="213" t="s">
        <v>434</v>
      </c>
      <c r="G238" s="210"/>
      <c r="H238" s="214">
        <v>32.412</v>
      </c>
      <c r="I238" s="215"/>
      <c r="J238" s="210"/>
      <c r="K238" s="210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153</v>
      </c>
      <c r="AU238" s="220" t="s">
        <v>80</v>
      </c>
      <c r="AV238" s="11" t="s">
        <v>80</v>
      </c>
      <c r="AW238" s="11" t="s">
        <v>32</v>
      </c>
      <c r="AX238" s="11" t="s">
        <v>70</v>
      </c>
      <c r="AY238" s="220" t="s">
        <v>123</v>
      </c>
    </row>
    <row r="239" spans="2:65" s="1" customFormat="1" ht="16.5" customHeight="1">
      <c r="B239" s="34"/>
      <c r="C239" s="197" t="s">
        <v>435</v>
      </c>
      <c r="D239" s="197" t="s">
        <v>125</v>
      </c>
      <c r="E239" s="198" t="s">
        <v>436</v>
      </c>
      <c r="F239" s="199" t="s">
        <v>437</v>
      </c>
      <c r="G239" s="200" t="s">
        <v>139</v>
      </c>
      <c r="H239" s="201">
        <v>64.7</v>
      </c>
      <c r="I239" s="202"/>
      <c r="J239" s="203">
        <f>ROUND(I239*H239,2)</f>
        <v>0</v>
      </c>
      <c r="K239" s="199" t="s">
        <v>129</v>
      </c>
      <c r="L239" s="39"/>
      <c r="M239" s="204" t="s">
        <v>1</v>
      </c>
      <c r="N239" s="205" t="s">
        <v>41</v>
      </c>
      <c r="O239" s="75"/>
      <c r="P239" s="206">
        <f>O239*H239</f>
        <v>0</v>
      </c>
      <c r="Q239" s="206">
        <v>0.00026</v>
      </c>
      <c r="R239" s="206">
        <f>Q239*H239</f>
        <v>0.016822</v>
      </c>
      <c r="S239" s="206">
        <v>0</v>
      </c>
      <c r="T239" s="207">
        <f>S239*H239</f>
        <v>0</v>
      </c>
      <c r="AR239" s="13" t="s">
        <v>207</v>
      </c>
      <c r="AT239" s="13" t="s">
        <v>125</v>
      </c>
      <c r="AU239" s="13" t="s">
        <v>80</v>
      </c>
      <c r="AY239" s="13" t="s">
        <v>123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3" t="s">
        <v>78</v>
      </c>
      <c r="BK239" s="208">
        <f>ROUND(I239*H239,2)</f>
        <v>0</v>
      </c>
      <c r="BL239" s="13" t="s">
        <v>207</v>
      </c>
      <c r="BM239" s="13" t="s">
        <v>438</v>
      </c>
    </row>
    <row r="240" spans="2:51" s="11" customFormat="1" ht="12">
      <c r="B240" s="209"/>
      <c r="C240" s="210"/>
      <c r="D240" s="211" t="s">
        <v>153</v>
      </c>
      <c r="E240" s="212" t="s">
        <v>1</v>
      </c>
      <c r="F240" s="213" t="s">
        <v>439</v>
      </c>
      <c r="G240" s="210"/>
      <c r="H240" s="214">
        <v>6.8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153</v>
      </c>
      <c r="AU240" s="220" t="s">
        <v>80</v>
      </c>
      <c r="AV240" s="11" t="s">
        <v>80</v>
      </c>
      <c r="AW240" s="11" t="s">
        <v>32</v>
      </c>
      <c r="AX240" s="11" t="s">
        <v>70</v>
      </c>
      <c r="AY240" s="220" t="s">
        <v>123</v>
      </c>
    </row>
    <row r="241" spans="2:51" s="11" customFormat="1" ht="12">
      <c r="B241" s="209"/>
      <c r="C241" s="210"/>
      <c r="D241" s="211" t="s">
        <v>153</v>
      </c>
      <c r="E241" s="212" t="s">
        <v>1</v>
      </c>
      <c r="F241" s="213" t="s">
        <v>440</v>
      </c>
      <c r="G241" s="210"/>
      <c r="H241" s="214">
        <v>9.8</v>
      </c>
      <c r="I241" s="215"/>
      <c r="J241" s="210"/>
      <c r="K241" s="210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153</v>
      </c>
      <c r="AU241" s="220" t="s">
        <v>80</v>
      </c>
      <c r="AV241" s="11" t="s">
        <v>80</v>
      </c>
      <c r="AW241" s="11" t="s">
        <v>32</v>
      </c>
      <c r="AX241" s="11" t="s">
        <v>70</v>
      </c>
      <c r="AY241" s="220" t="s">
        <v>123</v>
      </c>
    </row>
    <row r="242" spans="2:51" s="11" customFormat="1" ht="12">
      <c r="B242" s="209"/>
      <c r="C242" s="210"/>
      <c r="D242" s="211" t="s">
        <v>153</v>
      </c>
      <c r="E242" s="212" t="s">
        <v>1</v>
      </c>
      <c r="F242" s="213" t="s">
        <v>441</v>
      </c>
      <c r="G242" s="210"/>
      <c r="H242" s="214">
        <v>6.3</v>
      </c>
      <c r="I242" s="215"/>
      <c r="J242" s="210"/>
      <c r="K242" s="210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153</v>
      </c>
      <c r="AU242" s="220" t="s">
        <v>80</v>
      </c>
      <c r="AV242" s="11" t="s">
        <v>80</v>
      </c>
      <c r="AW242" s="11" t="s">
        <v>32</v>
      </c>
      <c r="AX242" s="11" t="s">
        <v>70</v>
      </c>
      <c r="AY242" s="220" t="s">
        <v>123</v>
      </c>
    </row>
    <row r="243" spans="2:51" s="11" customFormat="1" ht="12">
      <c r="B243" s="209"/>
      <c r="C243" s="210"/>
      <c r="D243" s="211" t="s">
        <v>153</v>
      </c>
      <c r="E243" s="212" t="s">
        <v>1</v>
      </c>
      <c r="F243" s="213" t="s">
        <v>442</v>
      </c>
      <c r="G243" s="210"/>
      <c r="H243" s="214">
        <v>13.1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153</v>
      </c>
      <c r="AU243" s="220" t="s">
        <v>80</v>
      </c>
      <c r="AV243" s="11" t="s">
        <v>80</v>
      </c>
      <c r="AW243" s="11" t="s">
        <v>32</v>
      </c>
      <c r="AX243" s="11" t="s">
        <v>70</v>
      </c>
      <c r="AY243" s="220" t="s">
        <v>123</v>
      </c>
    </row>
    <row r="244" spans="2:51" s="11" customFormat="1" ht="12">
      <c r="B244" s="209"/>
      <c r="C244" s="210"/>
      <c r="D244" s="211" t="s">
        <v>153</v>
      </c>
      <c r="E244" s="212" t="s">
        <v>1</v>
      </c>
      <c r="F244" s="213" t="s">
        <v>443</v>
      </c>
      <c r="G244" s="210"/>
      <c r="H244" s="214">
        <v>13.9</v>
      </c>
      <c r="I244" s="215"/>
      <c r="J244" s="210"/>
      <c r="K244" s="210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153</v>
      </c>
      <c r="AU244" s="220" t="s">
        <v>80</v>
      </c>
      <c r="AV244" s="11" t="s">
        <v>80</v>
      </c>
      <c r="AW244" s="11" t="s">
        <v>32</v>
      </c>
      <c r="AX244" s="11" t="s">
        <v>70</v>
      </c>
      <c r="AY244" s="220" t="s">
        <v>123</v>
      </c>
    </row>
    <row r="245" spans="2:51" s="11" customFormat="1" ht="12">
      <c r="B245" s="209"/>
      <c r="C245" s="210"/>
      <c r="D245" s="211" t="s">
        <v>153</v>
      </c>
      <c r="E245" s="212" t="s">
        <v>1</v>
      </c>
      <c r="F245" s="213" t="s">
        <v>444</v>
      </c>
      <c r="G245" s="210"/>
      <c r="H245" s="214">
        <v>14.8</v>
      </c>
      <c r="I245" s="215"/>
      <c r="J245" s="210"/>
      <c r="K245" s="210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153</v>
      </c>
      <c r="AU245" s="220" t="s">
        <v>80</v>
      </c>
      <c r="AV245" s="11" t="s">
        <v>80</v>
      </c>
      <c r="AW245" s="11" t="s">
        <v>32</v>
      </c>
      <c r="AX245" s="11" t="s">
        <v>70</v>
      </c>
      <c r="AY245" s="220" t="s">
        <v>123</v>
      </c>
    </row>
    <row r="246" spans="2:65" s="1" customFormat="1" ht="16.5" customHeight="1">
      <c r="B246" s="34"/>
      <c r="C246" s="197" t="s">
        <v>445</v>
      </c>
      <c r="D246" s="197" t="s">
        <v>125</v>
      </c>
      <c r="E246" s="198" t="s">
        <v>446</v>
      </c>
      <c r="F246" s="199" t="s">
        <v>447</v>
      </c>
      <c r="G246" s="200" t="s">
        <v>448</v>
      </c>
      <c r="H246" s="231"/>
      <c r="I246" s="202"/>
      <c r="J246" s="203">
        <f>ROUND(I246*H246,2)</f>
        <v>0</v>
      </c>
      <c r="K246" s="199" t="s">
        <v>129</v>
      </c>
      <c r="L246" s="39"/>
      <c r="M246" s="204" t="s">
        <v>1</v>
      </c>
      <c r="N246" s="205" t="s">
        <v>41</v>
      </c>
      <c r="O246" s="75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AR246" s="13" t="s">
        <v>207</v>
      </c>
      <c r="AT246" s="13" t="s">
        <v>125</v>
      </c>
      <c r="AU246" s="13" t="s">
        <v>80</v>
      </c>
      <c r="AY246" s="13" t="s">
        <v>123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3" t="s">
        <v>78</v>
      </c>
      <c r="BK246" s="208">
        <f>ROUND(I246*H246,2)</f>
        <v>0</v>
      </c>
      <c r="BL246" s="13" t="s">
        <v>207</v>
      </c>
      <c r="BM246" s="13" t="s">
        <v>449</v>
      </c>
    </row>
    <row r="247" spans="2:63" s="10" customFormat="1" ht="22.8" customHeight="1">
      <c r="B247" s="181"/>
      <c r="C247" s="182"/>
      <c r="D247" s="183" t="s">
        <v>69</v>
      </c>
      <c r="E247" s="195" t="s">
        <v>450</v>
      </c>
      <c r="F247" s="195" t="s">
        <v>451</v>
      </c>
      <c r="G247" s="182"/>
      <c r="H247" s="182"/>
      <c r="I247" s="185"/>
      <c r="J247" s="196">
        <f>BK247</f>
        <v>0</v>
      </c>
      <c r="K247" s="182"/>
      <c r="L247" s="187"/>
      <c r="M247" s="188"/>
      <c r="N247" s="189"/>
      <c r="O247" s="189"/>
      <c r="P247" s="190">
        <f>P248</f>
        <v>0</v>
      </c>
      <c r="Q247" s="189"/>
      <c r="R247" s="190">
        <f>R248</f>
        <v>0</v>
      </c>
      <c r="S247" s="189"/>
      <c r="T247" s="191">
        <f>T248</f>
        <v>0</v>
      </c>
      <c r="AR247" s="192" t="s">
        <v>80</v>
      </c>
      <c r="AT247" s="193" t="s">
        <v>69</v>
      </c>
      <c r="AU247" s="193" t="s">
        <v>78</v>
      </c>
      <c r="AY247" s="192" t="s">
        <v>123</v>
      </c>
      <c r="BK247" s="194">
        <f>BK248</f>
        <v>0</v>
      </c>
    </row>
    <row r="248" spans="2:65" s="1" customFormat="1" ht="16.5" customHeight="1">
      <c r="B248" s="34"/>
      <c r="C248" s="197" t="s">
        <v>452</v>
      </c>
      <c r="D248" s="197" t="s">
        <v>125</v>
      </c>
      <c r="E248" s="198" t="s">
        <v>453</v>
      </c>
      <c r="F248" s="199" t="s">
        <v>454</v>
      </c>
      <c r="G248" s="200" t="s">
        <v>266</v>
      </c>
      <c r="H248" s="201">
        <v>1</v>
      </c>
      <c r="I248" s="202"/>
      <c r="J248" s="203">
        <f>ROUND(I248*H248,2)</f>
        <v>0</v>
      </c>
      <c r="K248" s="199" t="s">
        <v>1</v>
      </c>
      <c r="L248" s="39"/>
      <c r="M248" s="204" t="s">
        <v>1</v>
      </c>
      <c r="N248" s="205" t="s">
        <v>41</v>
      </c>
      <c r="O248" s="75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AR248" s="13" t="s">
        <v>207</v>
      </c>
      <c r="AT248" s="13" t="s">
        <v>125</v>
      </c>
      <c r="AU248" s="13" t="s">
        <v>80</v>
      </c>
      <c r="AY248" s="13" t="s">
        <v>123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3" t="s">
        <v>78</v>
      </c>
      <c r="BK248" s="208">
        <f>ROUND(I248*H248,2)</f>
        <v>0</v>
      </c>
      <c r="BL248" s="13" t="s">
        <v>207</v>
      </c>
      <c r="BM248" s="13" t="s">
        <v>455</v>
      </c>
    </row>
    <row r="249" spans="2:63" s="10" customFormat="1" ht="22.8" customHeight="1">
      <c r="B249" s="181"/>
      <c r="C249" s="182"/>
      <c r="D249" s="183" t="s">
        <v>69</v>
      </c>
      <c r="E249" s="195" t="s">
        <v>456</v>
      </c>
      <c r="F249" s="195" t="s">
        <v>457</v>
      </c>
      <c r="G249" s="182"/>
      <c r="H249" s="182"/>
      <c r="I249" s="185"/>
      <c r="J249" s="196">
        <f>BK249</f>
        <v>0</v>
      </c>
      <c r="K249" s="182"/>
      <c r="L249" s="187"/>
      <c r="M249" s="188"/>
      <c r="N249" s="189"/>
      <c r="O249" s="189"/>
      <c r="P249" s="190">
        <f>SUM(P250:P252)</f>
        <v>0</v>
      </c>
      <c r="Q249" s="189"/>
      <c r="R249" s="190">
        <f>SUM(R250:R252)</f>
        <v>0.06633</v>
      </c>
      <c r="S249" s="189"/>
      <c r="T249" s="191">
        <f>SUM(T250:T252)</f>
        <v>0</v>
      </c>
      <c r="AR249" s="192" t="s">
        <v>80</v>
      </c>
      <c r="AT249" s="193" t="s">
        <v>69</v>
      </c>
      <c r="AU249" s="193" t="s">
        <v>78</v>
      </c>
      <c r="AY249" s="192" t="s">
        <v>123</v>
      </c>
      <c r="BK249" s="194">
        <f>SUM(BK250:BK252)</f>
        <v>0</v>
      </c>
    </row>
    <row r="250" spans="2:65" s="1" customFormat="1" ht="16.5" customHeight="1">
      <c r="B250" s="34"/>
      <c r="C250" s="197" t="s">
        <v>458</v>
      </c>
      <c r="D250" s="197" t="s">
        <v>125</v>
      </c>
      <c r="E250" s="198" t="s">
        <v>459</v>
      </c>
      <c r="F250" s="199" t="s">
        <v>460</v>
      </c>
      <c r="G250" s="200" t="s">
        <v>266</v>
      </c>
      <c r="H250" s="201">
        <v>3</v>
      </c>
      <c r="I250" s="202"/>
      <c r="J250" s="203">
        <f>ROUND(I250*H250,2)</f>
        <v>0</v>
      </c>
      <c r="K250" s="199" t="s">
        <v>129</v>
      </c>
      <c r="L250" s="39"/>
      <c r="M250" s="204" t="s">
        <v>1</v>
      </c>
      <c r="N250" s="205" t="s">
        <v>41</v>
      </c>
      <c r="O250" s="75"/>
      <c r="P250" s="206">
        <f>O250*H250</f>
        <v>0</v>
      </c>
      <c r="Q250" s="206">
        <v>0.00021</v>
      </c>
      <c r="R250" s="206">
        <f>Q250*H250</f>
        <v>0.00063</v>
      </c>
      <c r="S250" s="206">
        <v>0</v>
      </c>
      <c r="T250" s="207">
        <f>S250*H250</f>
        <v>0</v>
      </c>
      <c r="AR250" s="13" t="s">
        <v>207</v>
      </c>
      <c r="AT250" s="13" t="s">
        <v>125</v>
      </c>
      <c r="AU250" s="13" t="s">
        <v>80</v>
      </c>
      <c r="AY250" s="13" t="s">
        <v>123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3" t="s">
        <v>78</v>
      </c>
      <c r="BK250" s="208">
        <f>ROUND(I250*H250,2)</f>
        <v>0</v>
      </c>
      <c r="BL250" s="13" t="s">
        <v>207</v>
      </c>
      <c r="BM250" s="13" t="s">
        <v>461</v>
      </c>
    </row>
    <row r="251" spans="2:65" s="1" customFormat="1" ht="16.5" customHeight="1">
      <c r="B251" s="34"/>
      <c r="C251" s="221" t="s">
        <v>462</v>
      </c>
      <c r="D251" s="221" t="s">
        <v>208</v>
      </c>
      <c r="E251" s="222" t="s">
        <v>463</v>
      </c>
      <c r="F251" s="223" t="s">
        <v>464</v>
      </c>
      <c r="G251" s="224" t="s">
        <v>266</v>
      </c>
      <c r="H251" s="225">
        <v>3</v>
      </c>
      <c r="I251" s="226"/>
      <c r="J251" s="227">
        <f>ROUND(I251*H251,2)</f>
        <v>0</v>
      </c>
      <c r="K251" s="223" t="s">
        <v>129</v>
      </c>
      <c r="L251" s="228"/>
      <c r="M251" s="229" t="s">
        <v>1</v>
      </c>
      <c r="N251" s="230" t="s">
        <v>41</v>
      </c>
      <c r="O251" s="75"/>
      <c r="P251" s="206">
        <f>O251*H251</f>
        <v>0</v>
      </c>
      <c r="Q251" s="206">
        <v>0.0219</v>
      </c>
      <c r="R251" s="206">
        <f>Q251*H251</f>
        <v>0.0657</v>
      </c>
      <c r="S251" s="206">
        <v>0</v>
      </c>
      <c r="T251" s="207">
        <f>S251*H251</f>
        <v>0</v>
      </c>
      <c r="AR251" s="13" t="s">
        <v>288</v>
      </c>
      <c r="AT251" s="13" t="s">
        <v>208</v>
      </c>
      <c r="AU251" s="13" t="s">
        <v>80</v>
      </c>
      <c r="AY251" s="13" t="s">
        <v>123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3" t="s">
        <v>78</v>
      </c>
      <c r="BK251" s="208">
        <f>ROUND(I251*H251,2)</f>
        <v>0</v>
      </c>
      <c r="BL251" s="13" t="s">
        <v>207</v>
      </c>
      <c r="BM251" s="13" t="s">
        <v>465</v>
      </c>
    </row>
    <row r="252" spans="2:65" s="1" customFormat="1" ht="16.5" customHeight="1">
      <c r="B252" s="34"/>
      <c r="C252" s="197" t="s">
        <v>466</v>
      </c>
      <c r="D252" s="197" t="s">
        <v>125</v>
      </c>
      <c r="E252" s="198" t="s">
        <v>467</v>
      </c>
      <c r="F252" s="199" t="s">
        <v>468</v>
      </c>
      <c r="G252" s="200" t="s">
        <v>448</v>
      </c>
      <c r="H252" s="231"/>
      <c r="I252" s="202"/>
      <c r="J252" s="203">
        <f>ROUND(I252*H252,2)</f>
        <v>0</v>
      </c>
      <c r="K252" s="199" t="s">
        <v>129</v>
      </c>
      <c r="L252" s="39"/>
      <c r="M252" s="204" t="s">
        <v>1</v>
      </c>
      <c r="N252" s="205" t="s">
        <v>41</v>
      </c>
      <c r="O252" s="75"/>
      <c r="P252" s="206">
        <f>O252*H252</f>
        <v>0</v>
      </c>
      <c r="Q252" s="206">
        <v>0</v>
      </c>
      <c r="R252" s="206">
        <f>Q252*H252</f>
        <v>0</v>
      </c>
      <c r="S252" s="206">
        <v>0</v>
      </c>
      <c r="T252" s="207">
        <f>S252*H252</f>
        <v>0</v>
      </c>
      <c r="AR252" s="13" t="s">
        <v>207</v>
      </c>
      <c r="AT252" s="13" t="s">
        <v>125</v>
      </c>
      <c r="AU252" s="13" t="s">
        <v>80</v>
      </c>
      <c r="AY252" s="13" t="s">
        <v>123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13" t="s">
        <v>78</v>
      </c>
      <c r="BK252" s="208">
        <f>ROUND(I252*H252,2)</f>
        <v>0</v>
      </c>
      <c r="BL252" s="13" t="s">
        <v>207</v>
      </c>
      <c r="BM252" s="13" t="s">
        <v>469</v>
      </c>
    </row>
    <row r="253" spans="2:63" s="10" customFormat="1" ht="22.8" customHeight="1">
      <c r="B253" s="181"/>
      <c r="C253" s="182"/>
      <c r="D253" s="183" t="s">
        <v>69</v>
      </c>
      <c r="E253" s="195" t="s">
        <v>470</v>
      </c>
      <c r="F253" s="195" t="s">
        <v>471</v>
      </c>
      <c r="G253" s="182"/>
      <c r="H253" s="182"/>
      <c r="I253" s="185"/>
      <c r="J253" s="196">
        <f>BK253</f>
        <v>0</v>
      </c>
      <c r="K253" s="182"/>
      <c r="L253" s="187"/>
      <c r="M253" s="188"/>
      <c r="N253" s="189"/>
      <c r="O253" s="189"/>
      <c r="P253" s="190">
        <f>P254</f>
        <v>0</v>
      </c>
      <c r="Q253" s="189"/>
      <c r="R253" s="190">
        <f>R254</f>
        <v>0.000889</v>
      </c>
      <c r="S253" s="189"/>
      <c r="T253" s="191">
        <f>T254</f>
        <v>0</v>
      </c>
      <c r="AR253" s="192" t="s">
        <v>80</v>
      </c>
      <c r="AT253" s="193" t="s">
        <v>69</v>
      </c>
      <c r="AU253" s="193" t="s">
        <v>78</v>
      </c>
      <c r="AY253" s="192" t="s">
        <v>123</v>
      </c>
      <c r="BK253" s="194">
        <f>BK254</f>
        <v>0</v>
      </c>
    </row>
    <row r="254" spans="2:65" s="1" customFormat="1" ht="16.5" customHeight="1">
      <c r="B254" s="34"/>
      <c r="C254" s="197" t="s">
        <v>472</v>
      </c>
      <c r="D254" s="197" t="s">
        <v>125</v>
      </c>
      <c r="E254" s="198" t="s">
        <v>473</v>
      </c>
      <c r="F254" s="199" t="s">
        <v>474</v>
      </c>
      <c r="G254" s="200" t="s">
        <v>139</v>
      </c>
      <c r="H254" s="201">
        <v>0.7</v>
      </c>
      <c r="I254" s="202"/>
      <c r="J254" s="203">
        <f>ROUND(I254*H254,2)</f>
        <v>0</v>
      </c>
      <c r="K254" s="199" t="s">
        <v>129</v>
      </c>
      <c r="L254" s="39"/>
      <c r="M254" s="204" t="s">
        <v>1</v>
      </c>
      <c r="N254" s="205" t="s">
        <v>41</v>
      </c>
      <c r="O254" s="75"/>
      <c r="P254" s="206">
        <f>O254*H254</f>
        <v>0</v>
      </c>
      <c r="Q254" s="206">
        <v>0.00127</v>
      </c>
      <c r="R254" s="206">
        <f>Q254*H254</f>
        <v>0.000889</v>
      </c>
      <c r="S254" s="206">
        <v>0</v>
      </c>
      <c r="T254" s="207">
        <f>S254*H254</f>
        <v>0</v>
      </c>
      <c r="AR254" s="13" t="s">
        <v>207</v>
      </c>
      <c r="AT254" s="13" t="s">
        <v>125</v>
      </c>
      <c r="AU254" s="13" t="s">
        <v>80</v>
      </c>
      <c r="AY254" s="13" t="s">
        <v>123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3" t="s">
        <v>78</v>
      </c>
      <c r="BK254" s="208">
        <f>ROUND(I254*H254,2)</f>
        <v>0</v>
      </c>
      <c r="BL254" s="13" t="s">
        <v>207</v>
      </c>
      <c r="BM254" s="13" t="s">
        <v>475</v>
      </c>
    </row>
    <row r="255" spans="2:63" s="10" customFormat="1" ht="22.8" customHeight="1">
      <c r="B255" s="181"/>
      <c r="C255" s="182"/>
      <c r="D255" s="183" t="s">
        <v>69</v>
      </c>
      <c r="E255" s="195" t="s">
        <v>476</v>
      </c>
      <c r="F255" s="195" t="s">
        <v>477</v>
      </c>
      <c r="G255" s="182"/>
      <c r="H255" s="182"/>
      <c r="I255" s="185"/>
      <c r="J255" s="196">
        <f>BK255</f>
        <v>0</v>
      </c>
      <c r="K255" s="182"/>
      <c r="L255" s="187"/>
      <c r="M255" s="188"/>
      <c r="N255" s="189"/>
      <c r="O255" s="189"/>
      <c r="P255" s="190">
        <f>P256</f>
        <v>0</v>
      </c>
      <c r="Q255" s="189"/>
      <c r="R255" s="190">
        <f>R256</f>
        <v>0</v>
      </c>
      <c r="S255" s="189"/>
      <c r="T255" s="191">
        <f>T256</f>
        <v>0</v>
      </c>
      <c r="AR255" s="192" t="s">
        <v>80</v>
      </c>
      <c r="AT255" s="193" t="s">
        <v>69</v>
      </c>
      <c r="AU255" s="193" t="s">
        <v>78</v>
      </c>
      <c r="AY255" s="192" t="s">
        <v>123</v>
      </c>
      <c r="BK255" s="194">
        <f>BK256</f>
        <v>0</v>
      </c>
    </row>
    <row r="256" spans="2:65" s="1" customFormat="1" ht="16.5" customHeight="1">
      <c r="B256" s="34"/>
      <c r="C256" s="197" t="s">
        <v>478</v>
      </c>
      <c r="D256" s="197" t="s">
        <v>125</v>
      </c>
      <c r="E256" s="198" t="s">
        <v>479</v>
      </c>
      <c r="F256" s="199" t="s">
        <v>480</v>
      </c>
      <c r="G256" s="200" t="s">
        <v>266</v>
      </c>
      <c r="H256" s="201">
        <v>1</v>
      </c>
      <c r="I256" s="202"/>
      <c r="J256" s="203">
        <f>ROUND(I256*H256,2)</f>
        <v>0</v>
      </c>
      <c r="K256" s="199" t="s">
        <v>1</v>
      </c>
      <c r="L256" s="39"/>
      <c r="M256" s="204" t="s">
        <v>1</v>
      </c>
      <c r="N256" s="205" t="s">
        <v>41</v>
      </c>
      <c r="O256" s="75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AR256" s="13" t="s">
        <v>207</v>
      </c>
      <c r="AT256" s="13" t="s">
        <v>125</v>
      </c>
      <c r="AU256" s="13" t="s">
        <v>80</v>
      </c>
      <c r="AY256" s="13" t="s">
        <v>123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3" t="s">
        <v>78</v>
      </c>
      <c r="BK256" s="208">
        <f>ROUND(I256*H256,2)</f>
        <v>0</v>
      </c>
      <c r="BL256" s="13" t="s">
        <v>207</v>
      </c>
      <c r="BM256" s="13" t="s">
        <v>481</v>
      </c>
    </row>
    <row r="257" spans="2:63" s="10" customFormat="1" ht="25.9" customHeight="1">
      <c r="B257" s="181"/>
      <c r="C257" s="182"/>
      <c r="D257" s="183" t="s">
        <v>69</v>
      </c>
      <c r="E257" s="184" t="s">
        <v>482</v>
      </c>
      <c r="F257" s="184" t="s">
        <v>483</v>
      </c>
      <c r="G257" s="182"/>
      <c r="H257" s="182"/>
      <c r="I257" s="185"/>
      <c r="J257" s="186">
        <f>BK257</f>
        <v>0</v>
      </c>
      <c r="K257" s="182"/>
      <c r="L257" s="187"/>
      <c r="M257" s="188"/>
      <c r="N257" s="189"/>
      <c r="O257" s="189"/>
      <c r="P257" s="190">
        <f>P258</f>
        <v>0</v>
      </c>
      <c r="Q257" s="189"/>
      <c r="R257" s="190">
        <f>R258</f>
        <v>0</v>
      </c>
      <c r="S257" s="189"/>
      <c r="T257" s="191">
        <f>T258</f>
        <v>0</v>
      </c>
      <c r="AR257" s="192" t="s">
        <v>130</v>
      </c>
      <c r="AT257" s="193" t="s">
        <v>69</v>
      </c>
      <c r="AU257" s="193" t="s">
        <v>70</v>
      </c>
      <c r="AY257" s="192" t="s">
        <v>123</v>
      </c>
      <c r="BK257" s="194">
        <f>BK258</f>
        <v>0</v>
      </c>
    </row>
    <row r="258" spans="2:63" s="10" customFormat="1" ht="22.8" customHeight="1">
      <c r="B258" s="181"/>
      <c r="C258" s="182"/>
      <c r="D258" s="183" t="s">
        <v>69</v>
      </c>
      <c r="E258" s="195" t="s">
        <v>484</v>
      </c>
      <c r="F258" s="195" t="s">
        <v>485</v>
      </c>
      <c r="G258" s="182"/>
      <c r="H258" s="182"/>
      <c r="I258" s="185"/>
      <c r="J258" s="196">
        <f>BK258</f>
        <v>0</v>
      </c>
      <c r="K258" s="182"/>
      <c r="L258" s="187"/>
      <c r="M258" s="188"/>
      <c r="N258" s="189"/>
      <c r="O258" s="189"/>
      <c r="P258" s="190">
        <f>SUM(P259:P263)</f>
        <v>0</v>
      </c>
      <c r="Q258" s="189"/>
      <c r="R258" s="190">
        <f>SUM(R259:R263)</f>
        <v>0</v>
      </c>
      <c r="S258" s="189"/>
      <c r="T258" s="191">
        <f>SUM(T259:T263)</f>
        <v>0</v>
      </c>
      <c r="AR258" s="192" t="s">
        <v>130</v>
      </c>
      <c r="AT258" s="193" t="s">
        <v>69</v>
      </c>
      <c r="AU258" s="193" t="s">
        <v>78</v>
      </c>
      <c r="AY258" s="192" t="s">
        <v>123</v>
      </c>
      <c r="BK258" s="194">
        <f>SUM(BK259:BK263)</f>
        <v>0</v>
      </c>
    </row>
    <row r="259" spans="2:65" s="1" customFormat="1" ht="16.5" customHeight="1">
      <c r="B259" s="34"/>
      <c r="C259" s="197" t="s">
        <v>486</v>
      </c>
      <c r="D259" s="197" t="s">
        <v>125</v>
      </c>
      <c r="E259" s="198" t="s">
        <v>487</v>
      </c>
      <c r="F259" s="199" t="s">
        <v>488</v>
      </c>
      <c r="G259" s="200" t="s">
        <v>266</v>
      </c>
      <c r="H259" s="201">
        <v>1</v>
      </c>
      <c r="I259" s="202"/>
      <c r="J259" s="203">
        <f>ROUND(I259*H259,2)</f>
        <v>0</v>
      </c>
      <c r="K259" s="199" t="s">
        <v>1</v>
      </c>
      <c r="L259" s="39"/>
      <c r="M259" s="204" t="s">
        <v>1</v>
      </c>
      <c r="N259" s="205" t="s">
        <v>41</v>
      </c>
      <c r="O259" s="75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AR259" s="13" t="s">
        <v>130</v>
      </c>
      <c r="AT259" s="13" t="s">
        <v>125</v>
      </c>
      <c r="AU259" s="13" t="s">
        <v>80</v>
      </c>
      <c r="AY259" s="13" t="s">
        <v>123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3" t="s">
        <v>78</v>
      </c>
      <c r="BK259" s="208">
        <f>ROUND(I259*H259,2)</f>
        <v>0</v>
      </c>
      <c r="BL259" s="13" t="s">
        <v>130</v>
      </c>
      <c r="BM259" s="13" t="s">
        <v>489</v>
      </c>
    </row>
    <row r="260" spans="2:65" s="1" customFormat="1" ht="16.5" customHeight="1">
      <c r="B260" s="34"/>
      <c r="C260" s="197" t="s">
        <v>490</v>
      </c>
      <c r="D260" s="197" t="s">
        <v>125</v>
      </c>
      <c r="E260" s="198" t="s">
        <v>491</v>
      </c>
      <c r="F260" s="199" t="s">
        <v>492</v>
      </c>
      <c r="G260" s="200" t="s">
        <v>266</v>
      </c>
      <c r="H260" s="201">
        <v>1</v>
      </c>
      <c r="I260" s="202"/>
      <c r="J260" s="203">
        <f>ROUND(I260*H260,2)</f>
        <v>0</v>
      </c>
      <c r="K260" s="199" t="s">
        <v>1</v>
      </c>
      <c r="L260" s="39"/>
      <c r="M260" s="204" t="s">
        <v>1</v>
      </c>
      <c r="N260" s="205" t="s">
        <v>41</v>
      </c>
      <c r="O260" s="75"/>
      <c r="P260" s="206">
        <f>O260*H260</f>
        <v>0</v>
      </c>
      <c r="Q260" s="206">
        <v>0</v>
      </c>
      <c r="R260" s="206">
        <f>Q260*H260</f>
        <v>0</v>
      </c>
      <c r="S260" s="206">
        <v>0</v>
      </c>
      <c r="T260" s="207">
        <f>S260*H260</f>
        <v>0</v>
      </c>
      <c r="AR260" s="13" t="s">
        <v>130</v>
      </c>
      <c r="AT260" s="13" t="s">
        <v>125</v>
      </c>
      <c r="AU260" s="13" t="s">
        <v>80</v>
      </c>
      <c r="AY260" s="13" t="s">
        <v>123</v>
      </c>
      <c r="BE260" s="208">
        <f>IF(N260="základní",J260,0)</f>
        <v>0</v>
      </c>
      <c r="BF260" s="208">
        <f>IF(N260="snížená",J260,0)</f>
        <v>0</v>
      </c>
      <c r="BG260" s="208">
        <f>IF(N260="zákl. přenesená",J260,0)</f>
        <v>0</v>
      </c>
      <c r="BH260" s="208">
        <f>IF(N260="sníž. přenesená",J260,0)</f>
        <v>0</v>
      </c>
      <c r="BI260" s="208">
        <f>IF(N260="nulová",J260,0)</f>
        <v>0</v>
      </c>
      <c r="BJ260" s="13" t="s">
        <v>78</v>
      </c>
      <c r="BK260" s="208">
        <f>ROUND(I260*H260,2)</f>
        <v>0</v>
      </c>
      <c r="BL260" s="13" t="s">
        <v>130</v>
      </c>
      <c r="BM260" s="13" t="s">
        <v>493</v>
      </c>
    </row>
    <row r="261" spans="2:65" s="1" customFormat="1" ht="16.5" customHeight="1">
      <c r="B261" s="34"/>
      <c r="C261" s="197" t="s">
        <v>494</v>
      </c>
      <c r="D261" s="197" t="s">
        <v>125</v>
      </c>
      <c r="E261" s="198" t="s">
        <v>495</v>
      </c>
      <c r="F261" s="199" t="s">
        <v>496</v>
      </c>
      <c r="G261" s="200" t="s">
        <v>266</v>
      </c>
      <c r="H261" s="201">
        <v>1</v>
      </c>
      <c r="I261" s="202"/>
      <c r="J261" s="203">
        <f>ROUND(I261*H261,2)</f>
        <v>0</v>
      </c>
      <c r="K261" s="199" t="s">
        <v>1</v>
      </c>
      <c r="L261" s="39"/>
      <c r="M261" s="204" t="s">
        <v>1</v>
      </c>
      <c r="N261" s="205" t="s">
        <v>41</v>
      </c>
      <c r="O261" s="75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AR261" s="13" t="s">
        <v>130</v>
      </c>
      <c r="AT261" s="13" t="s">
        <v>125</v>
      </c>
      <c r="AU261" s="13" t="s">
        <v>80</v>
      </c>
      <c r="AY261" s="13" t="s">
        <v>123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3" t="s">
        <v>78</v>
      </c>
      <c r="BK261" s="208">
        <f>ROUND(I261*H261,2)</f>
        <v>0</v>
      </c>
      <c r="BL261" s="13" t="s">
        <v>130</v>
      </c>
      <c r="BM261" s="13" t="s">
        <v>497</v>
      </c>
    </row>
    <row r="262" spans="2:65" s="1" customFormat="1" ht="16.5" customHeight="1">
      <c r="B262" s="34"/>
      <c r="C262" s="197" t="s">
        <v>498</v>
      </c>
      <c r="D262" s="197" t="s">
        <v>125</v>
      </c>
      <c r="E262" s="198" t="s">
        <v>499</v>
      </c>
      <c r="F262" s="199" t="s">
        <v>500</v>
      </c>
      <c r="G262" s="200" t="s">
        <v>266</v>
      </c>
      <c r="H262" s="201">
        <v>1</v>
      </c>
      <c r="I262" s="202"/>
      <c r="J262" s="203">
        <f>ROUND(I262*H262,2)</f>
        <v>0</v>
      </c>
      <c r="K262" s="199" t="s">
        <v>1</v>
      </c>
      <c r="L262" s="39"/>
      <c r="M262" s="204" t="s">
        <v>1</v>
      </c>
      <c r="N262" s="205" t="s">
        <v>41</v>
      </c>
      <c r="O262" s="75"/>
      <c r="P262" s="206">
        <f>O262*H262</f>
        <v>0</v>
      </c>
      <c r="Q262" s="206">
        <v>0</v>
      </c>
      <c r="R262" s="206">
        <f>Q262*H262</f>
        <v>0</v>
      </c>
      <c r="S262" s="206">
        <v>0</v>
      </c>
      <c r="T262" s="207">
        <f>S262*H262</f>
        <v>0</v>
      </c>
      <c r="AR262" s="13" t="s">
        <v>130</v>
      </c>
      <c r="AT262" s="13" t="s">
        <v>125</v>
      </c>
      <c r="AU262" s="13" t="s">
        <v>80</v>
      </c>
      <c r="AY262" s="13" t="s">
        <v>123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3" t="s">
        <v>78</v>
      </c>
      <c r="BK262" s="208">
        <f>ROUND(I262*H262,2)</f>
        <v>0</v>
      </c>
      <c r="BL262" s="13" t="s">
        <v>130</v>
      </c>
      <c r="BM262" s="13" t="s">
        <v>501</v>
      </c>
    </row>
    <row r="263" spans="2:65" s="1" customFormat="1" ht="16.5" customHeight="1">
      <c r="B263" s="34"/>
      <c r="C263" s="197" t="s">
        <v>502</v>
      </c>
      <c r="D263" s="197" t="s">
        <v>125</v>
      </c>
      <c r="E263" s="198" t="s">
        <v>503</v>
      </c>
      <c r="F263" s="199" t="s">
        <v>504</v>
      </c>
      <c r="G263" s="200" t="s">
        <v>266</v>
      </c>
      <c r="H263" s="201">
        <v>1</v>
      </c>
      <c r="I263" s="202"/>
      <c r="J263" s="203">
        <f>ROUND(I263*H263,2)</f>
        <v>0</v>
      </c>
      <c r="K263" s="199" t="s">
        <v>1</v>
      </c>
      <c r="L263" s="39"/>
      <c r="M263" s="232" t="s">
        <v>1</v>
      </c>
      <c r="N263" s="233" t="s">
        <v>41</v>
      </c>
      <c r="O263" s="234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AR263" s="13" t="s">
        <v>130</v>
      </c>
      <c r="AT263" s="13" t="s">
        <v>125</v>
      </c>
      <c r="AU263" s="13" t="s">
        <v>80</v>
      </c>
      <c r="AY263" s="13" t="s">
        <v>123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3" t="s">
        <v>78</v>
      </c>
      <c r="BK263" s="208">
        <f>ROUND(I263*H263,2)</f>
        <v>0</v>
      </c>
      <c r="BL263" s="13" t="s">
        <v>130</v>
      </c>
      <c r="BM263" s="13" t="s">
        <v>505</v>
      </c>
    </row>
    <row r="264" spans="2:12" s="1" customFormat="1" ht="6.95" customHeight="1">
      <c r="B264" s="53"/>
      <c r="C264" s="54"/>
      <c r="D264" s="54"/>
      <c r="E264" s="54"/>
      <c r="F264" s="54"/>
      <c r="G264" s="54"/>
      <c r="H264" s="54"/>
      <c r="I264" s="147"/>
      <c r="J264" s="54"/>
      <c r="K264" s="54"/>
      <c r="L264" s="39"/>
    </row>
  </sheetData>
  <sheetProtection password="CC35" sheet="1" objects="1" scenarios="1" formatColumns="0" formatRows="0" autoFilter="0"/>
  <autoFilter ref="C97:K263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2019-02-23T23:02:09Z</dcterms:created>
  <dcterms:modified xsi:type="dcterms:W3CDTF">2019-02-23T23:02:12Z</dcterms:modified>
  <cp:category/>
  <cp:version/>
  <cp:contentType/>
  <cp:contentStatus/>
</cp:coreProperties>
</file>