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 - Hydroizolace spodní ..." sheetId="2" r:id="rId2"/>
  </sheets>
  <definedNames>
    <definedName name="_xlnm.Print_Area" localSheetId="0">'Rekapitulace stavby'!$D$4:$AO$36,'Rekapitulace stavby'!$C$42:$AQ$56</definedName>
    <definedName name="_xlnm._FilterDatabase" localSheetId="1" hidden="1">'10 - Hydroizolace spodní ...'!$C$93:$K$263</definedName>
    <definedName name="_xlnm.Print_Area" localSheetId="1">'10 - Hydroizolace spodní ...'!$C$4:$J$39,'10 - Hydroizolace spodní ...'!$C$45:$J$75,'10 - Hydroizolace spodní ...'!$C$81:$K$263</definedName>
    <definedName name="_xlnm.Print_Titles" localSheetId="0">'Rekapitulace stavby'!$52:$52</definedName>
    <definedName name="_xlnm.Print_Titles" localSheetId="1">'10 - Hydroizolace spodní ...'!$93:$93</definedName>
  </definedNames>
  <calcPr fullCalcOnLoad="1"/>
</workbook>
</file>

<file path=xl/sharedStrings.xml><?xml version="1.0" encoding="utf-8"?>
<sst xmlns="http://schemas.openxmlformats.org/spreadsheetml/2006/main" count="2017" uniqueCount="430">
  <si>
    <t>Export Komplet</t>
  </si>
  <si>
    <t/>
  </si>
  <si>
    <t>2.0</t>
  </si>
  <si>
    <t>ZAMOK</t>
  </si>
  <si>
    <t>False</t>
  </si>
  <si>
    <t>{387b72f2-daf6-40b7-af6f-edf197b109dd}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</si>
  <si>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</si>
  <si>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</si>
  <si>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</si>
  <si>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</si>
  <si>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</si>
  <si>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</si>
  <si>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</si>
  <si>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</si>
  <si>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Y259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</si>
  <si>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</si>
  <si>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</si>
  <si>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Městská knihovna M.Lázně</t>
  </si>
  <si>
    <t>KSO:</t>
  </si>
  <si>
    <t>CC-CZ:</t>
  </si>
  <si>
    <t>Místo:</t>
  </si>
  <si>
    <t>Mariánské Lázně</t>
  </si>
  <si>
    <t>Datum:</t>
  </si>
  <si>
    <t>21. 10. 2018</t>
  </si>
  <si>
    <t>Zadavatel:</t>
  </si>
  <si>
    <t>IČ:</t>
  </si>
  <si>
    <t>Město Mariánské Lázně</t>
  </si>
  <si>
    <t>DIČ:</t>
  </si>
  <si>
    <t>Uchazeč:</t>
  </si>
  <si>
    <t>Vyplň údaj</t>
  </si>
  <si>
    <t>Projektant:</t>
  </si>
  <si>
    <t>ing.Graca Pavel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</si>
  <si>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</si>
  <si>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</si>
  <si>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</si>
  <si>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</si>
  <si>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</si>
  <si>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</si>
  <si>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</si>
  <si>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</si>
  <si>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</si>
  <si>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</si>
  <si>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</si>
  <si>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</si>
  <si>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</si>
  <si>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</si>
  <si>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</si>
  <si>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</si>
  <si>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</si>
  <si>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</si>
  <si>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</si>
  <si>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</si>
  <si>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</si>
  <si>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</si>
  <si>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</si>
  <si>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</si>
  <si>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</si>
  <si>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</si>
  <si>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</si>
  <si>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</si>
  <si>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</si>
  <si>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</si>
  <si>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</si>
  <si>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</si>
  <si>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</si>
  <si>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</si>
  <si>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</si>
  <si>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</si>
  <si>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</si>
  <si>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</si>
  <si>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</si>
  <si>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</si>
  <si>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</si>
  <si>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</si>
  <si>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</si>
  <si>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</t>
  </si>
  <si>
    <t>Hydroizolace spodní stavby objektu</t>
  </si>
  <si>
    <t>STA</t>
  </si>
  <si>
    <t>1</t>
  </si>
  <si>
    <t>{ba803cee-86b0-4e7e-b19b-bdcbfd32f87f}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</si>
  <si>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</si>
  <si>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</si>
  <si>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</si>
  <si>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</si>
  <si>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</si>
  <si>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</si>
  <si>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</si>
  <si>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</si>
  <si>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</si>
  <si>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</si>
  <si>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</si>
  <si>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</si>
  <si>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</si>
  <si>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</si>
  <si>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</si>
  <si>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</si>
  <si>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</si>
  <si>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</si>
  <si>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</si>
  <si>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767 - Konstrukce zámečnické</t>
  </si>
  <si>
    <t xml:space="preserve">    783 - Dokončovací práce - nátěry</t>
  </si>
  <si>
    <t>OST - Ostatní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</si>
  <si>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</si>
  <si>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</si>
  <si>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</si>
  <si>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</si>
  <si>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</si>
  <si>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</si>
  <si>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</si>
  <si>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</si>
  <si>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</si>
  <si>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</si>
  <si>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</si>
  <si>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</si>
  <si>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</si>
  <si>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</si>
  <si>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</si>
  <si>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</si>
  <si>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</si>
  <si>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</si>
  <si>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</si>
  <si>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132201201</t>
  </si>
  <si>
    <t>Hloubení rýh š do 2000 mm v hornině tř. 3 objemu do 100 m3</t>
  </si>
  <si>
    <t>m3</t>
  </si>
  <si>
    <t>CS ÚRS 2019 01</t>
  </si>
  <si>
    <t>4</t>
  </si>
  <si>
    <t>1153148245</t>
  </si>
  <si>
    <t>VV</t>
  </si>
  <si>
    <t>(5,75+3,13)*0,82*1,55*1,5 "řez A</t>
  </si>
  <si>
    <t>(0,63+0,64+1,03+1,06*10+7,54+1,34)*0,77*1,1*1,5 "řez B</t>
  </si>
  <si>
    <t>(0,62+1,6)*1,27*1*1,5 "řez C</t>
  </si>
  <si>
    <t>(1+1,2+1+1+0,73)*0,77*1*1,5</t>
  </si>
  <si>
    <t>(2,47+1,86+1,2+1,7)*1,3*1,55 "D a E</t>
  </si>
  <si>
    <t>1,7*1,3*2,8</t>
  </si>
  <si>
    <t>1,7*1,3*5,25</t>
  </si>
  <si>
    <t>3,4*1,3*5,25</t>
  </si>
  <si>
    <t>1,28*0,7*5,25</t>
  </si>
  <si>
    <t>2,47*1,4*1,55*0,5 "svahování D a E</t>
  </si>
  <si>
    <t>1,86*2,5*2,8*0,5</t>
  </si>
  <si>
    <t>6,505*4,5*5,25*0,5</t>
  </si>
  <si>
    <t>3,4*4,5*5,25*0,5</t>
  </si>
  <si>
    <t>161101101</t>
  </si>
  <si>
    <t>Svislé přemístění výkopku z horniny tř. 1 až 4 hl výkopu do 2,5 m</t>
  </si>
  <si>
    <t>-2082272025</t>
  </si>
  <si>
    <t>3</t>
  </si>
  <si>
    <t>162301101</t>
  </si>
  <si>
    <t>Vodorovné přemístění do 500 m výkopku/sypaniny z horniny tř. 1 až 4</t>
  </si>
  <si>
    <t>-1660832052</t>
  </si>
  <si>
    <t>240,985-84,619 "odvoz na mezideponii</t>
  </si>
  <si>
    <t>156,366 "dovoz z mezideponie</t>
  </si>
  <si>
    <t>162701105</t>
  </si>
  <si>
    <t>Vodorovné přemístění do 10000 m výkopku/sypaniny z horniny tř. 1 až 4</t>
  </si>
  <si>
    <t>-1995004535</t>
  </si>
  <si>
    <t>(5,75+3,13)*0,82*1,55 "řez A</t>
  </si>
  <si>
    <t>(0,63+0,64+1,03+1,06*10+7,54+1,34)*0,77*1,1 "řez B</t>
  </si>
  <si>
    <t>(0,62+1,6)*1,27*1 "řez C</t>
  </si>
  <si>
    <t>(1+1,2+1+1+0,73)*0,77*1</t>
  </si>
  <si>
    <t>5,86*1,35 "řez D a E</t>
  </si>
  <si>
    <t>1,7*0,7*1,35</t>
  </si>
  <si>
    <t>1,7*1,2*1,25</t>
  </si>
  <si>
    <t>1,7*0,7*2,8</t>
  </si>
  <si>
    <t>1,7*1,2+1,25</t>
  </si>
  <si>
    <t>4,65*2,8</t>
  </si>
  <si>
    <t>7,36*2,25</t>
  </si>
  <si>
    <t>5</t>
  </si>
  <si>
    <t>162701109</t>
  </si>
  <si>
    <t>Příplatek k vodorovnému přemístění výkopku/sypaniny z horniny tř. 1 až 4 ZKD 1000 m přes 10000 m</t>
  </si>
  <si>
    <t>2136400778</t>
  </si>
  <si>
    <t>6</t>
  </si>
  <si>
    <t>167101101</t>
  </si>
  <si>
    <t>Nakládání výkopku z hornin tř. 1 až 4 do 100 m3</t>
  </si>
  <si>
    <t>2108054733</t>
  </si>
  <si>
    <t>7</t>
  </si>
  <si>
    <t>171201201</t>
  </si>
  <si>
    <t>Uložení sypaniny na skládky</t>
  </si>
  <si>
    <t>1713921185</t>
  </si>
  <si>
    <t>8</t>
  </si>
  <si>
    <t>171201211</t>
  </si>
  <si>
    <t>Poplatek za uložení stavebního odpadu - zeminy a kameniva na skládce</t>
  </si>
  <si>
    <t>t</t>
  </si>
  <si>
    <t>178913884</t>
  </si>
  <si>
    <t>84,619*2 'Přepočtené koeficientem množství</t>
  </si>
  <si>
    <t>9</t>
  </si>
  <si>
    <t>174101101</t>
  </si>
  <si>
    <t>Zásyp jam, šachet rýh nebo kolem objektů sypaninou se zhutněním</t>
  </si>
  <si>
    <t>-1059037252</t>
  </si>
  <si>
    <t>240,985-84,619</t>
  </si>
  <si>
    <t>181301101</t>
  </si>
  <si>
    <t>Rozprostření ornice tl vrstvy do 100 mm pl do 500 m2 v rovině nebo ve svahu do 1:5</t>
  </si>
  <si>
    <t>m2</t>
  </si>
  <si>
    <t>877914092</t>
  </si>
  <si>
    <t>11</t>
  </si>
  <si>
    <t>M</t>
  </si>
  <si>
    <t>10321100</t>
  </si>
  <si>
    <t>zahradní substrát pro výsadbu VL</t>
  </si>
  <si>
    <t>-189152570</t>
  </si>
  <si>
    <t>76,065*0,05 'Přepočtené koeficientem množství</t>
  </si>
  <si>
    <t>12</t>
  </si>
  <si>
    <t>181411131</t>
  </si>
  <si>
    <t>Založení parkového trávníku výsevem plochy do 1000 m2 v rovině a ve svahu do 1:5</t>
  </si>
  <si>
    <t>1714366510</t>
  </si>
  <si>
    <t>13</t>
  </si>
  <si>
    <t>00572410</t>
  </si>
  <si>
    <t>osivo směs travní parková</t>
  </si>
  <si>
    <t>kg</t>
  </si>
  <si>
    <t>-2136204287</t>
  </si>
  <si>
    <t>76,065*0,015 'Přepočtené koeficientem množství</t>
  </si>
  <si>
    <t>14</t>
  </si>
  <si>
    <t>181951101</t>
  </si>
  <si>
    <t>Úprava pláně v hornině tř. 1 až 4 bez zhutnění</t>
  </si>
  <si>
    <t>-241945810</t>
  </si>
  <si>
    <t>(5,75+3,13)*0,5 "řez A</t>
  </si>
  <si>
    <t>(0,63+0,64+1,03+1,06*10+7,54+1,34)*0,5 "řez B</t>
  </si>
  <si>
    <t>(0,62+1,6)*0,5 "řez C</t>
  </si>
  <si>
    <t>(1+1,2+1+1+0,73)*0,5</t>
  </si>
  <si>
    <t>(2,47+0,74+5,3)*4 "řez D</t>
  </si>
  <si>
    <t>(1,72+0,4+0,46+2+1,2)*4 "řez E</t>
  </si>
  <si>
    <t>181951102</t>
  </si>
  <si>
    <t>Úprava pláně v hornině tř. 1 až 4 se zhutněním</t>
  </si>
  <si>
    <t>-2126949504</t>
  </si>
  <si>
    <t>(5,75+3,13)*0,82 "řez A</t>
  </si>
  <si>
    <t>(0,63+0,64+1,03+1,06*10+7,54+1,34)*0,77 "řez B</t>
  </si>
  <si>
    <t>(0,62+1,6)*1,27 "řez C</t>
  </si>
  <si>
    <t>(1+1,2+1+1+0,73)*0,77</t>
  </si>
  <si>
    <t>17,4 "řez D a E</t>
  </si>
  <si>
    <t>Zakládání</t>
  </si>
  <si>
    <t>16</t>
  </si>
  <si>
    <t>279113141</t>
  </si>
  <si>
    <t>Základová zeď tl 150 mm z tvárnic ztraceného bednění včetně výplně z betonu tř. C 20/25</t>
  </si>
  <si>
    <t>-640707265</t>
  </si>
  <si>
    <t>(0,63+0,64+1,03+1,06*10+7,54+1,34)*0,75 "řez B</t>
  </si>
  <si>
    <t>(0,62+1,6)*0,75 "řez C</t>
  </si>
  <si>
    <t>(1+1,2+1+1+0,73)*0,75</t>
  </si>
  <si>
    <t>17</t>
  </si>
  <si>
    <t>279113142</t>
  </si>
  <si>
    <t>Základová zeď tl do 200 mm z tvárnic ztraceného bednění včetně výplně z betonu tř. C 20/25</t>
  </si>
  <si>
    <t>1735186911</t>
  </si>
  <si>
    <t>(5,75+3,13)*1,25 "řez A</t>
  </si>
  <si>
    <t>(1,2+3,47+1,86+1,25)*1,2 "řez D a E</t>
  </si>
  <si>
    <t>(1,5+1,2)*2,2</t>
  </si>
  <si>
    <t>(1,5+1,2)*3,5</t>
  </si>
  <si>
    <t>(1,2+1,5+1,2+0,7+3,4+1*2)*4,75</t>
  </si>
  <si>
    <t>18</t>
  </si>
  <si>
    <t>279361821</t>
  </si>
  <si>
    <t>Výztuž základových zdí nosných betonářskou ocelí 10 505</t>
  </si>
  <si>
    <t>-978289605</t>
  </si>
  <si>
    <t>(21,698+83,326)*6,4/1000*1,05 "d 8</t>
  </si>
  <si>
    <t>19</t>
  </si>
  <si>
    <t>279-1</t>
  </si>
  <si>
    <t>Vytvoření prostupů</t>
  </si>
  <si>
    <t>kus</t>
  </si>
  <si>
    <t>-1651904562</t>
  </si>
  <si>
    <t>Vodorovné konstrukce</t>
  </si>
  <si>
    <t>20</t>
  </si>
  <si>
    <t>411321515</t>
  </si>
  <si>
    <t>Stropy deskové ze ŽB tř. C 20/25</t>
  </si>
  <si>
    <t>-769201686</t>
  </si>
  <si>
    <t>1,9*1,2*0,25</t>
  </si>
  <si>
    <t>9,48*0,2</t>
  </si>
  <si>
    <t>411351011</t>
  </si>
  <si>
    <t>Zřízení bednění stropů deskových tl do 25 cm bez podpěrné kce</t>
  </si>
  <si>
    <t>-1999896221</t>
  </si>
  <si>
    <t>1,5*1*5+1,34*0,7+(1,2+5,3+0,7+3,4)*0,2</t>
  </si>
  <si>
    <t>22</t>
  </si>
  <si>
    <t>411351012</t>
  </si>
  <si>
    <t>Odstranění bednění stropů deskových tl do 25 cm bez podpěrné kce</t>
  </si>
  <si>
    <t>-1765004672</t>
  </si>
  <si>
    <t>23</t>
  </si>
  <si>
    <t>411353101</t>
  </si>
  <si>
    <t>Zřízení bednění stropů klenbových tvaru válce tl do 25 cm</t>
  </si>
  <si>
    <t>1852213545</t>
  </si>
  <si>
    <t>1,5*1*5+1,34*0,7</t>
  </si>
  <si>
    <t>24</t>
  </si>
  <si>
    <t>411353102</t>
  </si>
  <si>
    <t>Odstranění bednění stropů klenbových tvaru válce tl do 25 cm</t>
  </si>
  <si>
    <t>-1947226162</t>
  </si>
  <si>
    <t>25</t>
  </si>
  <si>
    <t>411361821</t>
  </si>
  <si>
    <t>Výztuž stropů betonářskou ocelí 10 505</t>
  </si>
  <si>
    <t>1995206857</t>
  </si>
  <si>
    <t>2,466*80/1000</t>
  </si>
  <si>
    <t>Komunikace pozemní</t>
  </si>
  <si>
    <t>26</t>
  </si>
  <si>
    <t>564231111</t>
  </si>
  <si>
    <t>Podklad nebo podsyp ze štěrkopísku ŠP tl 100 mm</t>
  </si>
  <si>
    <t>-828943915</t>
  </si>
  <si>
    <t>Úpravy povrchů, podlahy a osazování výplní</t>
  </si>
  <si>
    <t>27</t>
  </si>
  <si>
    <t>622631001</t>
  </si>
  <si>
    <t>Spárování spárovací maltou vnějších pohledových ploch stěn z cihel</t>
  </si>
  <si>
    <t>1927135099</t>
  </si>
  <si>
    <t>(5,75+3,13)*1,55 "řez A</t>
  </si>
  <si>
    <t>(0,63+0,64+1,03+1,06*10+7,54+1,34)*1 "řez B</t>
  </si>
  <si>
    <t>(0,62+1,6)*1 "řez C</t>
  </si>
  <si>
    <t>(1+1,2+1+1+0,73)*1</t>
  </si>
  <si>
    <t>(1,24+1,17+1,71)*1,45 "řez D a E</t>
  </si>
  <si>
    <t>1,7*2,7</t>
  </si>
  <si>
    <t>1,7*4,15</t>
  </si>
  <si>
    <t>(0,62+0,7+4,68)*5,15</t>
  </si>
  <si>
    <t>28</t>
  </si>
  <si>
    <t>629995101</t>
  </si>
  <si>
    <t>Očištění vnějších ploch tlakovou vodou</t>
  </si>
  <si>
    <t>717206507</t>
  </si>
  <si>
    <t>29</t>
  </si>
  <si>
    <t>631311136</t>
  </si>
  <si>
    <t>Mazanina tl do 240 mm z betonu prostého bez zvýšených nároků na prostředí tř. C 25/30</t>
  </si>
  <si>
    <t>1131307043</t>
  </si>
  <si>
    <t>(5,75+3,13)*0,82*0,2 "řez A</t>
  </si>
  <si>
    <t>(0,63+0,64+1,03+1,06*10+7,54+1,34)*0,77*0,2 "řez B</t>
  </si>
  <si>
    <t>(0,62+1,6)*1,27*0,2 "řez C</t>
  </si>
  <si>
    <t>(1+1,2+1+1+0,73)*0,77*0,2</t>
  </si>
  <si>
    <t>12,95*0,2 "řez D a E</t>
  </si>
  <si>
    <t>30</t>
  </si>
  <si>
    <t>631319175</t>
  </si>
  <si>
    <t>Příplatek k mazanině tl do 240 mm za stržení povrchu spodní vrstvy před vložením výztuže</t>
  </si>
  <si>
    <t>992093211</t>
  </si>
  <si>
    <t>8,723*0,5 'Přepočtené koeficientem množství</t>
  </si>
  <si>
    <t>31</t>
  </si>
  <si>
    <t>631351101</t>
  </si>
  <si>
    <t>Zřízení bednění rýh a hran v podlahách</t>
  </si>
  <si>
    <t>-362066411</t>
  </si>
  <si>
    <t>(5,75+3,13)*0,2 "řez A</t>
  </si>
  <si>
    <t>(0,63+0,64+1,03+1,06*10+7,54+1,34)*0,15 "řez B</t>
  </si>
  <si>
    <t>(0,62+1,6)*0,15 "řez C</t>
  </si>
  <si>
    <t>(1+1,2+1+1+0,73)*0,15</t>
  </si>
  <si>
    <t>(1,2+2,47+1,86+1,405+0,7+1,7*3+0,7+3,4+1,2)*0,2 "řez D a E</t>
  </si>
  <si>
    <t>32</t>
  </si>
  <si>
    <t>631351102</t>
  </si>
  <si>
    <t>Odstranění bednění rýh a hran v podlahách</t>
  </si>
  <si>
    <t>-1967575884</t>
  </si>
  <si>
    <t>33</t>
  </si>
  <si>
    <t>631362021</t>
  </si>
  <si>
    <t>Výztuž mazanin svařovanými sítěmi Kari</t>
  </si>
  <si>
    <t>-1361775581</t>
  </si>
  <si>
    <t>49,258*4,44*1,2/1000</t>
  </si>
  <si>
    <t>34</t>
  </si>
  <si>
    <t>632451457</t>
  </si>
  <si>
    <t>Potěr pískocementový tl do 50 mm tř. C 30 běžný do spádu - viz PD</t>
  </si>
  <si>
    <t>-1897819420</t>
  </si>
  <si>
    <t>(5,75+3,13)*0,62 "řez A</t>
  </si>
  <si>
    <t>(0,63+0,64+1,03+1,06*10+7,54+1,34)*0,62 "řez B</t>
  </si>
  <si>
    <t>(0,62+1,6)*1,12 "řez C</t>
  </si>
  <si>
    <t>(1+1,2+1+1+0,73)*0,62</t>
  </si>
  <si>
    <t>0,5*1,5*2+1,34*0,7+1,5*0,5*3+4,58 "řez D a E</t>
  </si>
  <si>
    <t>Ostatní konstrukce a práce, bourání</t>
  </si>
  <si>
    <t>35</t>
  </si>
  <si>
    <t>962042320</t>
  </si>
  <si>
    <t>Bourání zdiva nadzákladového z betonu prostého do 1 m3</t>
  </si>
  <si>
    <t>1947394559</t>
  </si>
  <si>
    <t>(1,53+0,53*2)*0,2*0,6+1,53*0,73*0,2 "vybourání anglických dvorků</t>
  </si>
  <si>
    <t>(0,52*2+0,9*2)*0,6*0,1+0,72*0,9*0,1</t>
  </si>
  <si>
    <t>0,68*0,48*0,4</t>
  </si>
  <si>
    <t>997</t>
  </si>
  <si>
    <t>Přesun sutě</t>
  </si>
  <si>
    <t>36</t>
  </si>
  <si>
    <t>997013501</t>
  </si>
  <si>
    <t>Odvoz suti a vybouraných hmot na skládku nebo meziskládku do 1 km se složením</t>
  </si>
  <si>
    <t>-854033526</t>
  </si>
  <si>
    <t>37</t>
  </si>
  <si>
    <t>997013509</t>
  </si>
  <si>
    <t>Příplatek k odvozu suti a vybouraných hmot na skládku ZKD 1 km přes 1 km</t>
  </si>
  <si>
    <t>630515372</t>
  </si>
  <si>
    <t>1,98*9 'Přepočtené koeficientem množství</t>
  </si>
  <si>
    <t>38</t>
  </si>
  <si>
    <t>997013801</t>
  </si>
  <si>
    <t>Poplatek za uložení na skládce (skládkovné) stavebního odpadu betonového kód odpadu 170 101</t>
  </si>
  <si>
    <t>2068265282</t>
  </si>
  <si>
    <t>998</t>
  </si>
  <si>
    <t>Přesun hmot</t>
  </si>
  <si>
    <t>39</t>
  </si>
  <si>
    <t>998017001</t>
  </si>
  <si>
    <t>Přesun hmot s omezením mechanizace pro budovy v do 6 m</t>
  </si>
  <si>
    <t>-1265986786</t>
  </si>
  <si>
    <t>PSV</t>
  </si>
  <si>
    <t>Práce a dodávky PSV</t>
  </si>
  <si>
    <t>721</t>
  </si>
  <si>
    <t>Zdravotechnika - vnitřní kanalizace</t>
  </si>
  <si>
    <t>40</t>
  </si>
  <si>
    <t>721174043</t>
  </si>
  <si>
    <t>Potrubí kanalizační z PP připojovací DN 50</t>
  </si>
  <si>
    <t>m</t>
  </si>
  <si>
    <t>-727072498</t>
  </si>
  <si>
    <t>32*1,2 "odvodnění angl.dvorků</t>
  </si>
  <si>
    <t>767</t>
  </si>
  <si>
    <t>Konstrukce zámečnické</t>
  </si>
  <si>
    <t>41</t>
  </si>
  <si>
    <t>767250111</t>
  </si>
  <si>
    <t>Montáž ocelových podest šroubováním</t>
  </si>
  <si>
    <t>1435886241</t>
  </si>
  <si>
    <t>1,5*1*5+1,34*0,7+4,6 "řez D a E</t>
  </si>
  <si>
    <t>42</t>
  </si>
  <si>
    <t>553-1</t>
  </si>
  <si>
    <t>Dodávka nosné konstrukce pororoštů - L profily</t>
  </si>
  <si>
    <t>-617756457</t>
  </si>
  <si>
    <t>43</t>
  </si>
  <si>
    <t>55347077-1</t>
  </si>
  <si>
    <t>rošt podlahový svařovaný velikost 40/3 mm</t>
  </si>
  <si>
    <t>1739694018</t>
  </si>
  <si>
    <t>44</t>
  </si>
  <si>
    <t>998767201</t>
  </si>
  <si>
    <t>Přesun hmot procentní pro zámečnické konstrukce v objektech v do 6 m</t>
  </si>
  <si>
    <t>%</t>
  </si>
  <si>
    <t>486516252</t>
  </si>
  <si>
    <t>783</t>
  </si>
  <si>
    <t>Dokončovací práce - nátěry</t>
  </si>
  <si>
    <t>45</t>
  </si>
  <si>
    <t>783314101</t>
  </si>
  <si>
    <t>Základní jednonásobný syntetický nátěr zámečnických konstrukcí</t>
  </si>
  <si>
    <t>130518749</t>
  </si>
  <si>
    <t>37,591*2</t>
  </si>
  <si>
    <t>46</t>
  </si>
  <si>
    <t>783315101</t>
  </si>
  <si>
    <t>Mezinátěr jednonásobný syntetický standardní zámečnických konstrukcí</t>
  </si>
  <si>
    <t>-1808104082</t>
  </si>
  <si>
    <t>47</t>
  </si>
  <si>
    <t>783317101</t>
  </si>
  <si>
    <t>Krycí jednonásobný syntetický standardní nátěr zámečnických konstrukcí</t>
  </si>
  <si>
    <t>-1127148320</t>
  </si>
  <si>
    <t>OST</t>
  </si>
  <si>
    <t>Ostatní</t>
  </si>
  <si>
    <t>VRN</t>
  </si>
  <si>
    <t>Vedlejší rozpočtové náklady</t>
  </si>
  <si>
    <t>48</t>
  </si>
  <si>
    <t>999-01</t>
  </si>
  <si>
    <t>Vedlejší náklady</t>
  </si>
  <si>
    <t>817079002</t>
  </si>
  <si>
    <t>49</t>
  </si>
  <si>
    <t>999-02</t>
  </si>
  <si>
    <t>Uvedení plochy mezideponie do původního stavu</t>
  </si>
  <si>
    <t>-896143676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</si>
</sst>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left"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32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ROUND(AV54,2)</f>
        <v>0</v>
      </c>
      <c r="AL29" s="42"/>
      <c r="AM29" s="42"/>
      <c r="AN29" s="42"/>
      <c r="AO29" s="42"/>
      <c r="AP29" s="42"/>
      <c r="AQ29" s="42"/>
      <c r="AR29" s="45"/>
      <c r="BE29" s="27"/>
    </row>
    <row r="30" spans="2:57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ROUND(AW54,2)</f>
        <v>0</v>
      </c>
      <c r="AL30" s="42"/>
      <c r="AM30" s="42"/>
      <c r="AN30" s="42"/>
      <c r="AO30" s="42"/>
      <c r="AP30" s="42"/>
      <c r="AQ30" s="42"/>
      <c r="AR30" s="45"/>
      <c r="BE30" s="27"/>
    </row>
    <row r="31" spans="2:57" s="2" customFormat="1" ht="14.4" customHeight="1" hidden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27"/>
    </row>
    <row r="32" spans="2:57" s="2" customFormat="1" ht="14.4" customHeight="1" hidden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27"/>
    </row>
    <row r="33" spans="2:57" s="2" customFormat="1" ht="14.4" customHeight="1" hidden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27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6.9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pans="2:44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pans="2:44" s="1" customFormat="1" ht="24.95" customHeight="1">
      <c r="B42" s="34"/>
      <c r="C42" s="19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2:44" s="1" customFormat="1" ht="12" customHeight="1">
      <c r="B44" s="34"/>
      <c r="C44" s="28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Y259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2:44" s="3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Městská knihovna M.Lázně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2:44" s="1" customFormat="1" ht="12" customHeight="1">
      <c r="B47" s="34"/>
      <c r="C47" s="28" t="s">
        <v>20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Mariánské Lázně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22</v>
      </c>
      <c r="AJ47" s="35"/>
      <c r="AK47" s="35"/>
      <c r="AL47" s="35"/>
      <c r="AM47" s="63" t="str">
        <f>IF(AN8="","",AN8)</f>
        <v>21. 10. 2018</v>
      </c>
      <c r="AN47" s="63"/>
      <c r="AO47" s="35"/>
      <c r="AP47" s="35"/>
      <c r="AQ47" s="35"/>
      <c r="AR47" s="39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2:56" s="1" customFormat="1" ht="13.65" customHeight="1"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Město Mariánské Lázně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64" t="str">
        <f>IF(E17="","",E17)</f>
        <v>ing.Graca Pavel</v>
      </c>
      <c r="AN49" s="35"/>
      <c r="AO49" s="35"/>
      <c r="AP49" s="35"/>
      <c r="AQ49" s="35"/>
      <c r="AR49" s="39"/>
      <c r="AS49" s="65" t="s">
        <v>50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</row>
    <row r="50" spans="2:56" s="1" customFormat="1" ht="13.65" customHeight="1"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64" t="str">
        <f>IF(E20="","",E20)</f>
        <v>Milan Hájek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56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6"/>
    </row>
    <row r="52" spans="2:56" s="1" customFormat="1" ht="29.25" customHeight="1">
      <c r="B52" s="34"/>
      <c r="C52" s="77" t="s">
        <v>51</v>
      </c>
      <c r="D52" s="78"/>
      <c r="E52" s="78"/>
      <c r="F52" s="78"/>
      <c r="G52" s="78"/>
      <c r="H52" s="79"/>
      <c r="I52" s="80" t="s">
        <v>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53</v>
      </c>
      <c r="AH52" s="78"/>
      <c r="AI52" s="78"/>
      <c r="AJ52" s="78"/>
      <c r="AK52" s="78"/>
      <c r="AL52" s="78"/>
      <c r="AM52" s="78"/>
      <c r="AN52" s="80" t="s">
        <v>54</v>
      </c>
      <c r="AO52" s="78"/>
      <c r="AP52" s="82"/>
      <c r="AQ52" s="83" t="s">
        <v>55</v>
      </c>
      <c r="AR52" s="39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6" t="s">
        <v>67</v>
      </c>
    </row>
    <row r="53" spans="2:56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pans="2:90" s="4" customFormat="1" ht="32.4" customHeight="1">
      <c r="B54" s="90"/>
      <c r="C54" s="91" t="s">
        <v>68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ROUND(AG55,2)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</v>
      </c>
      <c r="AR54" s="96"/>
      <c r="AS54" s="97">
        <f>ROUND(AS55,2)</f>
        <v>0</v>
      </c>
      <c r="AT54" s="98">
        <f>ROUND(SUM(AV54:AW54),2)</f>
        <v>0</v>
      </c>
      <c r="AU54" s="99">
        <f>ROUND(AU55,5)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ROUND(AZ55,2)</f>
        <v>0</v>
      </c>
      <c r="BA54" s="98">
        <f>ROUND(BA55,2)</f>
        <v>0</v>
      </c>
      <c r="BB54" s="98">
        <f>ROUND(BB55,2)</f>
        <v>0</v>
      </c>
      <c r="BC54" s="98">
        <f>ROUND(BC55,2)</f>
        <v>0</v>
      </c>
      <c r="BD54" s="100">
        <f>ROUND(BD55,2)</f>
        <v>0</v>
      </c>
      <c r="BS54" s="101" t="s">
        <v>69</v>
      </c>
      <c r="BT54" s="101" t="s">
        <v>70</v>
      </c>
      <c r="BU54" s="102" t="s">
        <v>71</v>
      </c>
      <c r="BV54" s="101" t="s">
        <v>72</v>
      </c>
      <c r="BW54" s="101" t="s">
        <v>5</v>
      </c>
      <c r="BX54" s="101" t="s">
        <v>73</v>
      </c>
      <c r="CL54" s="101" t="s">
        <v>1</v>
      </c>
    </row>
    <row r="55" spans="1:91" s="5" customFormat="1" ht="16.5" customHeight="1">
      <c r="A55" s="103" t="s">
        <v>74</v>
      </c>
      <c r="B55" s="104"/>
      <c r="C55" s="105"/>
      <c r="D55" s="106" t="s">
        <v>75</v>
      </c>
      <c r="E55" s="106"/>
      <c r="F55" s="106"/>
      <c r="G55" s="106"/>
      <c r="H55" s="106"/>
      <c r="I55" s="107"/>
      <c r="J55" s="106" t="s">
        <v>76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'10 - Hydroizolace spodní ...'!J30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77</v>
      </c>
      <c r="AR55" s="110"/>
      <c r="AS55" s="111">
        <v>0</v>
      </c>
      <c r="AT55" s="112">
        <f>ROUND(SUM(AV55:AW55),2)</f>
        <v>0</v>
      </c>
      <c r="AU55" s="113">
        <f>'10 - Hydroizolace spodní ...'!P94</f>
        <v>0</v>
      </c>
      <c r="AV55" s="112">
        <f>'10 - Hydroizolace spodní ...'!J33</f>
        <v>0</v>
      </c>
      <c r="AW55" s="112">
        <f>'10 - Hydroizolace spodní ...'!J34</f>
        <v>0</v>
      </c>
      <c r="AX55" s="112">
        <f>'10 - Hydroizolace spodní ...'!J35</f>
        <v>0</v>
      </c>
      <c r="AY55" s="112">
        <f>'10 - Hydroizolace spodní ...'!J36</f>
        <v>0</v>
      </c>
      <c r="AZ55" s="112">
        <f>'10 - Hydroizolace spodní ...'!F33</f>
        <v>0</v>
      </c>
      <c r="BA55" s="112">
        <f>'10 - Hydroizolace spodní ...'!F34</f>
        <v>0</v>
      </c>
      <c r="BB55" s="112">
        <f>'10 - Hydroizolace spodní ...'!F35</f>
        <v>0</v>
      </c>
      <c r="BC55" s="112">
        <f>'10 - Hydroizolace spodní ...'!F36</f>
        <v>0</v>
      </c>
      <c r="BD55" s="114">
        <f>'10 - Hydroizolace spodní ...'!F37</f>
        <v>0</v>
      </c>
      <c r="BT55" s="115" t="s">
        <v>78</v>
      </c>
      <c r="BV55" s="115" t="s">
        <v>72</v>
      </c>
      <c r="BW55" s="115" t="s">
        <v>79</v>
      </c>
      <c r="BX55" s="115" t="s">
        <v>5</v>
      </c>
      <c r="CL55" s="115" t="s">
        <v>1</v>
      </c>
      <c r="CM55" s="115" t="s">
        <v>80</v>
      </c>
    </row>
    <row r="56" spans="2:44" s="1" customFormat="1" ht="30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9"/>
    </row>
    <row r="57" spans="2:44" s="1" customFormat="1" ht="6.95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39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0 - Hydroizolace spod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79</v>
      </c>
    </row>
    <row r="3" spans="2:46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6"/>
      <c r="AT3" s="13" t="s">
        <v>80</v>
      </c>
    </row>
    <row r="4" spans="2:46" ht="24.95" customHeight="1">
      <c r="B4" s="16"/>
      <c r="D4" s="120" t="s">
        <v>81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1" t="s">
        <v>16</v>
      </c>
      <c r="L6" s="16"/>
    </row>
    <row r="7" spans="2:12" ht="16.5" customHeight="1">
      <c r="B7" s="16"/>
      <c r="E7" s="122" t="str">
        <f>'Rekapitulace stavby'!K6</f>
        <v>Městská knihovna M.Lázně</v>
      </c>
      <c r="F7" s="121"/>
      <c r="G7" s="121"/>
      <c r="H7" s="121"/>
      <c r="L7" s="16"/>
    </row>
    <row r="8" spans="2:12" s="1" customFormat="1" ht="12" customHeight="1">
      <c r="B8" s="39"/>
      <c r="D8" s="121" t="s">
        <v>82</v>
      </c>
      <c r="I8" s="123"/>
      <c r="L8" s="39"/>
    </row>
    <row r="9" spans="2:12" s="1" customFormat="1" ht="36.95" customHeight="1">
      <c r="B9" s="39"/>
      <c r="E9" s="124" t="s">
        <v>76</v>
      </c>
      <c r="F9" s="1"/>
      <c r="G9" s="1"/>
      <c r="H9" s="1"/>
      <c r="I9" s="123"/>
      <c r="L9" s="39"/>
    </row>
    <row r="10" spans="2:12" s="1" customFormat="1" ht="12">
      <c r="B10" s="39"/>
      <c r="I10" s="123"/>
      <c r="L10" s="39"/>
    </row>
    <row r="11" spans="2:12" s="1" customFormat="1" ht="12" customHeight="1">
      <c r="B11" s="39"/>
      <c r="D11" s="121" t="s">
        <v>18</v>
      </c>
      <c r="F11" s="13" t="s">
        <v>1</v>
      </c>
      <c r="I11" s="125" t="s">
        <v>19</v>
      </c>
      <c r="J11" s="13" t="s">
        <v>1</v>
      </c>
      <c r="L11" s="39"/>
    </row>
    <row r="12" spans="2:12" s="1" customFormat="1" ht="12" customHeight="1">
      <c r="B12" s="39"/>
      <c r="D12" s="121" t="s">
        <v>20</v>
      </c>
      <c r="F12" s="13" t="s">
        <v>21</v>
      </c>
      <c r="I12" s="125" t="s">
        <v>22</v>
      </c>
      <c r="J12" s="126" t="str">
        <f>'Rekapitulace stavby'!AN8</f>
        <v>21. 10. 2018</v>
      </c>
      <c r="L12" s="39"/>
    </row>
    <row r="13" spans="2:12" s="1" customFormat="1" ht="10.8" customHeight="1">
      <c r="B13" s="39"/>
      <c r="I13" s="123"/>
      <c r="L13" s="39"/>
    </row>
    <row r="14" spans="2:12" s="1" customFormat="1" ht="12" customHeight="1">
      <c r="B14" s="39"/>
      <c r="D14" s="121" t="s">
        <v>24</v>
      </c>
      <c r="I14" s="125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5" t="s">
        <v>27</v>
      </c>
      <c r="J15" s="13" t="s">
        <v>1</v>
      </c>
      <c r="L15" s="39"/>
    </row>
    <row r="16" spans="2:12" s="1" customFormat="1" ht="6.95" customHeight="1">
      <c r="B16" s="39"/>
      <c r="I16" s="123"/>
      <c r="L16" s="39"/>
    </row>
    <row r="17" spans="2:12" s="1" customFormat="1" ht="12" customHeight="1">
      <c r="B17" s="39"/>
      <c r="D17" s="121" t="s">
        <v>28</v>
      </c>
      <c r="I17" s="125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5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3"/>
      <c r="L19" s="39"/>
    </row>
    <row r="20" spans="2:12" s="1" customFormat="1" ht="12" customHeight="1">
      <c r="B20" s="39"/>
      <c r="D20" s="121" t="s">
        <v>30</v>
      </c>
      <c r="I20" s="125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5" t="s">
        <v>27</v>
      </c>
      <c r="J21" s="13" t="s">
        <v>1</v>
      </c>
      <c r="L21" s="39"/>
    </row>
    <row r="22" spans="2:12" s="1" customFormat="1" ht="6.95" customHeight="1">
      <c r="B22" s="39"/>
      <c r="I22" s="123"/>
      <c r="L22" s="39"/>
    </row>
    <row r="23" spans="2:12" s="1" customFormat="1" ht="12" customHeight="1">
      <c r="B23" s="39"/>
      <c r="D23" s="121" t="s">
        <v>33</v>
      </c>
      <c r="I23" s="125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25" t="s">
        <v>27</v>
      </c>
      <c r="J24" s="13" t="s">
        <v>1</v>
      </c>
      <c r="L24" s="39"/>
    </row>
    <row r="25" spans="2:12" s="1" customFormat="1" ht="6.95" customHeight="1">
      <c r="B25" s="39"/>
      <c r="I25" s="123"/>
      <c r="L25" s="39"/>
    </row>
    <row r="26" spans="2:12" s="1" customFormat="1" ht="12" customHeight="1">
      <c r="B26" s="39"/>
      <c r="D26" s="121" t="s">
        <v>35</v>
      </c>
      <c r="I26" s="123"/>
      <c r="L26" s="39"/>
    </row>
    <row r="27" spans="2:12" s="6" customFormat="1" ht="16.5" customHeight="1">
      <c r="B27" s="127"/>
      <c r="E27" s="128" t="s">
        <v>1</v>
      </c>
      <c r="F27" s="128"/>
      <c r="G27" s="128"/>
      <c r="H27" s="128"/>
      <c r="I27" s="129"/>
      <c r="L27" s="127"/>
    </row>
    <row r="28" spans="2:12" s="1" customFormat="1" ht="6.95" customHeight="1">
      <c r="B28" s="39"/>
      <c r="I28" s="123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0"/>
      <c r="J29" s="67"/>
      <c r="K29" s="67"/>
      <c r="L29" s="39"/>
    </row>
    <row r="30" spans="2:12" s="1" customFormat="1" ht="25.4" customHeight="1">
      <c r="B30" s="39"/>
      <c r="D30" s="131" t="s">
        <v>36</v>
      </c>
      <c r="I30" s="123"/>
      <c r="J30" s="132">
        <f>ROUND(J94,2)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0"/>
      <c r="J31" s="67"/>
      <c r="K31" s="67"/>
      <c r="L31" s="39"/>
    </row>
    <row r="32" spans="2:12" s="1" customFormat="1" ht="14.4" customHeight="1">
      <c r="B32" s="39"/>
      <c r="F32" s="133" t="s">
        <v>38</v>
      </c>
      <c r="I32" s="134" t="s">
        <v>37</v>
      </c>
      <c r="J32" s="133" t="s">
        <v>39</v>
      </c>
      <c r="L32" s="39"/>
    </row>
    <row r="33" spans="2:12" s="1" customFormat="1" ht="14.4" customHeight="1">
      <c r="B33" s="39"/>
      <c r="D33" s="121" t="s">
        <v>40</v>
      </c>
      <c r="E33" s="121" t="s">
        <v>41</v>
      </c>
      <c r="F33" s="135">
        <f>ROUND((SUM(BE94:BE263)),2)</f>
        <v>0</v>
      </c>
      <c r="I33" s="136">
        <v>0.21</v>
      </c>
      <c r="J33" s="135">
        <f>ROUND(((SUM(BE94:BE263))*I33),2)</f>
        <v>0</v>
      </c>
      <c r="L33" s="39"/>
    </row>
    <row r="34" spans="2:12" s="1" customFormat="1" ht="14.4" customHeight="1">
      <c r="B34" s="39"/>
      <c r="E34" s="121" t="s">
        <v>42</v>
      </c>
      <c r="F34" s="135">
        <f>ROUND((SUM(BF94:BF263)),2)</f>
        <v>0</v>
      </c>
      <c r="I34" s="136">
        <v>0.15</v>
      </c>
      <c r="J34" s="135">
        <f>ROUND(((SUM(BF94:BF263))*I34),2)</f>
        <v>0</v>
      </c>
      <c r="L34" s="39"/>
    </row>
    <row r="35" spans="2:12" s="1" customFormat="1" ht="14.4" customHeight="1" hidden="1">
      <c r="B35" s="39"/>
      <c r="E35" s="121" t="s">
        <v>43</v>
      </c>
      <c r="F35" s="135">
        <f>ROUND((SUM(BG94:BG263)),2)</f>
        <v>0</v>
      </c>
      <c r="I35" s="136">
        <v>0.21</v>
      </c>
      <c r="J35" s="135">
        <f>0</f>
        <v>0</v>
      </c>
      <c r="L35" s="39"/>
    </row>
    <row r="36" spans="2:12" s="1" customFormat="1" ht="14.4" customHeight="1" hidden="1">
      <c r="B36" s="39"/>
      <c r="E36" s="121" t="s">
        <v>44</v>
      </c>
      <c r="F36" s="135">
        <f>ROUND((SUM(BH94:BH263)),2)</f>
        <v>0</v>
      </c>
      <c r="I36" s="136">
        <v>0.15</v>
      </c>
      <c r="J36" s="135">
        <f>0</f>
        <v>0</v>
      </c>
      <c r="L36" s="39"/>
    </row>
    <row r="37" spans="2:12" s="1" customFormat="1" ht="14.4" customHeight="1" hidden="1">
      <c r="B37" s="39"/>
      <c r="E37" s="121" t="s">
        <v>45</v>
      </c>
      <c r="F37" s="135">
        <f>ROUND((SUM(BI94:BI263)),2)</f>
        <v>0</v>
      </c>
      <c r="I37" s="136">
        <v>0</v>
      </c>
      <c r="J37" s="135">
        <f>0</f>
        <v>0</v>
      </c>
      <c r="L37" s="39"/>
    </row>
    <row r="38" spans="2:12" s="1" customFormat="1" ht="6.95" customHeight="1">
      <c r="B38" s="39"/>
      <c r="I38" s="123"/>
      <c r="L38" s="39"/>
    </row>
    <row r="39" spans="2:12" s="1" customFormat="1" ht="25.4" customHeight="1">
      <c r="B39" s="39"/>
      <c r="C39" s="137"/>
      <c r="D39" s="138" t="s">
        <v>46</v>
      </c>
      <c r="E39" s="139"/>
      <c r="F39" s="139"/>
      <c r="G39" s="140" t="s">
        <v>47</v>
      </c>
      <c r="H39" s="141" t="s">
        <v>48</v>
      </c>
      <c r="I39" s="142"/>
      <c r="J39" s="143">
        <f>SUM(J30:J37)</f>
        <v>0</v>
      </c>
      <c r="K39" s="144"/>
      <c r="L39" s="39"/>
    </row>
    <row r="40" spans="2:12" s="1" customFormat="1" ht="14.4" customHeight="1">
      <c r="B40" s="145"/>
      <c r="C40" s="146"/>
      <c r="D40" s="146"/>
      <c r="E40" s="146"/>
      <c r="F40" s="146"/>
      <c r="G40" s="146"/>
      <c r="H40" s="146"/>
      <c r="I40" s="147"/>
      <c r="J40" s="146"/>
      <c r="K40" s="146"/>
      <c r="L40" s="39"/>
    </row>
    <row r="44" spans="2:12" s="1" customFormat="1" ht="6.95" customHeight="1">
      <c r="B44" s="148"/>
      <c r="C44" s="149"/>
      <c r="D44" s="149"/>
      <c r="E44" s="149"/>
      <c r="F44" s="149"/>
      <c r="G44" s="149"/>
      <c r="H44" s="149"/>
      <c r="I44" s="150"/>
      <c r="J44" s="149"/>
      <c r="K44" s="149"/>
      <c r="L44" s="39"/>
    </row>
    <row r="45" spans="2:12" s="1" customFormat="1" ht="24.95" customHeight="1">
      <c r="B45" s="34"/>
      <c r="C45" s="19" t="s">
        <v>83</v>
      </c>
      <c r="D45" s="35"/>
      <c r="E45" s="35"/>
      <c r="F45" s="35"/>
      <c r="G45" s="35"/>
      <c r="H45" s="35"/>
      <c r="I45" s="123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3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3"/>
      <c r="J47" s="35"/>
      <c r="K47" s="35"/>
      <c r="L47" s="39"/>
    </row>
    <row r="48" spans="2:12" s="1" customFormat="1" ht="16.5" customHeight="1">
      <c r="B48" s="34"/>
      <c r="C48" s="35"/>
      <c r="D48" s="35"/>
      <c r="E48" s="151" t="str">
        <f>E7</f>
        <v>Městská knihovna M.Lázně</v>
      </c>
      <c r="F48" s="28"/>
      <c r="G48" s="28"/>
      <c r="H48" s="28"/>
      <c r="I48" s="123"/>
      <c r="J48" s="35"/>
      <c r="K48" s="35"/>
      <c r="L48" s="39"/>
    </row>
    <row r="49" spans="2:12" s="1" customFormat="1" ht="12" customHeight="1">
      <c r="B49" s="34"/>
      <c r="C49" s="28" t="s">
        <v>82</v>
      </c>
      <c r="D49" s="35"/>
      <c r="E49" s="35"/>
      <c r="F49" s="35"/>
      <c r="G49" s="35"/>
      <c r="H49" s="35"/>
      <c r="I49" s="123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Hydroizolace spodní stavby objektu</v>
      </c>
      <c r="F50" s="35"/>
      <c r="G50" s="35"/>
      <c r="H50" s="35"/>
      <c r="I50" s="123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3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Mariánské Lázně</v>
      </c>
      <c r="G52" s="35"/>
      <c r="H52" s="35"/>
      <c r="I52" s="125" t="s">
        <v>22</v>
      </c>
      <c r="J52" s="63" t="str">
        <f>IF(J12="","",J12)</f>
        <v>21. 10. 2018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3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Město Mariánské Lázně</v>
      </c>
      <c r="G54" s="35"/>
      <c r="H54" s="35"/>
      <c r="I54" s="125" t="s">
        <v>30</v>
      </c>
      <c r="J54" s="32" t="str">
        <f>E21</f>
        <v>ing.Graca Pavel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5" t="s">
        <v>33</v>
      </c>
      <c r="J55" s="32" t="str">
        <f>E24</f>
        <v>Milan Hájek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3"/>
      <c r="J56" s="35"/>
      <c r="K56" s="35"/>
      <c r="L56" s="39"/>
    </row>
    <row r="57" spans="2:12" s="1" customFormat="1" ht="29.25" customHeight="1">
      <c r="B57" s="34"/>
      <c r="C57" s="152" t="s">
        <v>84</v>
      </c>
      <c r="D57" s="153"/>
      <c r="E57" s="153"/>
      <c r="F57" s="153"/>
      <c r="G57" s="153"/>
      <c r="H57" s="153"/>
      <c r="I57" s="154"/>
      <c r="J57" s="155" t="s">
        <v>85</v>
      </c>
      <c r="K57" s="153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3"/>
      <c r="J58" s="35"/>
      <c r="K58" s="35"/>
      <c r="L58" s="39"/>
    </row>
    <row r="59" spans="2:47" s="1" customFormat="1" ht="22.8" customHeight="1">
      <c r="B59" s="34"/>
      <c r="C59" s="156" t="s">
        <v>86</v>
      </c>
      <c r="D59" s="35"/>
      <c r="E59" s="35"/>
      <c r="F59" s="35"/>
      <c r="G59" s="35"/>
      <c r="H59" s="35"/>
      <c r="I59" s="123"/>
      <c r="J59" s="94">
        <f>J94</f>
        <v>0</v>
      </c>
      <c r="K59" s="35"/>
      <c r="L59" s="39"/>
      <c r="AU59" s="13" t="s">
        <v>87</v>
      </c>
    </row>
    <row r="60" spans="2:12" s="7" customFormat="1" ht="24.95" customHeight="1">
      <c r="B60" s="157"/>
      <c r="C60" s="158"/>
      <c r="D60" s="159" t="s">
        <v>88</v>
      </c>
      <c r="E60" s="160"/>
      <c r="F60" s="160"/>
      <c r="G60" s="160"/>
      <c r="H60" s="160"/>
      <c r="I60" s="161"/>
      <c r="J60" s="162">
        <f>J95</f>
        <v>0</v>
      </c>
      <c r="K60" s="158"/>
      <c r="L60" s="163"/>
    </row>
    <row r="61" spans="2:12" s="8" customFormat="1" ht="19.9" customHeight="1">
      <c r="B61" s="164"/>
      <c r="C61" s="165"/>
      <c r="D61" s="166" t="s">
        <v>89</v>
      </c>
      <c r="E61" s="167"/>
      <c r="F61" s="167"/>
      <c r="G61" s="167"/>
      <c r="H61" s="167"/>
      <c r="I61" s="168"/>
      <c r="J61" s="169">
        <f>J96</f>
        <v>0</v>
      </c>
      <c r="K61" s="165"/>
      <c r="L61" s="170"/>
    </row>
    <row r="62" spans="2:12" s="8" customFormat="1" ht="19.9" customHeight="1">
      <c r="B62" s="164"/>
      <c r="C62" s="165"/>
      <c r="D62" s="166" t="s">
        <v>90</v>
      </c>
      <c r="E62" s="167"/>
      <c r="F62" s="167"/>
      <c r="G62" s="167"/>
      <c r="H62" s="167"/>
      <c r="I62" s="168"/>
      <c r="J62" s="169">
        <f>J153</f>
        <v>0</v>
      </c>
      <c r="K62" s="165"/>
      <c r="L62" s="170"/>
    </row>
    <row r="63" spans="2:12" s="8" customFormat="1" ht="19.9" customHeight="1">
      <c r="B63" s="164"/>
      <c r="C63" s="165"/>
      <c r="D63" s="166" t="s">
        <v>91</v>
      </c>
      <c r="E63" s="167"/>
      <c r="F63" s="167"/>
      <c r="G63" s="167"/>
      <c r="H63" s="167"/>
      <c r="I63" s="168"/>
      <c r="J63" s="169">
        <f>J167</f>
        <v>0</v>
      </c>
      <c r="K63" s="165"/>
      <c r="L63" s="170"/>
    </row>
    <row r="64" spans="2:12" s="8" customFormat="1" ht="19.9" customHeight="1">
      <c r="B64" s="164"/>
      <c r="C64" s="165"/>
      <c r="D64" s="166" t="s">
        <v>92</v>
      </c>
      <c r="E64" s="167"/>
      <c r="F64" s="167"/>
      <c r="G64" s="167"/>
      <c r="H64" s="167"/>
      <c r="I64" s="168"/>
      <c r="J64" s="169">
        <f>J179</f>
        <v>0</v>
      </c>
      <c r="K64" s="165"/>
      <c r="L64" s="170"/>
    </row>
    <row r="65" spans="2:12" s="8" customFormat="1" ht="19.9" customHeight="1">
      <c r="B65" s="164"/>
      <c r="C65" s="165"/>
      <c r="D65" s="166" t="s">
        <v>93</v>
      </c>
      <c r="E65" s="167"/>
      <c r="F65" s="167"/>
      <c r="G65" s="167"/>
      <c r="H65" s="167"/>
      <c r="I65" s="168"/>
      <c r="J65" s="169">
        <f>J186</f>
        <v>0</v>
      </c>
      <c r="K65" s="165"/>
      <c r="L65" s="170"/>
    </row>
    <row r="66" spans="2:12" s="8" customFormat="1" ht="19.9" customHeight="1">
      <c r="B66" s="164"/>
      <c r="C66" s="165"/>
      <c r="D66" s="166" t="s">
        <v>94</v>
      </c>
      <c r="E66" s="167"/>
      <c r="F66" s="167"/>
      <c r="G66" s="167"/>
      <c r="H66" s="167"/>
      <c r="I66" s="168"/>
      <c r="J66" s="169">
        <f>J229</f>
        <v>0</v>
      </c>
      <c r="K66" s="165"/>
      <c r="L66" s="170"/>
    </row>
    <row r="67" spans="2:12" s="8" customFormat="1" ht="19.9" customHeight="1">
      <c r="B67" s="164"/>
      <c r="C67" s="165"/>
      <c r="D67" s="166" t="s">
        <v>95</v>
      </c>
      <c r="E67" s="167"/>
      <c r="F67" s="167"/>
      <c r="G67" s="167"/>
      <c r="H67" s="167"/>
      <c r="I67" s="168"/>
      <c r="J67" s="169">
        <f>J234</f>
        <v>0</v>
      </c>
      <c r="K67" s="165"/>
      <c r="L67" s="170"/>
    </row>
    <row r="68" spans="2:12" s="8" customFormat="1" ht="19.9" customHeight="1">
      <c r="B68" s="164"/>
      <c r="C68" s="165"/>
      <c r="D68" s="166" t="s">
        <v>96</v>
      </c>
      <c r="E68" s="167"/>
      <c r="F68" s="167"/>
      <c r="G68" s="167"/>
      <c r="H68" s="167"/>
      <c r="I68" s="168"/>
      <c r="J68" s="169">
        <f>J239</f>
        <v>0</v>
      </c>
      <c r="K68" s="165"/>
      <c r="L68" s="170"/>
    </row>
    <row r="69" spans="2:12" s="7" customFormat="1" ht="24.95" customHeight="1">
      <c r="B69" s="157"/>
      <c r="C69" s="158"/>
      <c r="D69" s="159" t="s">
        <v>97</v>
      </c>
      <c r="E69" s="160"/>
      <c r="F69" s="160"/>
      <c r="G69" s="160"/>
      <c r="H69" s="160"/>
      <c r="I69" s="161"/>
      <c r="J69" s="162">
        <f>J241</f>
        <v>0</v>
      </c>
      <c r="K69" s="158"/>
      <c r="L69" s="163"/>
    </row>
    <row r="70" spans="2:12" s="8" customFormat="1" ht="19.9" customHeight="1">
      <c r="B70" s="164"/>
      <c r="C70" s="165"/>
      <c r="D70" s="166" t="s">
        <v>98</v>
      </c>
      <c r="E70" s="167"/>
      <c r="F70" s="167"/>
      <c r="G70" s="167"/>
      <c r="H70" s="167"/>
      <c r="I70" s="168"/>
      <c r="J70" s="169">
        <f>J242</f>
        <v>0</v>
      </c>
      <c r="K70" s="165"/>
      <c r="L70" s="170"/>
    </row>
    <row r="71" spans="2:12" s="8" customFormat="1" ht="19.9" customHeight="1">
      <c r="B71" s="164"/>
      <c r="C71" s="165"/>
      <c r="D71" s="166" t="s">
        <v>99</v>
      </c>
      <c r="E71" s="167"/>
      <c r="F71" s="167"/>
      <c r="G71" s="167"/>
      <c r="H71" s="167"/>
      <c r="I71" s="168"/>
      <c r="J71" s="169">
        <f>J245</f>
        <v>0</v>
      </c>
      <c r="K71" s="165"/>
      <c r="L71" s="170"/>
    </row>
    <row r="72" spans="2:12" s="8" customFormat="1" ht="19.9" customHeight="1">
      <c r="B72" s="164"/>
      <c r="C72" s="165"/>
      <c r="D72" s="166" t="s">
        <v>100</v>
      </c>
      <c r="E72" s="167"/>
      <c r="F72" s="167"/>
      <c r="G72" s="167"/>
      <c r="H72" s="167"/>
      <c r="I72" s="168"/>
      <c r="J72" s="169">
        <f>J255</f>
        <v>0</v>
      </c>
      <c r="K72" s="165"/>
      <c r="L72" s="170"/>
    </row>
    <row r="73" spans="2:12" s="7" customFormat="1" ht="24.95" customHeight="1">
      <c r="B73" s="157"/>
      <c r="C73" s="158"/>
      <c r="D73" s="159" t="s">
        <v>101</v>
      </c>
      <c r="E73" s="160"/>
      <c r="F73" s="160"/>
      <c r="G73" s="160"/>
      <c r="H73" s="160"/>
      <c r="I73" s="161"/>
      <c r="J73" s="162">
        <f>J260</f>
        <v>0</v>
      </c>
      <c r="K73" s="158"/>
      <c r="L73" s="163"/>
    </row>
    <row r="74" spans="2:12" s="8" customFormat="1" ht="19.9" customHeight="1">
      <c r="B74" s="164"/>
      <c r="C74" s="165"/>
      <c r="D74" s="166" t="s">
        <v>102</v>
      </c>
      <c r="E74" s="167"/>
      <c r="F74" s="167"/>
      <c r="G74" s="167"/>
      <c r="H74" s="167"/>
      <c r="I74" s="168"/>
      <c r="J74" s="169">
        <f>J261</f>
        <v>0</v>
      </c>
      <c r="K74" s="165"/>
      <c r="L74" s="170"/>
    </row>
    <row r="75" spans="2:12" s="1" customFormat="1" ht="21.8" customHeight="1">
      <c r="B75" s="34"/>
      <c r="C75" s="35"/>
      <c r="D75" s="35"/>
      <c r="E75" s="35"/>
      <c r="F75" s="35"/>
      <c r="G75" s="35"/>
      <c r="H75" s="35"/>
      <c r="I75" s="123"/>
      <c r="J75" s="35"/>
      <c r="K75" s="35"/>
      <c r="L75" s="39"/>
    </row>
    <row r="76" spans="2:12" s="1" customFormat="1" ht="6.95" customHeight="1">
      <c r="B76" s="53"/>
      <c r="C76" s="54"/>
      <c r="D76" s="54"/>
      <c r="E76" s="54"/>
      <c r="F76" s="54"/>
      <c r="G76" s="54"/>
      <c r="H76" s="54"/>
      <c r="I76" s="147"/>
      <c r="J76" s="54"/>
      <c r="K76" s="54"/>
      <c r="L76" s="39"/>
    </row>
    <row r="80" spans="2:12" s="1" customFormat="1" ht="6.95" customHeight="1">
      <c r="B80" s="55"/>
      <c r="C80" s="56"/>
      <c r="D80" s="56"/>
      <c r="E80" s="56"/>
      <c r="F80" s="56"/>
      <c r="G80" s="56"/>
      <c r="H80" s="56"/>
      <c r="I80" s="150"/>
      <c r="J80" s="56"/>
      <c r="K80" s="56"/>
      <c r="L80" s="39"/>
    </row>
    <row r="81" spans="2:12" s="1" customFormat="1" ht="24.95" customHeight="1">
      <c r="B81" s="34"/>
      <c r="C81" s="19" t="s">
        <v>103</v>
      </c>
      <c r="D81" s="35"/>
      <c r="E81" s="35"/>
      <c r="F81" s="35"/>
      <c r="G81" s="35"/>
      <c r="H81" s="35"/>
      <c r="I81" s="123"/>
      <c r="J81" s="35"/>
      <c r="K81" s="35"/>
      <c r="L81" s="39"/>
    </row>
    <row r="82" spans="2:12" s="1" customFormat="1" ht="6.95" customHeight="1">
      <c r="B82" s="34"/>
      <c r="C82" s="35"/>
      <c r="D82" s="35"/>
      <c r="E82" s="35"/>
      <c r="F82" s="35"/>
      <c r="G82" s="35"/>
      <c r="H82" s="35"/>
      <c r="I82" s="123"/>
      <c r="J82" s="35"/>
      <c r="K82" s="35"/>
      <c r="L82" s="39"/>
    </row>
    <row r="83" spans="2:12" s="1" customFormat="1" ht="12" customHeight="1">
      <c r="B83" s="34"/>
      <c r="C83" s="28" t="s">
        <v>16</v>
      </c>
      <c r="D83" s="35"/>
      <c r="E83" s="35"/>
      <c r="F83" s="35"/>
      <c r="G83" s="35"/>
      <c r="H83" s="35"/>
      <c r="I83" s="123"/>
      <c r="J83" s="35"/>
      <c r="K83" s="35"/>
      <c r="L83" s="39"/>
    </row>
    <row r="84" spans="2:12" s="1" customFormat="1" ht="16.5" customHeight="1">
      <c r="B84" s="34"/>
      <c r="C84" s="35"/>
      <c r="D84" s="35"/>
      <c r="E84" s="151" t="str">
        <f>E7</f>
        <v>Městská knihovna M.Lázně</v>
      </c>
      <c r="F84" s="28"/>
      <c r="G84" s="28"/>
      <c r="H84" s="28"/>
      <c r="I84" s="123"/>
      <c r="J84" s="35"/>
      <c r="K84" s="35"/>
      <c r="L84" s="39"/>
    </row>
    <row r="85" spans="2:12" s="1" customFormat="1" ht="12" customHeight="1">
      <c r="B85" s="34"/>
      <c r="C85" s="28" t="s">
        <v>82</v>
      </c>
      <c r="D85" s="35"/>
      <c r="E85" s="35"/>
      <c r="F85" s="35"/>
      <c r="G85" s="35"/>
      <c r="H85" s="35"/>
      <c r="I85" s="123"/>
      <c r="J85" s="35"/>
      <c r="K85" s="35"/>
      <c r="L85" s="39"/>
    </row>
    <row r="86" spans="2:12" s="1" customFormat="1" ht="16.5" customHeight="1">
      <c r="B86" s="34"/>
      <c r="C86" s="35"/>
      <c r="D86" s="35"/>
      <c r="E86" s="60" t="str">
        <f>E9</f>
        <v>Hydroizolace spodní stavby objektu</v>
      </c>
      <c r="F86" s="35"/>
      <c r="G86" s="35"/>
      <c r="H86" s="35"/>
      <c r="I86" s="123"/>
      <c r="J86" s="35"/>
      <c r="K86" s="35"/>
      <c r="L86" s="39"/>
    </row>
    <row r="87" spans="2:12" s="1" customFormat="1" ht="6.95" customHeight="1">
      <c r="B87" s="34"/>
      <c r="C87" s="35"/>
      <c r="D87" s="35"/>
      <c r="E87" s="35"/>
      <c r="F87" s="35"/>
      <c r="G87" s="35"/>
      <c r="H87" s="35"/>
      <c r="I87" s="123"/>
      <c r="J87" s="35"/>
      <c r="K87" s="35"/>
      <c r="L87" s="39"/>
    </row>
    <row r="88" spans="2:12" s="1" customFormat="1" ht="12" customHeight="1">
      <c r="B88" s="34"/>
      <c r="C88" s="28" t="s">
        <v>20</v>
      </c>
      <c r="D88" s="35"/>
      <c r="E88" s="35"/>
      <c r="F88" s="23" t="str">
        <f>F12</f>
        <v>Mariánské Lázně</v>
      </c>
      <c r="G88" s="35"/>
      <c r="H88" s="35"/>
      <c r="I88" s="125" t="s">
        <v>22</v>
      </c>
      <c r="J88" s="63" t="str">
        <f>IF(J12="","",J12)</f>
        <v>21. 10. 2018</v>
      </c>
      <c r="K88" s="35"/>
      <c r="L88" s="39"/>
    </row>
    <row r="89" spans="2:12" s="1" customFormat="1" ht="6.95" customHeight="1">
      <c r="B89" s="34"/>
      <c r="C89" s="35"/>
      <c r="D89" s="35"/>
      <c r="E89" s="35"/>
      <c r="F89" s="35"/>
      <c r="G89" s="35"/>
      <c r="H89" s="35"/>
      <c r="I89" s="123"/>
      <c r="J89" s="35"/>
      <c r="K89" s="35"/>
      <c r="L89" s="39"/>
    </row>
    <row r="90" spans="2:12" s="1" customFormat="1" ht="13.65" customHeight="1">
      <c r="B90" s="34"/>
      <c r="C90" s="28" t="s">
        <v>24</v>
      </c>
      <c r="D90" s="35"/>
      <c r="E90" s="35"/>
      <c r="F90" s="23" t="str">
        <f>E15</f>
        <v>Město Mariánské Lázně</v>
      </c>
      <c r="G90" s="35"/>
      <c r="H90" s="35"/>
      <c r="I90" s="125" t="s">
        <v>30</v>
      </c>
      <c r="J90" s="32" t="str">
        <f>E21</f>
        <v>ing.Graca Pavel</v>
      </c>
      <c r="K90" s="35"/>
      <c r="L90" s="39"/>
    </row>
    <row r="91" spans="2:12" s="1" customFormat="1" ht="13.65" customHeight="1">
      <c r="B91" s="34"/>
      <c r="C91" s="28" t="s">
        <v>28</v>
      </c>
      <c r="D91" s="35"/>
      <c r="E91" s="35"/>
      <c r="F91" s="23" t="str">
        <f>IF(E18="","",E18)</f>
        <v>Vyplň údaj</v>
      </c>
      <c r="G91" s="35"/>
      <c r="H91" s="35"/>
      <c r="I91" s="125" t="s">
        <v>33</v>
      </c>
      <c r="J91" s="32" t="str">
        <f>E24</f>
        <v>Milan Hájek</v>
      </c>
      <c r="K91" s="35"/>
      <c r="L91" s="39"/>
    </row>
    <row r="92" spans="2:12" s="1" customFormat="1" ht="10.3" customHeight="1">
      <c r="B92" s="34"/>
      <c r="C92" s="35"/>
      <c r="D92" s="35"/>
      <c r="E92" s="35"/>
      <c r="F92" s="35"/>
      <c r="G92" s="35"/>
      <c r="H92" s="35"/>
      <c r="I92" s="123"/>
      <c r="J92" s="35"/>
      <c r="K92" s="35"/>
      <c r="L92" s="39"/>
    </row>
    <row r="93" spans="2:20" s="9" customFormat="1" ht="29.25" customHeight="1">
      <c r="B93" s="171"/>
      <c r="C93" s="172" t="s">
        <v>104</v>
      </c>
      <c r="D93" s="173" t="s">
        <v>55</v>
      </c>
      <c r="E93" s="173" t="s">
        <v>51</v>
      </c>
      <c r="F93" s="173" t="s">
        <v>52</v>
      </c>
      <c r="G93" s="173" t="s">
        <v>105</v>
      </c>
      <c r="H93" s="173" t="s">
        <v>106</v>
      </c>
      <c r="I93" s="174" t="s">
        <v>107</v>
      </c>
      <c r="J93" s="173" t="s">
        <v>85</v>
      </c>
      <c r="K93" s="175" t="s">
        <v>108</v>
      </c>
      <c r="L93" s="176"/>
      <c r="M93" s="84" t="s">
        <v>1</v>
      </c>
      <c r="N93" s="85" t="s">
        <v>40</v>
      </c>
      <c r="O93" s="85" t="s">
        <v>109</v>
      </c>
      <c r="P93" s="85" t="s">
        <v>110</v>
      </c>
      <c r="Q93" s="85" t="s">
        <v>111</v>
      </c>
      <c r="R93" s="85" t="s">
        <v>112</v>
      </c>
      <c r="S93" s="85" t="s">
        <v>113</v>
      </c>
      <c r="T93" s="86" t="s">
        <v>114</v>
      </c>
    </row>
    <row r="94" spans="2:63" s="1" customFormat="1" ht="22.8" customHeight="1">
      <c r="B94" s="34"/>
      <c r="C94" s="91" t="s">
        <v>115</v>
      </c>
      <c r="D94" s="35"/>
      <c r="E94" s="35"/>
      <c r="F94" s="35"/>
      <c r="G94" s="35"/>
      <c r="H94" s="35"/>
      <c r="I94" s="123"/>
      <c r="J94" s="177">
        <f>BK94</f>
        <v>0</v>
      </c>
      <c r="K94" s="35"/>
      <c r="L94" s="39"/>
      <c r="M94" s="87"/>
      <c r="N94" s="88"/>
      <c r="O94" s="88"/>
      <c r="P94" s="178">
        <f>P95+P241+P260</f>
        <v>0</v>
      </c>
      <c r="Q94" s="88"/>
      <c r="R94" s="178">
        <f>R95+R241+R260</f>
        <v>81.89973425</v>
      </c>
      <c r="S94" s="88"/>
      <c r="T94" s="179">
        <f>T95+T241+T260</f>
        <v>1.9800000000000002</v>
      </c>
      <c r="AT94" s="13" t="s">
        <v>69</v>
      </c>
      <c r="AU94" s="13" t="s">
        <v>87</v>
      </c>
      <c r="BK94" s="180">
        <f>BK95+BK241+BK260</f>
        <v>0</v>
      </c>
    </row>
    <row r="95" spans="2:63" s="10" customFormat="1" ht="25.9" customHeight="1">
      <c r="B95" s="181"/>
      <c r="C95" s="182"/>
      <c r="D95" s="183" t="s">
        <v>69</v>
      </c>
      <c r="E95" s="184" t="s">
        <v>116</v>
      </c>
      <c r="F95" s="184" t="s">
        <v>117</v>
      </c>
      <c r="G95" s="182"/>
      <c r="H95" s="182"/>
      <c r="I95" s="185"/>
      <c r="J95" s="186">
        <f>BK95</f>
        <v>0</v>
      </c>
      <c r="K95" s="182"/>
      <c r="L95" s="187"/>
      <c r="M95" s="188"/>
      <c r="N95" s="189"/>
      <c r="O95" s="189"/>
      <c r="P95" s="190">
        <f>P96+P153+P167+P179+P186+P229+P234+P239</f>
        <v>0</v>
      </c>
      <c r="Q95" s="189"/>
      <c r="R95" s="190">
        <f>R96+R153+R167+R179+R186+R229+R234+R239</f>
        <v>80.35408509</v>
      </c>
      <c r="S95" s="189"/>
      <c r="T95" s="191">
        <f>T96+T153+T167+T179+T186+T229+T234+T239</f>
        <v>1.9800000000000002</v>
      </c>
      <c r="AR95" s="192" t="s">
        <v>78</v>
      </c>
      <c r="AT95" s="193" t="s">
        <v>69</v>
      </c>
      <c r="AU95" s="193" t="s">
        <v>70</v>
      </c>
      <c r="AY95" s="192" t="s">
        <v>118</v>
      </c>
      <c r="BK95" s="194">
        <f>BK96+BK153+BK167+BK179+BK186+BK229+BK234+BK239</f>
        <v>0</v>
      </c>
    </row>
    <row r="96" spans="2:63" s="10" customFormat="1" ht="22.8" customHeight="1">
      <c r="B96" s="181"/>
      <c r="C96" s="182"/>
      <c r="D96" s="183" t="s">
        <v>69</v>
      </c>
      <c r="E96" s="195" t="s">
        <v>78</v>
      </c>
      <c r="F96" s="195" t="s">
        <v>119</v>
      </c>
      <c r="G96" s="182"/>
      <c r="H96" s="182"/>
      <c r="I96" s="185"/>
      <c r="J96" s="196">
        <f>BK96</f>
        <v>0</v>
      </c>
      <c r="K96" s="182"/>
      <c r="L96" s="187"/>
      <c r="M96" s="188"/>
      <c r="N96" s="189"/>
      <c r="O96" s="189"/>
      <c r="P96" s="190">
        <f>SUM(P97:P152)</f>
        <v>0</v>
      </c>
      <c r="Q96" s="189"/>
      <c r="R96" s="190">
        <f>SUM(R97:R152)</f>
        <v>0.8378009999999999</v>
      </c>
      <c r="S96" s="189"/>
      <c r="T96" s="191">
        <f>SUM(T97:T152)</f>
        <v>0</v>
      </c>
      <c r="AR96" s="192" t="s">
        <v>78</v>
      </c>
      <c r="AT96" s="193" t="s">
        <v>69</v>
      </c>
      <c r="AU96" s="193" t="s">
        <v>78</v>
      </c>
      <c r="AY96" s="192" t="s">
        <v>118</v>
      </c>
      <c r="BK96" s="194">
        <f>SUM(BK97:BK152)</f>
        <v>0</v>
      </c>
    </row>
    <row r="97" spans="2:65" s="1" customFormat="1" ht="16.5" customHeight="1">
      <c r="B97" s="34"/>
      <c r="C97" s="197" t="s">
        <v>78</v>
      </c>
      <c r="D97" s="197" t="s">
        <v>120</v>
      </c>
      <c r="E97" s="198" t="s">
        <v>121</v>
      </c>
      <c r="F97" s="199" t="s">
        <v>122</v>
      </c>
      <c r="G97" s="200" t="s">
        <v>123</v>
      </c>
      <c r="H97" s="201">
        <v>240.985</v>
      </c>
      <c r="I97" s="202"/>
      <c r="J97" s="203">
        <f>ROUND(I97*H97,2)</f>
        <v>0</v>
      </c>
      <c r="K97" s="199" t="s">
        <v>124</v>
      </c>
      <c r="L97" s="39"/>
      <c r="M97" s="204" t="s">
        <v>1</v>
      </c>
      <c r="N97" s="205" t="s">
        <v>41</v>
      </c>
      <c r="O97" s="75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13" t="s">
        <v>125</v>
      </c>
      <c r="AT97" s="13" t="s">
        <v>120</v>
      </c>
      <c r="AU97" s="13" t="s">
        <v>80</v>
      </c>
      <c r="AY97" s="13" t="s">
        <v>118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3" t="s">
        <v>78</v>
      </c>
      <c r="BK97" s="208">
        <f>ROUND(I97*H97,2)</f>
        <v>0</v>
      </c>
      <c r="BL97" s="13" t="s">
        <v>125</v>
      </c>
      <c r="BM97" s="13" t="s">
        <v>126</v>
      </c>
    </row>
    <row r="98" spans="2:51" s="11" customFormat="1" ht="12">
      <c r="B98" s="209"/>
      <c r="C98" s="210"/>
      <c r="D98" s="211" t="s">
        <v>127</v>
      </c>
      <c r="E98" s="212" t="s">
        <v>1</v>
      </c>
      <c r="F98" s="213" t="s">
        <v>128</v>
      </c>
      <c r="G98" s="210"/>
      <c r="H98" s="214">
        <v>16.93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127</v>
      </c>
      <c r="AU98" s="220" t="s">
        <v>80</v>
      </c>
      <c r="AV98" s="11" t="s">
        <v>80</v>
      </c>
      <c r="AW98" s="11" t="s">
        <v>32</v>
      </c>
      <c r="AX98" s="11" t="s">
        <v>70</v>
      </c>
      <c r="AY98" s="220" t="s">
        <v>118</v>
      </c>
    </row>
    <row r="99" spans="2:51" s="11" customFormat="1" ht="12">
      <c r="B99" s="209"/>
      <c r="C99" s="210"/>
      <c r="D99" s="211" t="s">
        <v>127</v>
      </c>
      <c r="E99" s="212" t="s">
        <v>1</v>
      </c>
      <c r="F99" s="213" t="s">
        <v>129</v>
      </c>
      <c r="G99" s="210"/>
      <c r="H99" s="214">
        <v>27.671</v>
      </c>
      <c r="I99" s="215"/>
      <c r="J99" s="210"/>
      <c r="K99" s="210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127</v>
      </c>
      <c r="AU99" s="220" t="s">
        <v>80</v>
      </c>
      <c r="AV99" s="11" t="s">
        <v>80</v>
      </c>
      <c r="AW99" s="11" t="s">
        <v>32</v>
      </c>
      <c r="AX99" s="11" t="s">
        <v>70</v>
      </c>
      <c r="AY99" s="220" t="s">
        <v>118</v>
      </c>
    </row>
    <row r="100" spans="2:51" s="11" customFormat="1" ht="12">
      <c r="B100" s="209"/>
      <c r="C100" s="210"/>
      <c r="D100" s="211" t="s">
        <v>127</v>
      </c>
      <c r="E100" s="212" t="s">
        <v>1</v>
      </c>
      <c r="F100" s="213" t="s">
        <v>130</v>
      </c>
      <c r="G100" s="210"/>
      <c r="H100" s="214">
        <v>4.229</v>
      </c>
      <c r="I100" s="215"/>
      <c r="J100" s="210"/>
      <c r="K100" s="210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127</v>
      </c>
      <c r="AU100" s="220" t="s">
        <v>80</v>
      </c>
      <c r="AV100" s="11" t="s">
        <v>80</v>
      </c>
      <c r="AW100" s="11" t="s">
        <v>32</v>
      </c>
      <c r="AX100" s="11" t="s">
        <v>70</v>
      </c>
      <c r="AY100" s="220" t="s">
        <v>118</v>
      </c>
    </row>
    <row r="101" spans="2:51" s="11" customFormat="1" ht="12">
      <c r="B101" s="209"/>
      <c r="C101" s="210"/>
      <c r="D101" s="211" t="s">
        <v>127</v>
      </c>
      <c r="E101" s="212" t="s">
        <v>1</v>
      </c>
      <c r="F101" s="213" t="s">
        <v>131</v>
      </c>
      <c r="G101" s="210"/>
      <c r="H101" s="214">
        <v>5.694</v>
      </c>
      <c r="I101" s="215"/>
      <c r="J101" s="210"/>
      <c r="K101" s="210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127</v>
      </c>
      <c r="AU101" s="220" t="s">
        <v>80</v>
      </c>
      <c r="AV101" s="11" t="s">
        <v>80</v>
      </c>
      <c r="AW101" s="11" t="s">
        <v>32</v>
      </c>
      <c r="AX101" s="11" t="s">
        <v>70</v>
      </c>
      <c r="AY101" s="220" t="s">
        <v>118</v>
      </c>
    </row>
    <row r="102" spans="2:51" s="11" customFormat="1" ht="12">
      <c r="B102" s="209"/>
      <c r="C102" s="210"/>
      <c r="D102" s="211" t="s">
        <v>127</v>
      </c>
      <c r="E102" s="212" t="s">
        <v>1</v>
      </c>
      <c r="F102" s="213" t="s">
        <v>132</v>
      </c>
      <c r="G102" s="210"/>
      <c r="H102" s="214">
        <v>14.568</v>
      </c>
      <c r="I102" s="215"/>
      <c r="J102" s="210"/>
      <c r="K102" s="210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127</v>
      </c>
      <c r="AU102" s="220" t="s">
        <v>80</v>
      </c>
      <c r="AV102" s="11" t="s">
        <v>80</v>
      </c>
      <c r="AW102" s="11" t="s">
        <v>32</v>
      </c>
      <c r="AX102" s="11" t="s">
        <v>70</v>
      </c>
      <c r="AY102" s="220" t="s">
        <v>118</v>
      </c>
    </row>
    <row r="103" spans="2:51" s="11" customFormat="1" ht="12">
      <c r="B103" s="209"/>
      <c r="C103" s="210"/>
      <c r="D103" s="211" t="s">
        <v>127</v>
      </c>
      <c r="E103" s="212" t="s">
        <v>1</v>
      </c>
      <c r="F103" s="213" t="s">
        <v>133</v>
      </c>
      <c r="G103" s="210"/>
      <c r="H103" s="214">
        <v>6.188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127</v>
      </c>
      <c r="AU103" s="220" t="s">
        <v>80</v>
      </c>
      <c r="AV103" s="11" t="s">
        <v>80</v>
      </c>
      <c r="AW103" s="11" t="s">
        <v>32</v>
      </c>
      <c r="AX103" s="11" t="s">
        <v>70</v>
      </c>
      <c r="AY103" s="220" t="s">
        <v>118</v>
      </c>
    </row>
    <row r="104" spans="2:51" s="11" customFormat="1" ht="12">
      <c r="B104" s="209"/>
      <c r="C104" s="210"/>
      <c r="D104" s="211" t="s">
        <v>127</v>
      </c>
      <c r="E104" s="212" t="s">
        <v>1</v>
      </c>
      <c r="F104" s="213" t="s">
        <v>134</v>
      </c>
      <c r="G104" s="210"/>
      <c r="H104" s="214">
        <v>11.603</v>
      </c>
      <c r="I104" s="215"/>
      <c r="J104" s="210"/>
      <c r="K104" s="210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127</v>
      </c>
      <c r="AU104" s="220" t="s">
        <v>80</v>
      </c>
      <c r="AV104" s="11" t="s">
        <v>80</v>
      </c>
      <c r="AW104" s="11" t="s">
        <v>32</v>
      </c>
      <c r="AX104" s="11" t="s">
        <v>70</v>
      </c>
      <c r="AY104" s="220" t="s">
        <v>118</v>
      </c>
    </row>
    <row r="105" spans="2:51" s="11" customFormat="1" ht="12">
      <c r="B105" s="209"/>
      <c r="C105" s="210"/>
      <c r="D105" s="211" t="s">
        <v>127</v>
      </c>
      <c r="E105" s="212" t="s">
        <v>1</v>
      </c>
      <c r="F105" s="213" t="s">
        <v>135</v>
      </c>
      <c r="G105" s="210"/>
      <c r="H105" s="214">
        <v>23.205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127</v>
      </c>
      <c r="AU105" s="220" t="s">
        <v>80</v>
      </c>
      <c r="AV105" s="11" t="s">
        <v>80</v>
      </c>
      <c r="AW105" s="11" t="s">
        <v>32</v>
      </c>
      <c r="AX105" s="11" t="s">
        <v>70</v>
      </c>
      <c r="AY105" s="220" t="s">
        <v>118</v>
      </c>
    </row>
    <row r="106" spans="2:51" s="11" customFormat="1" ht="12">
      <c r="B106" s="209"/>
      <c r="C106" s="210"/>
      <c r="D106" s="211" t="s">
        <v>127</v>
      </c>
      <c r="E106" s="212" t="s">
        <v>1</v>
      </c>
      <c r="F106" s="213" t="s">
        <v>136</v>
      </c>
      <c r="G106" s="210"/>
      <c r="H106" s="214">
        <v>4.704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127</v>
      </c>
      <c r="AU106" s="220" t="s">
        <v>80</v>
      </c>
      <c r="AV106" s="11" t="s">
        <v>80</v>
      </c>
      <c r="AW106" s="11" t="s">
        <v>32</v>
      </c>
      <c r="AX106" s="11" t="s">
        <v>70</v>
      </c>
      <c r="AY106" s="220" t="s">
        <v>118</v>
      </c>
    </row>
    <row r="107" spans="2:51" s="11" customFormat="1" ht="12">
      <c r="B107" s="209"/>
      <c r="C107" s="210"/>
      <c r="D107" s="211" t="s">
        <v>127</v>
      </c>
      <c r="E107" s="212" t="s">
        <v>1</v>
      </c>
      <c r="F107" s="213" t="s">
        <v>137</v>
      </c>
      <c r="G107" s="210"/>
      <c r="H107" s="214">
        <v>2.68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127</v>
      </c>
      <c r="AU107" s="220" t="s">
        <v>80</v>
      </c>
      <c r="AV107" s="11" t="s">
        <v>80</v>
      </c>
      <c r="AW107" s="11" t="s">
        <v>32</v>
      </c>
      <c r="AX107" s="11" t="s">
        <v>70</v>
      </c>
      <c r="AY107" s="220" t="s">
        <v>118</v>
      </c>
    </row>
    <row r="108" spans="2:51" s="11" customFormat="1" ht="12">
      <c r="B108" s="209"/>
      <c r="C108" s="210"/>
      <c r="D108" s="211" t="s">
        <v>127</v>
      </c>
      <c r="E108" s="212" t="s">
        <v>1</v>
      </c>
      <c r="F108" s="213" t="s">
        <v>138</v>
      </c>
      <c r="G108" s="210"/>
      <c r="H108" s="214">
        <v>6.51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127</v>
      </c>
      <c r="AU108" s="220" t="s">
        <v>80</v>
      </c>
      <c r="AV108" s="11" t="s">
        <v>80</v>
      </c>
      <c r="AW108" s="11" t="s">
        <v>32</v>
      </c>
      <c r="AX108" s="11" t="s">
        <v>70</v>
      </c>
      <c r="AY108" s="220" t="s">
        <v>118</v>
      </c>
    </row>
    <row r="109" spans="2:51" s="11" customFormat="1" ht="12">
      <c r="B109" s="209"/>
      <c r="C109" s="210"/>
      <c r="D109" s="211" t="s">
        <v>127</v>
      </c>
      <c r="E109" s="212" t="s">
        <v>1</v>
      </c>
      <c r="F109" s="213" t="s">
        <v>139</v>
      </c>
      <c r="G109" s="210"/>
      <c r="H109" s="214">
        <v>76.84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127</v>
      </c>
      <c r="AU109" s="220" t="s">
        <v>80</v>
      </c>
      <c r="AV109" s="11" t="s">
        <v>80</v>
      </c>
      <c r="AW109" s="11" t="s">
        <v>32</v>
      </c>
      <c r="AX109" s="11" t="s">
        <v>70</v>
      </c>
      <c r="AY109" s="220" t="s">
        <v>118</v>
      </c>
    </row>
    <row r="110" spans="2:51" s="11" customFormat="1" ht="12">
      <c r="B110" s="209"/>
      <c r="C110" s="210"/>
      <c r="D110" s="211" t="s">
        <v>127</v>
      </c>
      <c r="E110" s="212" t="s">
        <v>1</v>
      </c>
      <c r="F110" s="213" t="s">
        <v>140</v>
      </c>
      <c r="G110" s="210"/>
      <c r="H110" s="214">
        <v>40.163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127</v>
      </c>
      <c r="AU110" s="220" t="s">
        <v>80</v>
      </c>
      <c r="AV110" s="11" t="s">
        <v>80</v>
      </c>
      <c r="AW110" s="11" t="s">
        <v>32</v>
      </c>
      <c r="AX110" s="11" t="s">
        <v>70</v>
      </c>
      <c r="AY110" s="220" t="s">
        <v>118</v>
      </c>
    </row>
    <row r="111" spans="2:65" s="1" customFormat="1" ht="16.5" customHeight="1">
      <c r="B111" s="34"/>
      <c r="C111" s="197" t="s">
        <v>80</v>
      </c>
      <c r="D111" s="197" t="s">
        <v>120</v>
      </c>
      <c r="E111" s="198" t="s">
        <v>141</v>
      </c>
      <c r="F111" s="199" t="s">
        <v>142</v>
      </c>
      <c r="G111" s="200" t="s">
        <v>123</v>
      </c>
      <c r="H111" s="201">
        <v>240.985</v>
      </c>
      <c r="I111" s="202"/>
      <c r="J111" s="203">
        <f>ROUND(I111*H111,2)</f>
        <v>0</v>
      </c>
      <c r="K111" s="199" t="s">
        <v>124</v>
      </c>
      <c r="L111" s="39"/>
      <c r="M111" s="204" t="s">
        <v>1</v>
      </c>
      <c r="N111" s="205" t="s">
        <v>41</v>
      </c>
      <c r="O111" s="75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13" t="s">
        <v>125</v>
      </c>
      <c r="AT111" s="13" t="s">
        <v>120</v>
      </c>
      <c r="AU111" s="13" t="s">
        <v>80</v>
      </c>
      <c r="AY111" s="13" t="s">
        <v>118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3" t="s">
        <v>78</v>
      </c>
      <c r="BK111" s="208">
        <f>ROUND(I111*H111,2)</f>
        <v>0</v>
      </c>
      <c r="BL111" s="13" t="s">
        <v>125</v>
      </c>
      <c r="BM111" s="13" t="s">
        <v>143</v>
      </c>
    </row>
    <row r="112" spans="2:65" s="1" customFormat="1" ht="16.5" customHeight="1">
      <c r="B112" s="34"/>
      <c r="C112" s="197" t="s">
        <v>144</v>
      </c>
      <c r="D112" s="197" t="s">
        <v>120</v>
      </c>
      <c r="E112" s="198" t="s">
        <v>145</v>
      </c>
      <c r="F112" s="199" t="s">
        <v>146</v>
      </c>
      <c r="G112" s="200" t="s">
        <v>123</v>
      </c>
      <c r="H112" s="201">
        <v>312.732</v>
      </c>
      <c r="I112" s="202"/>
      <c r="J112" s="203">
        <f>ROUND(I112*H112,2)</f>
        <v>0</v>
      </c>
      <c r="K112" s="199" t="s">
        <v>124</v>
      </c>
      <c r="L112" s="39"/>
      <c r="M112" s="204" t="s">
        <v>1</v>
      </c>
      <c r="N112" s="205" t="s">
        <v>41</v>
      </c>
      <c r="O112" s="75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AR112" s="13" t="s">
        <v>125</v>
      </c>
      <c r="AT112" s="13" t="s">
        <v>120</v>
      </c>
      <c r="AU112" s="13" t="s">
        <v>80</v>
      </c>
      <c r="AY112" s="13" t="s">
        <v>118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3" t="s">
        <v>78</v>
      </c>
      <c r="BK112" s="208">
        <f>ROUND(I112*H112,2)</f>
        <v>0</v>
      </c>
      <c r="BL112" s="13" t="s">
        <v>125</v>
      </c>
      <c r="BM112" s="13" t="s">
        <v>147</v>
      </c>
    </row>
    <row r="113" spans="2:51" s="11" customFormat="1" ht="12">
      <c r="B113" s="209"/>
      <c r="C113" s="210"/>
      <c r="D113" s="211" t="s">
        <v>127</v>
      </c>
      <c r="E113" s="212" t="s">
        <v>1</v>
      </c>
      <c r="F113" s="213" t="s">
        <v>148</v>
      </c>
      <c r="G113" s="210"/>
      <c r="H113" s="214">
        <v>156.366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127</v>
      </c>
      <c r="AU113" s="220" t="s">
        <v>80</v>
      </c>
      <c r="AV113" s="11" t="s">
        <v>80</v>
      </c>
      <c r="AW113" s="11" t="s">
        <v>32</v>
      </c>
      <c r="AX113" s="11" t="s">
        <v>70</v>
      </c>
      <c r="AY113" s="220" t="s">
        <v>118</v>
      </c>
    </row>
    <row r="114" spans="2:51" s="11" customFormat="1" ht="12">
      <c r="B114" s="209"/>
      <c r="C114" s="210"/>
      <c r="D114" s="211" t="s">
        <v>127</v>
      </c>
      <c r="E114" s="212" t="s">
        <v>1</v>
      </c>
      <c r="F114" s="213" t="s">
        <v>149</v>
      </c>
      <c r="G114" s="210"/>
      <c r="H114" s="214">
        <v>156.366</v>
      </c>
      <c r="I114" s="215"/>
      <c r="J114" s="210"/>
      <c r="K114" s="210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127</v>
      </c>
      <c r="AU114" s="220" t="s">
        <v>80</v>
      </c>
      <c r="AV114" s="11" t="s">
        <v>80</v>
      </c>
      <c r="AW114" s="11" t="s">
        <v>32</v>
      </c>
      <c r="AX114" s="11" t="s">
        <v>70</v>
      </c>
      <c r="AY114" s="220" t="s">
        <v>118</v>
      </c>
    </row>
    <row r="115" spans="2:65" s="1" customFormat="1" ht="16.5" customHeight="1">
      <c r="B115" s="34"/>
      <c r="C115" s="197" t="s">
        <v>125</v>
      </c>
      <c r="D115" s="197" t="s">
        <v>120</v>
      </c>
      <c r="E115" s="198" t="s">
        <v>150</v>
      </c>
      <c r="F115" s="199" t="s">
        <v>151</v>
      </c>
      <c r="G115" s="200" t="s">
        <v>123</v>
      </c>
      <c r="H115" s="201">
        <v>84.619</v>
      </c>
      <c r="I115" s="202"/>
      <c r="J115" s="203">
        <f>ROUND(I115*H115,2)</f>
        <v>0</v>
      </c>
      <c r="K115" s="199" t="s">
        <v>124</v>
      </c>
      <c r="L115" s="39"/>
      <c r="M115" s="204" t="s">
        <v>1</v>
      </c>
      <c r="N115" s="205" t="s">
        <v>41</v>
      </c>
      <c r="O115" s="75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AR115" s="13" t="s">
        <v>125</v>
      </c>
      <c r="AT115" s="13" t="s">
        <v>120</v>
      </c>
      <c r="AU115" s="13" t="s">
        <v>80</v>
      </c>
      <c r="AY115" s="13" t="s">
        <v>118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3" t="s">
        <v>78</v>
      </c>
      <c r="BK115" s="208">
        <f>ROUND(I115*H115,2)</f>
        <v>0</v>
      </c>
      <c r="BL115" s="13" t="s">
        <v>125</v>
      </c>
      <c r="BM115" s="13" t="s">
        <v>152</v>
      </c>
    </row>
    <row r="116" spans="2:51" s="11" customFormat="1" ht="12">
      <c r="B116" s="209"/>
      <c r="C116" s="210"/>
      <c r="D116" s="211" t="s">
        <v>127</v>
      </c>
      <c r="E116" s="212" t="s">
        <v>1</v>
      </c>
      <c r="F116" s="213" t="s">
        <v>153</v>
      </c>
      <c r="G116" s="210"/>
      <c r="H116" s="214">
        <v>11.286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127</v>
      </c>
      <c r="AU116" s="220" t="s">
        <v>80</v>
      </c>
      <c r="AV116" s="11" t="s">
        <v>80</v>
      </c>
      <c r="AW116" s="11" t="s">
        <v>32</v>
      </c>
      <c r="AX116" s="11" t="s">
        <v>70</v>
      </c>
      <c r="AY116" s="220" t="s">
        <v>118</v>
      </c>
    </row>
    <row r="117" spans="2:51" s="11" customFormat="1" ht="12">
      <c r="B117" s="209"/>
      <c r="C117" s="210"/>
      <c r="D117" s="211" t="s">
        <v>127</v>
      </c>
      <c r="E117" s="212" t="s">
        <v>1</v>
      </c>
      <c r="F117" s="213" t="s">
        <v>154</v>
      </c>
      <c r="G117" s="210"/>
      <c r="H117" s="214">
        <v>18.448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127</v>
      </c>
      <c r="AU117" s="220" t="s">
        <v>80</v>
      </c>
      <c r="AV117" s="11" t="s">
        <v>80</v>
      </c>
      <c r="AW117" s="11" t="s">
        <v>32</v>
      </c>
      <c r="AX117" s="11" t="s">
        <v>70</v>
      </c>
      <c r="AY117" s="220" t="s">
        <v>118</v>
      </c>
    </row>
    <row r="118" spans="2:51" s="11" customFormat="1" ht="12">
      <c r="B118" s="209"/>
      <c r="C118" s="210"/>
      <c r="D118" s="211" t="s">
        <v>127</v>
      </c>
      <c r="E118" s="212" t="s">
        <v>1</v>
      </c>
      <c r="F118" s="213" t="s">
        <v>155</v>
      </c>
      <c r="G118" s="210"/>
      <c r="H118" s="214">
        <v>2.819</v>
      </c>
      <c r="I118" s="215"/>
      <c r="J118" s="210"/>
      <c r="K118" s="210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127</v>
      </c>
      <c r="AU118" s="220" t="s">
        <v>80</v>
      </c>
      <c r="AV118" s="11" t="s">
        <v>80</v>
      </c>
      <c r="AW118" s="11" t="s">
        <v>32</v>
      </c>
      <c r="AX118" s="11" t="s">
        <v>70</v>
      </c>
      <c r="AY118" s="220" t="s">
        <v>118</v>
      </c>
    </row>
    <row r="119" spans="2:51" s="11" customFormat="1" ht="12">
      <c r="B119" s="209"/>
      <c r="C119" s="210"/>
      <c r="D119" s="211" t="s">
        <v>127</v>
      </c>
      <c r="E119" s="212" t="s">
        <v>1</v>
      </c>
      <c r="F119" s="213" t="s">
        <v>156</v>
      </c>
      <c r="G119" s="210"/>
      <c r="H119" s="214">
        <v>3.796</v>
      </c>
      <c r="I119" s="215"/>
      <c r="J119" s="210"/>
      <c r="K119" s="210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127</v>
      </c>
      <c r="AU119" s="220" t="s">
        <v>80</v>
      </c>
      <c r="AV119" s="11" t="s">
        <v>80</v>
      </c>
      <c r="AW119" s="11" t="s">
        <v>32</v>
      </c>
      <c r="AX119" s="11" t="s">
        <v>70</v>
      </c>
      <c r="AY119" s="220" t="s">
        <v>118</v>
      </c>
    </row>
    <row r="120" spans="2:51" s="11" customFormat="1" ht="12">
      <c r="B120" s="209"/>
      <c r="C120" s="210"/>
      <c r="D120" s="211" t="s">
        <v>127</v>
      </c>
      <c r="E120" s="212" t="s">
        <v>1</v>
      </c>
      <c r="F120" s="213" t="s">
        <v>157</v>
      </c>
      <c r="G120" s="210"/>
      <c r="H120" s="214">
        <v>7.911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127</v>
      </c>
      <c r="AU120" s="220" t="s">
        <v>80</v>
      </c>
      <c r="AV120" s="11" t="s">
        <v>80</v>
      </c>
      <c r="AW120" s="11" t="s">
        <v>32</v>
      </c>
      <c r="AX120" s="11" t="s">
        <v>70</v>
      </c>
      <c r="AY120" s="220" t="s">
        <v>118</v>
      </c>
    </row>
    <row r="121" spans="2:51" s="11" customFormat="1" ht="12">
      <c r="B121" s="209"/>
      <c r="C121" s="210"/>
      <c r="D121" s="211" t="s">
        <v>127</v>
      </c>
      <c r="E121" s="212" t="s">
        <v>1</v>
      </c>
      <c r="F121" s="213" t="s">
        <v>158</v>
      </c>
      <c r="G121" s="210"/>
      <c r="H121" s="214">
        <v>1.607</v>
      </c>
      <c r="I121" s="215"/>
      <c r="J121" s="210"/>
      <c r="K121" s="210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127</v>
      </c>
      <c r="AU121" s="220" t="s">
        <v>80</v>
      </c>
      <c r="AV121" s="11" t="s">
        <v>80</v>
      </c>
      <c r="AW121" s="11" t="s">
        <v>32</v>
      </c>
      <c r="AX121" s="11" t="s">
        <v>70</v>
      </c>
      <c r="AY121" s="220" t="s">
        <v>118</v>
      </c>
    </row>
    <row r="122" spans="2:51" s="11" customFormat="1" ht="12">
      <c r="B122" s="209"/>
      <c r="C122" s="210"/>
      <c r="D122" s="211" t="s">
        <v>127</v>
      </c>
      <c r="E122" s="212" t="s">
        <v>1</v>
      </c>
      <c r="F122" s="213" t="s">
        <v>159</v>
      </c>
      <c r="G122" s="210"/>
      <c r="H122" s="214">
        <v>2.55</v>
      </c>
      <c r="I122" s="215"/>
      <c r="J122" s="210"/>
      <c r="K122" s="210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127</v>
      </c>
      <c r="AU122" s="220" t="s">
        <v>80</v>
      </c>
      <c r="AV122" s="11" t="s">
        <v>80</v>
      </c>
      <c r="AW122" s="11" t="s">
        <v>32</v>
      </c>
      <c r="AX122" s="11" t="s">
        <v>70</v>
      </c>
      <c r="AY122" s="220" t="s">
        <v>118</v>
      </c>
    </row>
    <row r="123" spans="2:51" s="11" customFormat="1" ht="12">
      <c r="B123" s="209"/>
      <c r="C123" s="210"/>
      <c r="D123" s="211" t="s">
        <v>127</v>
      </c>
      <c r="E123" s="212" t="s">
        <v>1</v>
      </c>
      <c r="F123" s="213" t="s">
        <v>160</v>
      </c>
      <c r="G123" s="210"/>
      <c r="H123" s="214">
        <v>3.332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127</v>
      </c>
      <c r="AU123" s="220" t="s">
        <v>80</v>
      </c>
      <c r="AV123" s="11" t="s">
        <v>80</v>
      </c>
      <c r="AW123" s="11" t="s">
        <v>32</v>
      </c>
      <c r="AX123" s="11" t="s">
        <v>70</v>
      </c>
      <c r="AY123" s="220" t="s">
        <v>118</v>
      </c>
    </row>
    <row r="124" spans="2:51" s="11" customFormat="1" ht="12">
      <c r="B124" s="209"/>
      <c r="C124" s="210"/>
      <c r="D124" s="211" t="s">
        <v>127</v>
      </c>
      <c r="E124" s="212" t="s">
        <v>1</v>
      </c>
      <c r="F124" s="213" t="s">
        <v>161</v>
      </c>
      <c r="G124" s="210"/>
      <c r="H124" s="214">
        <v>3.29</v>
      </c>
      <c r="I124" s="215"/>
      <c r="J124" s="210"/>
      <c r="K124" s="210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127</v>
      </c>
      <c r="AU124" s="220" t="s">
        <v>80</v>
      </c>
      <c r="AV124" s="11" t="s">
        <v>80</v>
      </c>
      <c r="AW124" s="11" t="s">
        <v>32</v>
      </c>
      <c r="AX124" s="11" t="s">
        <v>70</v>
      </c>
      <c r="AY124" s="220" t="s">
        <v>118</v>
      </c>
    </row>
    <row r="125" spans="2:51" s="11" customFormat="1" ht="12">
      <c r="B125" s="209"/>
      <c r="C125" s="210"/>
      <c r="D125" s="211" t="s">
        <v>127</v>
      </c>
      <c r="E125" s="212" t="s">
        <v>1</v>
      </c>
      <c r="F125" s="213" t="s">
        <v>162</v>
      </c>
      <c r="G125" s="210"/>
      <c r="H125" s="214">
        <v>13.02</v>
      </c>
      <c r="I125" s="215"/>
      <c r="J125" s="210"/>
      <c r="K125" s="210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127</v>
      </c>
      <c r="AU125" s="220" t="s">
        <v>80</v>
      </c>
      <c r="AV125" s="11" t="s">
        <v>80</v>
      </c>
      <c r="AW125" s="11" t="s">
        <v>32</v>
      </c>
      <c r="AX125" s="11" t="s">
        <v>70</v>
      </c>
      <c r="AY125" s="220" t="s">
        <v>118</v>
      </c>
    </row>
    <row r="126" spans="2:51" s="11" customFormat="1" ht="12">
      <c r="B126" s="209"/>
      <c r="C126" s="210"/>
      <c r="D126" s="211" t="s">
        <v>127</v>
      </c>
      <c r="E126" s="212" t="s">
        <v>1</v>
      </c>
      <c r="F126" s="213" t="s">
        <v>163</v>
      </c>
      <c r="G126" s="210"/>
      <c r="H126" s="214">
        <v>16.56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127</v>
      </c>
      <c r="AU126" s="220" t="s">
        <v>80</v>
      </c>
      <c r="AV126" s="11" t="s">
        <v>80</v>
      </c>
      <c r="AW126" s="11" t="s">
        <v>32</v>
      </c>
      <c r="AX126" s="11" t="s">
        <v>70</v>
      </c>
      <c r="AY126" s="220" t="s">
        <v>118</v>
      </c>
    </row>
    <row r="127" spans="2:65" s="1" customFormat="1" ht="16.5" customHeight="1">
      <c r="B127" s="34"/>
      <c r="C127" s="197" t="s">
        <v>164</v>
      </c>
      <c r="D127" s="197" t="s">
        <v>120</v>
      </c>
      <c r="E127" s="198" t="s">
        <v>165</v>
      </c>
      <c r="F127" s="199" t="s">
        <v>166</v>
      </c>
      <c r="G127" s="200" t="s">
        <v>123</v>
      </c>
      <c r="H127" s="201">
        <v>84.619</v>
      </c>
      <c r="I127" s="202"/>
      <c r="J127" s="203">
        <f>ROUND(I127*H127,2)</f>
        <v>0</v>
      </c>
      <c r="K127" s="199" t="s">
        <v>124</v>
      </c>
      <c r="L127" s="39"/>
      <c r="M127" s="204" t="s">
        <v>1</v>
      </c>
      <c r="N127" s="205" t="s">
        <v>41</v>
      </c>
      <c r="O127" s="75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AR127" s="13" t="s">
        <v>125</v>
      </c>
      <c r="AT127" s="13" t="s">
        <v>120</v>
      </c>
      <c r="AU127" s="13" t="s">
        <v>80</v>
      </c>
      <c r="AY127" s="13" t="s">
        <v>118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3" t="s">
        <v>78</v>
      </c>
      <c r="BK127" s="208">
        <f>ROUND(I127*H127,2)</f>
        <v>0</v>
      </c>
      <c r="BL127" s="13" t="s">
        <v>125</v>
      </c>
      <c r="BM127" s="13" t="s">
        <v>167</v>
      </c>
    </row>
    <row r="128" spans="2:65" s="1" customFormat="1" ht="16.5" customHeight="1">
      <c r="B128" s="34"/>
      <c r="C128" s="197" t="s">
        <v>168</v>
      </c>
      <c r="D128" s="197" t="s">
        <v>120</v>
      </c>
      <c r="E128" s="198" t="s">
        <v>169</v>
      </c>
      <c r="F128" s="199" t="s">
        <v>170</v>
      </c>
      <c r="G128" s="200" t="s">
        <v>123</v>
      </c>
      <c r="H128" s="201">
        <v>84.619</v>
      </c>
      <c r="I128" s="202"/>
      <c r="J128" s="203">
        <f>ROUND(I128*H128,2)</f>
        <v>0</v>
      </c>
      <c r="K128" s="199" t="s">
        <v>124</v>
      </c>
      <c r="L128" s="39"/>
      <c r="M128" s="204" t="s">
        <v>1</v>
      </c>
      <c r="N128" s="205" t="s">
        <v>41</v>
      </c>
      <c r="O128" s="75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AR128" s="13" t="s">
        <v>125</v>
      </c>
      <c r="AT128" s="13" t="s">
        <v>120</v>
      </c>
      <c r="AU128" s="13" t="s">
        <v>80</v>
      </c>
      <c r="AY128" s="13" t="s">
        <v>118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3" t="s">
        <v>78</v>
      </c>
      <c r="BK128" s="208">
        <f>ROUND(I128*H128,2)</f>
        <v>0</v>
      </c>
      <c r="BL128" s="13" t="s">
        <v>125</v>
      </c>
      <c r="BM128" s="13" t="s">
        <v>171</v>
      </c>
    </row>
    <row r="129" spans="2:65" s="1" customFormat="1" ht="16.5" customHeight="1">
      <c r="B129" s="34"/>
      <c r="C129" s="197" t="s">
        <v>172</v>
      </c>
      <c r="D129" s="197" t="s">
        <v>120</v>
      </c>
      <c r="E129" s="198" t="s">
        <v>173</v>
      </c>
      <c r="F129" s="199" t="s">
        <v>174</v>
      </c>
      <c r="G129" s="200" t="s">
        <v>123</v>
      </c>
      <c r="H129" s="201">
        <v>84.619</v>
      </c>
      <c r="I129" s="202"/>
      <c r="J129" s="203">
        <f>ROUND(I129*H129,2)</f>
        <v>0</v>
      </c>
      <c r="K129" s="199" t="s">
        <v>124</v>
      </c>
      <c r="L129" s="39"/>
      <c r="M129" s="204" t="s">
        <v>1</v>
      </c>
      <c r="N129" s="205" t="s">
        <v>41</v>
      </c>
      <c r="O129" s="75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AR129" s="13" t="s">
        <v>125</v>
      </c>
      <c r="AT129" s="13" t="s">
        <v>120</v>
      </c>
      <c r="AU129" s="13" t="s">
        <v>80</v>
      </c>
      <c r="AY129" s="13" t="s">
        <v>118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3" t="s">
        <v>78</v>
      </c>
      <c r="BK129" s="208">
        <f>ROUND(I129*H129,2)</f>
        <v>0</v>
      </c>
      <c r="BL129" s="13" t="s">
        <v>125</v>
      </c>
      <c r="BM129" s="13" t="s">
        <v>175</v>
      </c>
    </row>
    <row r="130" spans="2:65" s="1" customFormat="1" ht="16.5" customHeight="1">
      <c r="B130" s="34"/>
      <c r="C130" s="197" t="s">
        <v>176</v>
      </c>
      <c r="D130" s="197" t="s">
        <v>120</v>
      </c>
      <c r="E130" s="198" t="s">
        <v>177</v>
      </c>
      <c r="F130" s="199" t="s">
        <v>178</v>
      </c>
      <c r="G130" s="200" t="s">
        <v>179</v>
      </c>
      <c r="H130" s="201">
        <v>169.238</v>
      </c>
      <c r="I130" s="202"/>
      <c r="J130" s="203">
        <f>ROUND(I130*H130,2)</f>
        <v>0</v>
      </c>
      <c r="K130" s="199" t="s">
        <v>124</v>
      </c>
      <c r="L130" s="39"/>
      <c r="M130" s="204" t="s">
        <v>1</v>
      </c>
      <c r="N130" s="205" t="s">
        <v>41</v>
      </c>
      <c r="O130" s="75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AR130" s="13" t="s">
        <v>125</v>
      </c>
      <c r="AT130" s="13" t="s">
        <v>120</v>
      </c>
      <c r="AU130" s="13" t="s">
        <v>80</v>
      </c>
      <c r="AY130" s="13" t="s">
        <v>118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3" t="s">
        <v>78</v>
      </c>
      <c r="BK130" s="208">
        <f>ROUND(I130*H130,2)</f>
        <v>0</v>
      </c>
      <c r="BL130" s="13" t="s">
        <v>125</v>
      </c>
      <c r="BM130" s="13" t="s">
        <v>180</v>
      </c>
    </row>
    <row r="131" spans="2:51" s="11" customFormat="1" ht="12">
      <c r="B131" s="209"/>
      <c r="C131" s="210"/>
      <c r="D131" s="211" t="s">
        <v>127</v>
      </c>
      <c r="E131" s="210"/>
      <c r="F131" s="213" t="s">
        <v>181</v>
      </c>
      <c r="G131" s="210"/>
      <c r="H131" s="214">
        <v>169.238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127</v>
      </c>
      <c r="AU131" s="220" t="s">
        <v>80</v>
      </c>
      <c r="AV131" s="11" t="s">
        <v>80</v>
      </c>
      <c r="AW131" s="11" t="s">
        <v>4</v>
      </c>
      <c r="AX131" s="11" t="s">
        <v>78</v>
      </c>
      <c r="AY131" s="220" t="s">
        <v>118</v>
      </c>
    </row>
    <row r="132" spans="2:65" s="1" customFormat="1" ht="16.5" customHeight="1">
      <c r="B132" s="34"/>
      <c r="C132" s="197" t="s">
        <v>182</v>
      </c>
      <c r="D132" s="197" t="s">
        <v>120</v>
      </c>
      <c r="E132" s="198" t="s">
        <v>183</v>
      </c>
      <c r="F132" s="199" t="s">
        <v>184</v>
      </c>
      <c r="G132" s="200" t="s">
        <v>123</v>
      </c>
      <c r="H132" s="201">
        <v>156.366</v>
      </c>
      <c r="I132" s="202"/>
      <c r="J132" s="203">
        <f>ROUND(I132*H132,2)</f>
        <v>0</v>
      </c>
      <c r="K132" s="199" t="s">
        <v>124</v>
      </c>
      <c r="L132" s="39"/>
      <c r="M132" s="204" t="s">
        <v>1</v>
      </c>
      <c r="N132" s="205" t="s">
        <v>41</v>
      </c>
      <c r="O132" s="75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AR132" s="13" t="s">
        <v>125</v>
      </c>
      <c r="AT132" s="13" t="s">
        <v>120</v>
      </c>
      <c r="AU132" s="13" t="s">
        <v>80</v>
      </c>
      <c r="AY132" s="13" t="s">
        <v>118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3" t="s">
        <v>78</v>
      </c>
      <c r="BK132" s="208">
        <f>ROUND(I132*H132,2)</f>
        <v>0</v>
      </c>
      <c r="BL132" s="13" t="s">
        <v>125</v>
      </c>
      <c r="BM132" s="13" t="s">
        <v>185</v>
      </c>
    </row>
    <row r="133" spans="2:51" s="11" customFormat="1" ht="12">
      <c r="B133" s="209"/>
      <c r="C133" s="210"/>
      <c r="D133" s="211" t="s">
        <v>127</v>
      </c>
      <c r="E133" s="212" t="s">
        <v>1</v>
      </c>
      <c r="F133" s="213" t="s">
        <v>186</v>
      </c>
      <c r="G133" s="210"/>
      <c r="H133" s="214">
        <v>156.366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127</v>
      </c>
      <c r="AU133" s="220" t="s">
        <v>80</v>
      </c>
      <c r="AV133" s="11" t="s">
        <v>80</v>
      </c>
      <c r="AW133" s="11" t="s">
        <v>32</v>
      </c>
      <c r="AX133" s="11" t="s">
        <v>70</v>
      </c>
      <c r="AY133" s="220" t="s">
        <v>118</v>
      </c>
    </row>
    <row r="134" spans="2:65" s="1" customFormat="1" ht="16.5" customHeight="1">
      <c r="B134" s="34"/>
      <c r="C134" s="197" t="s">
        <v>75</v>
      </c>
      <c r="D134" s="197" t="s">
        <v>120</v>
      </c>
      <c r="E134" s="198" t="s">
        <v>187</v>
      </c>
      <c r="F134" s="199" t="s">
        <v>188</v>
      </c>
      <c r="G134" s="200" t="s">
        <v>189</v>
      </c>
      <c r="H134" s="201">
        <v>76.065</v>
      </c>
      <c r="I134" s="202"/>
      <c r="J134" s="203">
        <f>ROUND(I134*H134,2)</f>
        <v>0</v>
      </c>
      <c r="K134" s="199" t="s">
        <v>124</v>
      </c>
      <c r="L134" s="39"/>
      <c r="M134" s="204" t="s">
        <v>1</v>
      </c>
      <c r="N134" s="205" t="s">
        <v>41</v>
      </c>
      <c r="O134" s="75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AR134" s="13" t="s">
        <v>125</v>
      </c>
      <c r="AT134" s="13" t="s">
        <v>120</v>
      </c>
      <c r="AU134" s="13" t="s">
        <v>80</v>
      </c>
      <c r="AY134" s="13" t="s">
        <v>118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3" t="s">
        <v>78</v>
      </c>
      <c r="BK134" s="208">
        <f>ROUND(I134*H134,2)</f>
        <v>0</v>
      </c>
      <c r="BL134" s="13" t="s">
        <v>125</v>
      </c>
      <c r="BM134" s="13" t="s">
        <v>190</v>
      </c>
    </row>
    <row r="135" spans="2:65" s="1" customFormat="1" ht="16.5" customHeight="1">
      <c r="B135" s="34"/>
      <c r="C135" s="221" t="s">
        <v>191</v>
      </c>
      <c r="D135" s="221" t="s">
        <v>192</v>
      </c>
      <c r="E135" s="222" t="s">
        <v>193</v>
      </c>
      <c r="F135" s="223" t="s">
        <v>194</v>
      </c>
      <c r="G135" s="224" t="s">
        <v>123</v>
      </c>
      <c r="H135" s="225">
        <v>3.803</v>
      </c>
      <c r="I135" s="226"/>
      <c r="J135" s="227">
        <f>ROUND(I135*H135,2)</f>
        <v>0</v>
      </c>
      <c r="K135" s="223" t="s">
        <v>124</v>
      </c>
      <c r="L135" s="228"/>
      <c r="M135" s="229" t="s">
        <v>1</v>
      </c>
      <c r="N135" s="230" t="s">
        <v>41</v>
      </c>
      <c r="O135" s="75"/>
      <c r="P135" s="206">
        <f>O135*H135</f>
        <v>0</v>
      </c>
      <c r="Q135" s="206">
        <v>0.22</v>
      </c>
      <c r="R135" s="206">
        <f>Q135*H135</f>
        <v>0.83666</v>
      </c>
      <c r="S135" s="206">
        <v>0</v>
      </c>
      <c r="T135" s="207">
        <f>S135*H135</f>
        <v>0</v>
      </c>
      <c r="AR135" s="13" t="s">
        <v>176</v>
      </c>
      <c r="AT135" s="13" t="s">
        <v>192</v>
      </c>
      <c r="AU135" s="13" t="s">
        <v>80</v>
      </c>
      <c r="AY135" s="13" t="s">
        <v>118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3" t="s">
        <v>78</v>
      </c>
      <c r="BK135" s="208">
        <f>ROUND(I135*H135,2)</f>
        <v>0</v>
      </c>
      <c r="BL135" s="13" t="s">
        <v>125</v>
      </c>
      <c r="BM135" s="13" t="s">
        <v>195</v>
      </c>
    </row>
    <row r="136" spans="2:51" s="11" customFormat="1" ht="12">
      <c r="B136" s="209"/>
      <c r="C136" s="210"/>
      <c r="D136" s="211" t="s">
        <v>127</v>
      </c>
      <c r="E136" s="210"/>
      <c r="F136" s="213" t="s">
        <v>196</v>
      </c>
      <c r="G136" s="210"/>
      <c r="H136" s="214">
        <v>3.803</v>
      </c>
      <c r="I136" s="215"/>
      <c r="J136" s="210"/>
      <c r="K136" s="210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127</v>
      </c>
      <c r="AU136" s="220" t="s">
        <v>80</v>
      </c>
      <c r="AV136" s="11" t="s">
        <v>80</v>
      </c>
      <c r="AW136" s="11" t="s">
        <v>4</v>
      </c>
      <c r="AX136" s="11" t="s">
        <v>78</v>
      </c>
      <c r="AY136" s="220" t="s">
        <v>118</v>
      </c>
    </row>
    <row r="137" spans="2:65" s="1" customFormat="1" ht="16.5" customHeight="1">
      <c r="B137" s="34"/>
      <c r="C137" s="197" t="s">
        <v>197</v>
      </c>
      <c r="D137" s="197" t="s">
        <v>120</v>
      </c>
      <c r="E137" s="198" t="s">
        <v>198</v>
      </c>
      <c r="F137" s="199" t="s">
        <v>199</v>
      </c>
      <c r="G137" s="200" t="s">
        <v>189</v>
      </c>
      <c r="H137" s="201">
        <v>76.065</v>
      </c>
      <c r="I137" s="202"/>
      <c r="J137" s="203">
        <f>ROUND(I137*H137,2)</f>
        <v>0</v>
      </c>
      <c r="K137" s="199" t="s">
        <v>124</v>
      </c>
      <c r="L137" s="39"/>
      <c r="M137" s="204" t="s">
        <v>1</v>
      </c>
      <c r="N137" s="205" t="s">
        <v>41</v>
      </c>
      <c r="O137" s="75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13" t="s">
        <v>125</v>
      </c>
      <c r="AT137" s="13" t="s">
        <v>120</v>
      </c>
      <c r="AU137" s="13" t="s">
        <v>80</v>
      </c>
      <c r="AY137" s="13" t="s">
        <v>118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3" t="s">
        <v>78</v>
      </c>
      <c r="BK137" s="208">
        <f>ROUND(I137*H137,2)</f>
        <v>0</v>
      </c>
      <c r="BL137" s="13" t="s">
        <v>125</v>
      </c>
      <c r="BM137" s="13" t="s">
        <v>200</v>
      </c>
    </row>
    <row r="138" spans="2:65" s="1" customFormat="1" ht="16.5" customHeight="1">
      <c r="B138" s="34"/>
      <c r="C138" s="221" t="s">
        <v>201</v>
      </c>
      <c r="D138" s="221" t="s">
        <v>192</v>
      </c>
      <c r="E138" s="222" t="s">
        <v>202</v>
      </c>
      <c r="F138" s="223" t="s">
        <v>203</v>
      </c>
      <c r="G138" s="224" t="s">
        <v>204</v>
      </c>
      <c r="H138" s="225">
        <v>1.141</v>
      </c>
      <c r="I138" s="226"/>
      <c r="J138" s="227">
        <f>ROUND(I138*H138,2)</f>
        <v>0</v>
      </c>
      <c r="K138" s="223" t="s">
        <v>124</v>
      </c>
      <c r="L138" s="228"/>
      <c r="M138" s="229" t="s">
        <v>1</v>
      </c>
      <c r="N138" s="230" t="s">
        <v>41</v>
      </c>
      <c r="O138" s="75"/>
      <c r="P138" s="206">
        <f>O138*H138</f>
        <v>0</v>
      </c>
      <c r="Q138" s="206">
        <v>0.001</v>
      </c>
      <c r="R138" s="206">
        <f>Q138*H138</f>
        <v>0.001141</v>
      </c>
      <c r="S138" s="206">
        <v>0</v>
      </c>
      <c r="T138" s="207">
        <f>S138*H138</f>
        <v>0</v>
      </c>
      <c r="AR138" s="13" t="s">
        <v>176</v>
      </c>
      <c r="AT138" s="13" t="s">
        <v>192</v>
      </c>
      <c r="AU138" s="13" t="s">
        <v>80</v>
      </c>
      <c r="AY138" s="13" t="s">
        <v>118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3" t="s">
        <v>78</v>
      </c>
      <c r="BK138" s="208">
        <f>ROUND(I138*H138,2)</f>
        <v>0</v>
      </c>
      <c r="BL138" s="13" t="s">
        <v>125</v>
      </c>
      <c r="BM138" s="13" t="s">
        <v>205</v>
      </c>
    </row>
    <row r="139" spans="2:51" s="11" customFormat="1" ht="12">
      <c r="B139" s="209"/>
      <c r="C139" s="210"/>
      <c r="D139" s="211" t="s">
        <v>127</v>
      </c>
      <c r="E139" s="210"/>
      <c r="F139" s="213" t="s">
        <v>206</v>
      </c>
      <c r="G139" s="210"/>
      <c r="H139" s="214">
        <v>1.141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127</v>
      </c>
      <c r="AU139" s="220" t="s">
        <v>80</v>
      </c>
      <c r="AV139" s="11" t="s">
        <v>80</v>
      </c>
      <c r="AW139" s="11" t="s">
        <v>4</v>
      </c>
      <c r="AX139" s="11" t="s">
        <v>78</v>
      </c>
      <c r="AY139" s="220" t="s">
        <v>118</v>
      </c>
    </row>
    <row r="140" spans="2:65" s="1" customFormat="1" ht="16.5" customHeight="1">
      <c r="B140" s="34"/>
      <c r="C140" s="197" t="s">
        <v>207</v>
      </c>
      <c r="D140" s="197" t="s">
        <v>120</v>
      </c>
      <c r="E140" s="198" t="s">
        <v>208</v>
      </c>
      <c r="F140" s="199" t="s">
        <v>209</v>
      </c>
      <c r="G140" s="200" t="s">
        <v>189</v>
      </c>
      <c r="H140" s="201">
        <v>76.065</v>
      </c>
      <c r="I140" s="202"/>
      <c r="J140" s="203">
        <f>ROUND(I140*H140,2)</f>
        <v>0</v>
      </c>
      <c r="K140" s="199" t="s">
        <v>124</v>
      </c>
      <c r="L140" s="39"/>
      <c r="M140" s="204" t="s">
        <v>1</v>
      </c>
      <c r="N140" s="205" t="s">
        <v>41</v>
      </c>
      <c r="O140" s="75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AR140" s="13" t="s">
        <v>125</v>
      </c>
      <c r="AT140" s="13" t="s">
        <v>120</v>
      </c>
      <c r="AU140" s="13" t="s">
        <v>80</v>
      </c>
      <c r="AY140" s="13" t="s">
        <v>118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3" t="s">
        <v>78</v>
      </c>
      <c r="BK140" s="208">
        <f>ROUND(I140*H140,2)</f>
        <v>0</v>
      </c>
      <c r="BL140" s="13" t="s">
        <v>125</v>
      </c>
      <c r="BM140" s="13" t="s">
        <v>210</v>
      </c>
    </row>
    <row r="141" spans="2:51" s="11" customFormat="1" ht="12">
      <c r="B141" s="209"/>
      <c r="C141" s="210"/>
      <c r="D141" s="211" t="s">
        <v>127</v>
      </c>
      <c r="E141" s="212" t="s">
        <v>1</v>
      </c>
      <c r="F141" s="213" t="s">
        <v>211</v>
      </c>
      <c r="G141" s="210"/>
      <c r="H141" s="214">
        <v>4.44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127</v>
      </c>
      <c r="AU141" s="220" t="s">
        <v>80</v>
      </c>
      <c r="AV141" s="11" t="s">
        <v>80</v>
      </c>
      <c r="AW141" s="11" t="s">
        <v>32</v>
      </c>
      <c r="AX141" s="11" t="s">
        <v>70</v>
      </c>
      <c r="AY141" s="220" t="s">
        <v>118</v>
      </c>
    </row>
    <row r="142" spans="2:51" s="11" customFormat="1" ht="12">
      <c r="B142" s="209"/>
      <c r="C142" s="210"/>
      <c r="D142" s="211" t="s">
        <v>127</v>
      </c>
      <c r="E142" s="212" t="s">
        <v>1</v>
      </c>
      <c r="F142" s="213" t="s">
        <v>212</v>
      </c>
      <c r="G142" s="210"/>
      <c r="H142" s="214">
        <v>10.89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127</v>
      </c>
      <c r="AU142" s="220" t="s">
        <v>80</v>
      </c>
      <c r="AV142" s="11" t="s">
        <v>80</v>
      </c>
      <c r="AW142" s="11" t="s">
        <v>32</v>
      </c>
      <c r="AX142" s="11" t="s">
        <v>70</v>
      </c>
      <c r="AY142" s="220" t="s">
        <v>118</v>
      </c>
    </row>
    <row r="143" spans="2:51" s="11" customFormat="1" ht="12">
      <c r="B143" s="209"/>
      <c r="C143" s="210"/>
      <c r="D143" s="211" t="s">
        <v>127</v>
      </c>
      <c r="E143" s="212" t="s">
        <v>1</v>
      </c>
      <c r="F143" s="213" t="s">
        <v>213</v>
      </c>
      <c r="G143" s="210"/>
      <c r="H143" s="214">
        <v>1.11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127</v>
      </c>
      <c r="AU143" s="220" t="s">
        <v>80</v>
      </c>
      <c r="AV143" s="11" t="s">
        <v>80</v>
      </c>
      <c r="AW143" s="11" t="s">
        <v>32</v>
      </c>
      <c r="AX143" s="11" t="s">
        <v>70</v>
      </c>
      <c r="AY143" s="220" t="s">
        <v>118</v>
      </c>
    </row>
    <row r="144" spans="2:51" s="11" customFormat="1" ht="12">
      <c r="B144" s="209"/>
      <c r="C144" s="210"/>
      <c r="D144" s="211" t="s">
        <v>127</v>
      </c>
      <c r="E144" s="212" t="s">
        <v>1</v>
      </c>
      <c r="F144" s="213" t="s">
        <v>214</v>
      </c>
      <c r="G144" s="210"/>
      <c r="H144" s="214">
        <v>2.465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127</v>
      </c>
      <c r="AU144" s="220" t="s">
        <v>80</v>
      </c>
      <c r="AV144" s="11" t="s">
        <v>80</v>
      </c>
      <c r="AW144" s="11" t="s">
        <v>32</v>
      </c>
      <c r="AX144" s="11" t="s">
        <v>70</v>
      </c>
      <c r="AY144" s="220" t="s">
        <v>118</v>
      </c>
    </row>
    <row r="145" spans="2:51" s="11" customFormat="1" ht="12">
      <c r="B145" s="209"/>
      <c r="C145" s="210"/>
      <c r="D145" s="211" t="s">
        <v>127</v>
      </c>
      <c r="E145" s="212" t="s">
        <v>1</v>
      </c>
      <c r="F145" s="213" t="s">
        <v>215</v>
      </c>
      <c r="G145" s="210"/>
      <c r="H145" s="214">
        <v>34.04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127</v>
      </c>
      <c r="AU145" s="220" t="s">
        <v>80</v>
      </c>
      <c r="AV145" s="11" t="s">
        <v>80</v>
      </c>
      <c r="AW145" s="11" t="s">
        <v>32</v>
      </c>
      <c r="AX145" s="11" t="s">
        <v>70</v>
      </c>
      <c r="AY145" s="220" t="s">
        <v>118</v>
      </c>
    </row>
    <row r="146" spans="2:51" s="11" customFormat="1" ht="12">
      <c r="B146" s="209"/>
      <c r="C146" s="210"/>
      <c r="D146" s="211" t="s">
        <v>127</v>
      </c>
      <c r="E146" s="212" t="s">
        <v>1</v>
      </c>
      <c r="F146" s="213" t="s">
        <v>216</v>
      </c>
      <c r="G146" s="210"/>
      <c r="H146" s="214">
        <v>23.12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127</v>
      </c>
      <c r="AU146" s="220" t="s">
        <v>80</v>
      </c>
      <c r="AV146" s="11" t="s">
        <v>80</v>
      </c>
      <c r="AW146" s="11" t="s">
        <v>32</v>
      </c>
      <c r="AX146" s="11" t="s">
        <v>70</v>
      </c>
      <c r="AY146" s="220" t="s">
        <v>118</v>
      </c>
    </row>
    <row r="147" spans="2:65" s="1" customFormat="1" ht="16.5" customHeight="1">
      <c r="B147" s="34"/>
      <c r="C147" s="197" t="s">
        <v>8</v>
      </c>
      <c r="D147" s="197" t="s">
        <v>120</v>
      </c>
      <c r="E147" s="198" t="s">
        <v>217</v>
      </c>
      <c r="F147" s="199" t="s">
        <v>218</v>
      </c>
      <c r="G147" s="200" t="s">
        <v>189</v>
      </c>
      <c r="H147" s="201">
        <v>48.068</v>
      </c>
      <c r="I147" s="202"/>
      <c r="J147" s="203">
        <f>ROUND(I147*H147,2)</f>
        <v>0</v>
      </c>
      <c r="K147" s="199" t="s">
        <v>124</v>
      </c>
      <c r="L147" s="39"/>
      <c r="M147" s="204" t="s">
        <v>1</v>
      </c>
      <c r="N147" s="205" t="s">
        <v>41</v>
      </c>
      <c r="O147" s="75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AR147" s="13" t="s">
        <v>125</v>
      </c>
      <c r="AT147" s="13" t="s">
        <v>120</v>
      </c>
      <c r="AU147" s="13" t="s">
        <v>80</v>
      </c>
      <c r="AY147" s="13" t="s">
        <v>118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3" t="s">
        <v>78</v>
      </c>
      <c r="BK147" s="208">
        <f>ROUND(I147*H147,2)</f>
        <v>0</v>
      </c>
      <c r="BL147" s="13" t="s">
        <v>125</v>
      </c>
      <c r="BM147" s="13" t="s">
        <v>219</v>
      </c>
    </row>
    <row r="148" spans="2:51" s="11" customFormat="1" ht="12">
      <c r="B148" s="209"/>
      <c r="C148" s="210"/>
      <c r="D148" s="211" t="s">
        <v>127</v>
      </c>
      <c r="E148" s="212" t="s">
        <v>1</v>
      </c>
      <c r="F148" s="213" t="s">
        <v>220</v>
      </c>
      <c r="G148" s="210"/>
      <c r="H148" s="214">
        <v>7.282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127</v>
      </c>
      <c r="AU148" s="220" t="s">
        <v>80</v>
      </c>
      <c r="AV148" s="11" t="s">
        <v>80</v>
      </c>
      <c r="AW148" s="11" t="s">
        <v>32</v>
      </c>
      <c r="AX148" s="11" t="s">
        <v>70</v>
      </c>
      <c r="AY148" s="220" t="s">
        <v>118</v>
      </c>
    </row>
    <row r="149" spans="2:51" s="11" customFormat="1" ht="12">
      <c r="B149" s="209"/>
      <c r="C149" s="210"/>
      <c r="D149" s="211" t="s">
        <v>127</v>
      </c>
      <c r="E149" s="212" t="s">
        <v>1</v>
      </c>
      <c r="F149" s="213" t="s">
        <v>221</v>
      </c>
      <c r="G149" s="210"/>
      <c r="H149" s="214">
        <v>16.771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127</v>
      </c>
      <c r="AU149" s="220" t="s">
        <v>80</v>
      </c>
      <c r="AV149" s="11" t="s">
        <v>80</v>
      </c>
      <c r="AW149" s="11" t="s">
        <v>32</v>
      </c>
      <c r="AX149" s="11" t="s">
        <v>70</v>
      </c>
      <c r="AY149" s="220" t="s">
        <v>118</v>
      </c>
    </row>
    <row r="150" spans="2:51" s="11" customFormat="1" ht="12">
      <c r="B150" s="209"/>
      <c r="C150" s="210"/>
      <c r="D150" s="211" t="s">
        <v>127</v>
      </c>
      <c r="E150" s="212" t="s">
        <v>1</v>
      </c>
      <c r="F150" s="213" t="s">
        <v>222</v>
      </c>
      <c r="G150" s="210"/>
      <c r="H150" s="214">
        <v>2.819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127</v>
      </c>
      <c r="AU150" s="220" t="s">
        <v>80</v>
      </c>
      <c r="AV150" s="11" t="s">
        <v>80</v>
      </c>
      <c r="AW150" s="11" t="s">
        <v>32</v>
      </c>
      <c r="AX150" s="11" t="s">
        <v>70</v>
      </c>
      <c r="AY150" s="220" t="s">
        <v>118</v>
      </c>
    </row>
    <row r="151" spans="2:51" s="11" customFormat="1" ht="12">
      <c r="B151" s="209"/>
      <c r="C151" s="210"/>
      <c r="D151" s="211" t="s">
        <v>127</v>
      </c>
      <c r="E151" s="212" t="s">
        <v>1</v>
      </c>
      <c r="F151" s="213" t="s">
        <v>223</v>
      </c>
      <c r="G151" s="210"/>
      <c r="H151" s="214">
        <v>3.796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127</v>
      </c>
      <c r="AU151" s="220" t="s">
        <v>80</v>
      </c>
      <c r="AV151" s="11" t="s">
        <v>80</v>
      </c>
      <c r="AW151" s="11" t="s">
        <v>32</v>
      </c>
      <c r="AX151" s="11" t="s">
        <v>70</v>
      </c>
      <c r="AY151" s="220" t="s">
        <v>118</v>
      </c>
    </row>
    <row r="152" spans="2:51" s="11" customFormat="1" ht="12">
      <c r="B152" s="209"/>
      <c r="C152" s="210"/>
      <c r="D152" s="211" t="s">
        <v>127</v>
      </c>
      <c r="E152" s="212" t="s">
        <v>1</v>
      </c>
      <c r="F152" s="213" t="s">
        <v>224</v>
      </c>
      <c r="G152" s="210"/>
      <c r="H152" s="214">
        <v>17.4</v>
      </c>
      <c r="I152" s="215"/>
      <c r="J152" s="210"/>
      <c r="K152" s="210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127</v>
      </c>
      <c r="AU152" s="220" t="s">
        <v>80</v>
      </c>
      <c r="AV152" s="11" t="s">
        <v>80</v>
      </c>
      <c r="AW152" s="11" t="s">
        <v>32</v>
      </c>
      <c r="AX152" s="11" t="s">
        <v>70</v>
      </c>
      <c r="AY152" s="220" t="s">
        <v>118</v>
      </c>
    </row>
    <row r="153" spans="2:63" s="10" customFormat="1" ht="22.8" customHeight="1">
      <c r="B153" s="181"/>
      <c r="C153" s="182"/>
      <c r="D153" s="183" t="s">
        <v>69</v>
      </c>
      <c r="E153" s="195" t="s">
        <v>80</v>
      </c>
      <c r="F153" s="195" t="s">
        <v>225</v>
      </c>
      <c r="G153" s="182"/>
      <c r="H153" s="182"/>
      <c r="I153" s="185"/>
      <c r="J153" s="196">
        <f>BK153</f>
        <v>0</v>
      </c>
      <c r="K153" s="182"/>
      <c r="L153" s="187"/>
      <c r="M153" s="188"/>
      <c r="N153" s="189"/>
      <c r="O153" s="189"/>
      <c r="P153" s="190">
        <f>SUM(P154:P166)</f>
        <v>0</v>
      </c>
      <c r="Q153" s="189"/>
      <c r="R153" s="190">
        <f>SUM(R154:R166)</f>
        <v>46.27801842</v>
      </c>
      <c r="S153" s="189"/>
      <c r="T153" s="191">
        <f>SUM(T154:T166)</f>
        <v>0</v>
      </c>
      <c r="AR153" s="192" t="s">
        <v>78</v>
      </c>
      <c r="AT153" s="193" t="s">
        <v>69</v>
      </c>
      <c r="AU153" s="193" t="s">
        <v>78</v>
      </c>
      <c r="AY153" s="192" t="s">
        <v>118</v>
      </c>
      <c r="BK153" s="194">
        <f>SUM(BK154:BK166)</f>
        <v>0</v>
      </c>
    </row>
    <row r="154" spans="2:65" s="1" customFormat="1" ht="16.5" customHeight="1">
      <c r="B154" s="34"/>
      <c r="C154" s="197" t="s">
        <v>226</v>
      </c>
      <c r="D154" s="197" t="s">
        <v>120</v>
      </c>
      <c r="E154" s="198" t="s">
        <v>227</v>
      </c>
      <c r="F154" s="199" t="s">
        <v>228</v>
      </c>
      <c r="G154" s="200" t="s">
        <v>189</v>
      </c>
      <c r="H154" s="201">
        <v>21.698</v>
      </c>
      <c r="I154" s="202"/>
      <c r="J154" s="203">
        <f>ROUND(I154*H154,2)</f>
        <v>0</v>
      </c>
      <c r="K154" s="199" t="s">
        <v>124</v>
      </c>
      <c r="L154" s="39"/>
      <c r="M154" s="204" t="s">
        <v>1</v>
      </c>
      <c r="N154" s="205" t="s">
        <v>41</v>
      </c>
      <c r="O154" s="75"/>
      <c r="P154" s="206">
        <f>O154*H154</f>
        <v>0</v>
      </c>
      <c r="Q154" s="206">
        <v>0.36277</v>
      </c>
      <c r="R154" s="206">
        <f>Q154*H154</f>
        <v>7.87138346</v>
      </c>
      <c r="S154" s="206">
        <v>0</v>
      </c>
      <c r="T154" s="207">
        <f>S154*H154</f>
        <v>0</v>
      </c>
      <c r="AR154" s="13" t="s">
        <v>125</v>
      </c>
      <c r="AT154" s="13" t="s">
        <v>120</v>
      </c>
      <c r="AU154" s="13" t="s">
        <v>80</v>
      </c>
      <c r="AY154" s="13" t="s">
        <v>118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3" t="s">
        <v>78</v>
      </c>
      <c r="BK154" s="208">
        <f>ROUND(I154*H154,2)</f>
        <v>0</v>
      </c>
      <c r="BL154" s="13" t="s">
        <v>125</v>
      </c>
      <c r="BM154" s="13" t="s">
        <v>229</v>
      </c>
    </row>
    <row r="155" spans="2:51" s="11" customFormat="1" ht="12">
      <c r="B155" s="209"/>
      <c r="C155" s="210"/>
      <c r="D155" s="211" t="s">
        <v>127</v>
      </c>
      <c r="E155" s="212" t="s">
        <v>1</v>
      </c>
      <c r="F155" s="213" t="s">
        <v>230</v>
      </c>
      <c r="G155" s="210"/>
      <c r="H155" s="214">
        <v>16.335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127</v>
      </c>
      <c r="AU155" s="220" t="s">
        <v>80</v>
      </c>
      <c r="AV155" s="11" t="s">
        <v>80</v>
      </c>
      <c r="AW155" s="11" t="s">
        <v>32</v>
      </c>
      <c r="AX155" s="11" t="s">
        <v>70</v>
      </c>
      <c r="AY155" s="220" t="s">
        <v>118</v>
      </c>
    </row>
    <row r="156" spans="2:51" s="11" customFormat="1" ht="12">
      <c r="B156" s="209"/>
      <c r="C156" s="210"/>
      <c r="D156" s="211" t="s">
        <v>127</v>
      </c>
      <c r="E156" s="212" t="s">
        <v>1</v>
      </c>
      <c r="F156" s="213" t="s">
        <v>231</v>
      </c>
      <c r="G156" s="210"/>
      <c r="H156" s="214">
        <v>1.665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127</v>
      </c>
      <c r="AU156" s="220" t="s">
        <v>80</v>
      </c>
      <c r="AV156" s="11" t="s">
        <v>80</v>
      </c>
      <c r="AW156" s="11" t="s">
        <v>32</v>
      </c>
      <c r="AX156" s="11" t="s">
        <v>70</v>
      </c>
      <c r="AY156" s="220" t="s">
        <v>118</v>
      </c>
    </row>
    <row r="157" spans="2:51" s="11" customFormat="1" ht="12">
      <c r="B157" s="209"/>
      <c r="C157" s="210"/>
      <c r="D157" s="211" t="s">
        <v>127</v>
      </c>
      <c r="E157" s="212" t="s">
        <v>1</v>
      </c>
      <c r="F157" s="213" t="s">
        <v>232</v>
      </c>
      <c r="G157" s="210"/>
      <c r="H157" s="214">
        <v>3.698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127</v>
      </c>
      <c r="AU157" s="220" t="s">
        <v>80</v>
      </c>
      <c r="AV157" s="11" t="s">
        <v>80</v>
      </c>
      <c r="AW157" s="11" t="s">
        <v>32</v>
      </c>
      <c r="AX157" s="11" t="s">
        <v>70</v>
      </c>
      <c r="AY157" s="220" t="s">
        <v>118</v>
      </c>
    </row>
    <row r="158" spans="2:65" s="1" customFormat="1" ht="16.5" customHeight="1">
      <c r="B158" s="34"/>
      <c r="C158" s="197" t="s">
        <v>233</v>
      </c>
      <c r="D158" s="197" t="s">
        <v>120</v>
      </c>
      <c r="E158" s="198" t="s">
        <v>234</v>
      </c>
      <c r="F158" s="199" t="s">
        <v>235</v>
      </c>
      <c r="G158" s="200" t="s">
        <v>189</v>
      </c>
      <c r="H158" s="201">
        <v>83.326</v>
      </c>
      <c r="I158" s="202"/>
      <c r="J158" s="203">
        <f>ROUND(I158*H158,2)</f>
        <v>0</v>
      </c>
      <c r="K158" s="199" t="s">
        <v>124</v>
      </c>
      <c r="L158" s="39"/>
      <c r="M158" s="204" t="s">
        <v>1</v>
      </c>
      <c r="N158" s="205" t="s">
        <v>41</v>
      </c>
      <c r="O158" s="75"/>
      <c r="P158" s="206">
        <f>O158*H158</f>
        <v>0</v>
      </c>
      <c r="Q158" s="206">
        <v>0.45195</v>
      </c>
      <c r="R158" s="206">
        <f>Q158*H158</f>
        <v>37.6591857</v>
      </c>
      <c r="S158" s="206">
        <v>0</v>
      </c>
      <c r="T158" s="207">
        <f>S158*H158</f>
        <v>0</v>
      </c>
      <c r="AR158" s="13" t="s">
        <v>125</v>
      </c>
      <c r="AT158" s="13" t="s">
        <v>120</v>
      </c>
      <c r="AU158" s="13" t="s">
        <v>80</v>
      </c>
      <c r="AY158" s="13" t="s">
        <v>118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3" t="s">
        <v>78</v>
      </c>
      <c r="BK158" s="208">
        <f>ROUND(I158*H158,2)</f>
        <v>0</v>
      </c>
      <c r="BL158" s="13" t="s">
        <v>125</v>
      </c>
      <c r="BM158" s="13" t="s">
        <v>236</v>
      </c>
    </row>
    <row r="159" spans="2:51" s="11" customFormat="1" ht="12">
      <c r="B159" s="209"/>
      <c r="C159" s="210"/>
      <c r="D159" s="211" t="s">
        <v>127</v>
      </c>
      <c r="E159" s="212" t="s">
        <v>1</v>
      </c>
      <c r="F159" s="213" t="s">
        <v>237</v>
      </c>
      <c r="G159" s="210"/>
      <c r="H159" s="214">
        <v>11.1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127</v>
      </c>
      <c r="AU159" s="220" t="s">
        <v>80</v>
      </c>
      <c r="AV159" s="11" t="s">
        <v>80</v>
      </c>
      <c r="AW159" s="11" t="s">
        <v>32</v>
      </c>
      <c r="AX159" s="11" t="s">
        <v>70</v>
      </c>
      <c r="AY159" s="220" t="s">
        <v>118</v>
      </c>
    </row>
    <row r="160" spans="2:51" s="11" customFormat="1" ht="12">
      <c r="B160" s="209"/>
      <c r="C160" s="210"/>
      <c r="D160" s="211" t="s">
        <v>127</v>
      </c>
      <c r="E160" s="212" t="s">
        <v>1</v>
      </c>
      <c r="F160" s="213" t="s">
        <v>238</v>
      </c>
      <c r="G160" s="210"/>
      <c r="H160" s="214">
        <v>9.336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127</v>
      </c>
      <c r="AU160" s="220" t="s">
        <v>80</v>
      </c>
      <c r="AV160" s="11" t="s">
        <v>80</v>
      </c>
      <c r="AW160" s="11" t="s">
        <v>32</v>
      </c>
      <c r="AX160" s="11" t="s">
        <v>70</v>
      </c>
      <c r="AY160" s="220" t="s">
        <v>118</v>
      </c>
    </row>
    <row r="161" spans="2:51" s="11" customFormat="1" ht="12">
      <c r="B161" s="209"/>
      <c r="C161" s="210"/>
      <c r="D161" s="211" t="s">
        <v>127</v>
      </c>
      <c r="E161" s="212" t="s">
        <v>1</v>
      </c>
      <c r="F161" s="213" t="s">
        <v>239</v>
      </c>
      <c r="G161" s="210"/>
      <c r="H161" s="214">
        <v>5.94</v>
      </c>
      <c r="I161" s="215"/>
      <c r="J161" s="210"/>
      <c r="K161" s="210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127</v>
      </c>
      <c r="AU161" s="220" t="s">
        <v>80</v>
      </c>
      <c r="AV161" s="11" t="s">
        <v>80</v>
      </c>
      <c r="AW161" s="11" t="s">
        <v>32</v>
      </c>
      <c r="AX161" s="11" t="s">
        <v>70</v>
      </c>
      <c r="AY161" s="220" t="s">
        <v>118</v>
      </c>
    </row>
    <row r="162" spans="2:51" s="11" customFormat="1" ht="12">
      <c r="B162" s="209"/>
      <c r="C162" s="210"/>
      <c r="D162" s="211" t="s">
        <v>127</v>
      </c>
      <c r="E162" s="212" t="s">
        <v>1</v>
      </c>
      <c r="F162" s="213" t="s">
        <v>240</v>
      </c>
      <c r="G162" s="210"/>
      <c r="H162" s="214">
        <v>9.45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127</v>
      </c>
      <c r="AU162" s="220" t="s">
        <v>80</v>
      </c>
      <c r="AV162" s="11" t="s">
        <v>80</v>
      </c>
      <c r="AW162" s="11" t="s">
        <v>32</v>
      </c>
      <c r="AX162" s="11" t="s">
        <v>70</v>
      </c>
      <c r="AY162" s="220" t="s">
        <v>118</v>
      </c>
    </row>
    <row r="163" spans="2:51" s="11" customFormat="1" ht="12">
      <c r="B163" s="209"/>
      <c r="C163" s="210"/>
      <c r="D163" s="211" t="s">
        <v>127</v>
      </c>
      <c r="E163" s="212" t="s">
        <v>1</v>
      </c>
      <c r="F163" s="213" t="s">
        <v>241</v>
      </c>
      <c r="G163" s="210"/>
      <c r="H163" s="214">
        <v>47.5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127</v>
      </c>
      <c r="AU163" s="220" t="s">
        <v>80</v>
      </c>
      <c r="AV163" s="11" t="s">
        <v>80</v>
      </c>
      <c r="AW163" s="11" t="s">
        <v>32</v>
      </c>
      <c r="AX163" s="11" t="s">
        <v>70</v>
      </c>
      <c r="AY163" s="220" t="s">
        <v>118</v>
      </c>
    </row>
    <row r="164" spans="2:65" s="1" customFormat="1" ht="16.5" customHeight="1">
      <c r="B164" s="34"/>
      <c r="C164" s="197" t="s">
        <v>242</v>
      </c>
      <c r="D164" s="197" t="s">
        <v>120</v>
      </c>
      <c r="E164" s="198" t="s">
        <v>243</v>
      </c>
      <c r="F164" s="199" t="s">
        <v>244</v>
      </c>
      <c r="G164" s="200" t="s">
        <v>179</v>
      </c>
      <c r="H164" s="201">
        <v>0.706</v>
      </c>
      <c r="I164" s="202"/>
      <c r="J164" s="203">
        <f>ROUND(I164*H164,2)</f>
        <v>0</v>
      </c>
      <c r="K164" s="199" t="s">
        <v>124</v>
      </c>
      <c r="L164" s="39"/>
      <c r="M164" s="204" t="s">
        <v>1</v>
      </c>
      <c r="N164" s="205" t="s">
        <v>41</v>
      </c>
      <c r="O164" s="75"/>
      <c r="P164" s="206">
        <f>O164*H164</f>
        <v>0</v>
      </c>
      <c r="Q164" s="206">
        <v>1.05871</v>
      </c>
      <c r="R164" s="206">
        <f>Q164*H164</f>
        <v>0.74744926</v>
      </c>
      <c r="S164" s="206">
        <v>0</v>
      </c>
      <c r="T164" s="207">
        <f>S164*H164</f>
        <v>0</v>
      </c>
      <c r="AR164" s="13" t="s">
        <v>125</v>
      </c>
      <c r="AT164" s="13" t="s">
        <v>120</v>
      </c>
      <c r="AU164" s="13" t="s">
        <v>80</v>
      </c>
      <c r="AY164" s="13" t="s">
        <v>118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3" t="s">
        <v>78</v>
      </c>
      <c r="BK164" s="208">
        <f>ROUND(I164*H164,2)</f>
        <v>0</v>
      </c>
      <c r="BL164" s="13" t="s">
        <v>125</v>
      </c>
      <c r="BM164" s="13" t="s">
        <v>245</v>
      </c>
    </row>
    <row r="165" spans="2:51" s="11" customFormat="1" ht="12">
      <c r="B165" s="209"/>
      <c r="C165" s="210"/>
      <c r="D165" s="211" t="s">
        <v>127</v>
      </c>
      <c r="E165" s="212" t="s">
        <v>1</v>
      </c>
      <c r="F165" s="213" t="s">
        <v>246</v>
      </c>
      <c r="G165" s="210"/>
      <c r="H165" s="214">
        <v>0.706</v>
      </c>
      <c r="I165" s="215"/>
      <c r="J165" s="210"/>
      <c r="K165" s="210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127</v>
      </c>
      <c r="AU165" s="220" t="s">
        <v>80</v>
      </c>
      <c r="AV165" s="11" t="s">
        <v>80</v>
      </c>
      <c r="AW165" s="11" t="s">
        <v>32</v>
      </c>
      <c r="AX165" s="11" t="s">
        <v>70</v>
      </c>
      <c r="AY165" s="220" t="s">
        <v>118</v>
      </c>
    </row>
    <row r="166" spans="2:65" s="1" customFormat="1" ht="16.5" customHeight="1">
      <c r="B166" s="34"/>
      <c r="C166" s="197" t="s">
        <v>247</v>
      </c>
      <c r="D166" s="197" t="s">
        <v>120</v>
      </c>
      <c r="E166" s="198" t="s">
        <v>248</v>
      </c>
      <c r="F166" s="199" t="s">
        <v>249</v>
      </c>
      <c r="G166" s="200" t="s">
        <v>250</v>
      </c>
      <c r="H166" s="201">
        <v>16</v>
      </c>
      <c r="I166" s="202"/>
      <c r="J166" s="203">
        <f>ROUND(I166*H166,2)</f>
        <v>0</v>
      </c>
      <c r="K166" s="199" t="s">
        <v>1</v>
      </c>
      <c r="L166" s="39"/>
      <c r="M166" s="204" t="s">
        <v>1</v>
      </c>
      <c r="N166" s="205" t="s">
        <v>41</v>
      </c>
      <c r="O166" s="75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AR166" s="13" t="s">
        <v>125</v>
      </c>
      <c r="AT166" s="13" t="s">
        <v>120</v>
      </c>
      <c r="AU166" s="13" t="s">
        <v>80</v>
      </c>
      <c r="AY166" s="13" t="s">
        <v>118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3" t="s">
        <v>78</v>
      </c>
      <c r="BK166" s="208">
        <f>ROUND(I166*H166,2)</f>
        <v>0</v>
      </c>
      <c r="BL166" s="13" t="s">
        <v>125</v>
      </c>
      <c r="BM166" s="13" t="s">
        <v>251</v>
      </c>
    </row>
    <row r="167" spans="2:63" s="10" customFormat="1" ht="22.8" customHeight="1">
      <c r="B167" s="181"/>
      <c r="C167" s="182"/>
      <c r="D167" s="183" t="s">
        <v>69</v>
      </c>
      <c r="E167" s="195" t="s">
        <v>125</v>
      </c>
      <c r="F167" s="195" t="s">
        <v>252</v>
      </c>
      <c r="G167" s="182"/>
      <c r="H167" s="182"/>
      <c r="I167" s="185"/>
      <c r="J167" s="196">
        <f>BK167</f>
        <v>0</v>
      </c>
      <c r="K167" s="182"/>
      <c r="L167" s="187"/>
      <c r="M167" s="188"/>
      <c r="N167" s="189"/>
      <c r="O167" s="189"/>
      <c r="P167" s="190">
        <f>SUM(P168:P178)</f>
        <v>0</v>
      </c>
      <c r="Q167" s="189"/>
      <c r="R167" s="190">
        <f>SUM(R168:R178)</f>
        <v>6.4617109</v>
      </c>
      <c r="S167" s="189"/>
      <c r="T167" s="191">
        <f>SUM(T168:T178)</f>
        <v>0</v>
      </c>
      <c r="AR167" s="192" t="s">
        <v>78</v>
      </c>
      <c r="AT167" s="193" t="s">
        <v>69</v>
      </c>
      <c r="AU167" s="193" t="s">
        <v>78</v>
      </c>
      <c r="AY167" s="192" t="s">
        <v>118</v>
      </c>
      <c r="BK167" s="194">
        <f>SUM(BK168:BK178)</f>
        <v>0</v>
      </c>
    </row>
    <row r="168" spans="2:65" s="1" customFormat="1" ht="16.5" customHeight="1">
      <c r="B168" s="34"/>
      <c r="C168" s="197" t="s">
        <v>253</v>
      </c>
      <c r="D168" s="197" t="s">
        <v>120</v>
      </c>
      <c r="E168" s="198" t="s">
        <v>254</v>
      </c>
      <c r="F168" s="199" t="s">
        <v>255</v>
      </c>
      <c r="G168" s="200" t="s">
        <v>123</v>
      </c>
      <c r="H168" s="201">
        <v>2.466</v>
      </c>
      <c r="I168" s="202"/>
      <c r="J168" s="203">
        <f>ROUND(I168*H168,2)</f>
        <v>0</v>
      </c>
      <c r="K168" s="199" t="s">
        <v>124</v>
      </c>
      <c r="L168" s="39"/>
      <c r="M168" s="204" t="s">
        <v>1</v>
      </c>
      <c r="N168" s="205" t="s">
        <v>41</v>
      </c>
      <c r="O168" s="75"/>
      <c r="P168" s="206">
        <f>O168*H168</f>
        <v>0</v>
      </c>
      <c r="Q168" s="206">
        <v>2.45343</v>
      </c>
      <c r="R168" s="206">
        <f>Q168*H168</f>
        <v>6.05015838</v>
      </c>
      <c r="S168" s="206">
        <v>0</v>
      </c>
      <c r="T168" s="207">
        <f>S168*H168</f>
        <v>0</v>
      </c>
      <c r="AR168" s="13" t="s">
        <v>125</v>
      </c>
      <c r="AT168" s="13" t="s">
        <v>120</v>
      </c>
      <c r="AU168" s="13" t="s">
        <v>80</v>
      </c>
      <c r="AY168" s="13" t="s">
        <v>118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3" t="s">
        <v>78</v>
      </c>
      <c r="BK168" s="208">
        <f>ROUND(I168*H168,2)</f>
        <v>0</v>
      </c>
      <c r="BL168" s="13" t="s">
        <v>125</v>
      </c>
      <c r="BM168" s="13" t="s">
        <v>256</v>
      </c>
    </row>
    <row r="169" spans="2:51" s="11" customFormat="1" ht="12">
      <c r="B169" s="209"/>
      <c r="C169" s="210"/>
      <c r="D169" s="211" t="s">
        <v>127</v>
      </c>
      <c r="E169" s="212" t="s">
        <v>1</v>
      </c>
      <c r="F169" s="213" t="s">
        <v>257</v>
      </c>
      <c r="G169" s="210"/>
      <c r="H169" s="214">
        <v>0.57</v>
      </c>
      <c r="I169" s="215"/>
      <c r="J169" s="210"/>
      <c r="K169" s="210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127</v>
      </c>
      <c r="AU169" s="220" t="s">
        <v>80</v>
      </c>
      <c r="AV169" s="11" t="s">
        <v>80</v>
      </c>
      <c r="AW169" s="11" t="s">
        <v>32</v>
      </c>
      <c r="AX169" s="11" t="s">
        <v>70</v>
      </c>
      <c r="AY169" s="220" t="s">
        <v>118</v>
      </c>
    </row>
    <row r="170" spans="2:51" s="11" customFormat="1" ht="12">
      <c r="B170" s="209"/>
      <c r="C170" s="210"/>
      <c r="D170" s="211" t="s">
        <v>127</v>
      </c>
      <c r="E170" s="212" t="s">
        <v>1</v>
      </c>
      <c r="F170" s="213" t="s">
        <v>258</v>
      </c>
      <c r="G170" s="210"/>
      <c r="H170" s="214">
        <v>1.896</v>
      </c>
      <c r="I170" s="215"/>
      <c r="J170" s="210"/>
      <c r="K170" s="210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127</v>
      </c>
      <c r="AU170" s="220" t="s">
        <v>80</v>
      </c>
      <c r="AV170" s="11" t="s">
        <v>80</v>
      </c>
      <c r="AW170" s="11" t="s">
        <v>32</v>
      </c>
      <c r="AX170" s="11" t="s">
        <v>70</v>
      </c>
      <c r="AY170" s="220" t="s">
        <v>118</v>
      </c>
    </row>
    <row r="171" spans="2:65" s="1" customFormat="1" ht="16.5" customHeight="1">
      <c r="B171" s="34"/>
      <c r="C171" s="197" t="s">
        <v>7</v>
      </c>
      <c r="D171" s="197" t="s">
        <v>120</v>
      </c>
      <c r="E171" s="198" t="s">
        <v>259</v>
      </c>
      <c r="F171" s="199" t="s">
        <v>260</v>
      </c>
      <c r="G171" s="200" t="s">
        <v>189</v>
      </c>
      <c r="H171" s="201">
        <v>10.558</v>
      </c>
      <c r="I171" s="202"/>
      <c r="J171" s="203">
        <f>ROUND(I171*H171,2)</f>
        <v>0</v>
      </c>
      <c r="K171" s="199" t="s">
        <v>124</v>
      </c>
      <c r="L171" s="39"/>
      <c r="M171" s="204" t="s">
        <v>1</v>
      </c>
      <c r="N171" s="205" t="s">
        <v>41</v>
      </c>
      <c r="O171" s="75"/>
      <c r="P171" s="206">
        <f>O171*H171</f>
        <v>0</v>
      </c>
      <c r="Q171" s="206">
        <v>0.00533</v>
      </c>
      <c r="R171" s="206">
        <f>Q171*H171</f>
        <v>0.05627413999999999</v>
      </c>
      <c r="S171" s="206">
        <v>0</v>
      </c>
      <c r="T171" s="207">
        <f>S171*H171</f>
        <v>0</v>
      </c>
      <c r="AR171" s="13" t="s">
        <v>125</v>
      </c>
      <c r="AT171" s="13" t="s">
        <v>120</v>
      </c>
      <c r="AU171" s="13" t="s">
        <v>80</v>
      </c>
      <c r="AY171" s="13" t="s">
        <v>118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3" t="s">
        <v>78</v>
      </c>
      <c r="BK171" s="208">
        <f>ROUND(I171*H171,2)</f>
        <v>0</v>
      </c>
      <c r="BL171" s="13" t="s">
        <v>125</v>
      </c>
      <c r="BM171" s="13" t="s">
        <v>261</v>
      </c>
    </row>
    <row r="172" spans="2:51" s="11" customFormat="1" ht="12">
      <c r="B172" s="209"/>
      <c r="C172" s="210"/>
      <c r="D172" s="211" t="s">
        <v>127</v>
      </c>
      <c r="E172" s="212" t="s">
        <v>1</v>
      </c>
      <c r="F172" s="213" t="s">
        <v>262</v>
      </c>
      <c r="G172" s="210"/>
      <c r="H172" s="214">
        <v>10.558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127</v>
      </c>
      <c r="AU172" s="220" t="s">
        <v>80</v>
      </c>
      <c r="AV172" s="11" t="s">
        <v>80</v>
      </c>
      <c r="AW172" s="11" t="s">
        <v>32</v>
      </c>
      <c r="AX172" s="11" t="s">
        <v>78</v>
      </c>
      <c r="AY172" s="220" t="s">
        <v>118</v>
      </c>
    </row>
    <row r="173" spans="2:65" s="1" customFormat="1" ht="16.5" customHeight="1">
      <c r="B173" s="34"/>
      <c r="C173" s="197" t="s">
        <v>263</v>
      </c>
      <c r="D173" s="197" t="s">
        <v>120</v>
      </c>
      <c r="E173" s="198" t="s">
        <v>264</v>
      </c>
      <c r="F173" s="199" t="s">
        <v>265</v>
      </c>
      <c r="G173" s="200" t="s">
        <v>189</v>
      </c>
      <c r="H173" s="201">
        <v>10.558</v>
      </c>
      <c r="I173" s="202"/>
      <c r="J173" s="203">
        <f>ROUND(I173*H173,2)</f>
        <v>0</v>
      </c>
      <c r="K173" s="199" t="s">
        <v>124</v>
      </c>
      <c r="L173" s="39"/>
      <c r="M173" s="204" t="s">
        <v>1</v>
      </c>
      <c r="N173" s="205" t="s">
        <v>41</v>
      </c>
      <c r="O173" s="75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AR173" s="13" t="s">
        <v>125</v>
      </c>
      <c r="AT173" s="13" t="s">
        <v>120</v>
      </c>
      <c r="AU173" s="13" t="s">
        <v>80</v>
      </c>
      <c r="AY173" s="13" t="s">
        <v>118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13" t="s">
        <v>78</v>
      </c>
      <c r="BK173" s="208">
        <f>ROUND(I173*H173,2)</f>
        <v>0</v>
      </c>
      <c r="BL173" s="13" t="s">
        <v>125</v>
      </c>
      <c r="BM173" s="13" t="s">
        <v>266</v>
      </c>
    </row>
    <row r="174" spans="2:65" s="1" customFormat="1" ht="16.5" customHeight="1">
      <c r="B174" s="34"/>
      <c r="C174" s="197" t="s">
        <v>267</v>
      </c>
      <c r="D174" s="197" t="s">
        <v>120</v>
      </c>
      <c r="E174" s="198" t="s">
        <v>268</v>
      </c>
      <c r="F174" s="199" t="s">
        <v>269</v>
      </c>
      <c r="G174" s="200" t="s">
        <v>189</v>
      </c>
      <c r="H174" s="201">
        <v>8.438</v>
      </c>
      <c r="I174" s="202"/>
      <c r="J174" s="203">
        <f>ROUND(I174*H174,2)</f>
        <v>0</v>
      </c>
      <c r="K174" s="199" t="s">
        <v>124</v>
      </c>
      <c r="L174" s="39"/>
      <c r="M174" s="204" t="s">
        <v>1</v>
      </c>
      <c r="N174" s="205" t="s">
        <v>41</v>
      </c>
      <c r="O174" s="75"/>
      <c r="P174" s="206">
        <f>O174*H174</f>
        <v>0</v>
      </c>
      <c r="Q174" s="206">
        <v>0.01747</v>
      </c>
      <c r="R174" s="206">
        <f>Q174*H174</f>
        <v>0.14741186</v>
      </c>
      <c r="S174" s="206">
        <v>0</v>
      </c>
      <c r="T174" s="207">
        <f>S174*H174</f>
        <v>0</v>
      </c>
      <c r="AR174" s="13" t="s">
        <v>125</v>
      </c>
      <c r="AT174" s="13" t="s">
        <v>120</v>
      </c>
      <c r="AU174" s="13" t="s">
        <v>80</v>
      </c>
      <c r="AY174" s="13" t="s">
        <v>118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3" t="s">
        <v>78</v>
      </c>
      <c r="BK174" s="208">
        <f>ROUND(I174*H174,2)</f>
        <v>0</v>
      </c>
      <c r="BL174" s="13" t="s">
        <v>125</v>
      </c>
      <c r="BM174" s="13" t="s">
        <v>270</v>
      </c>
    </row>
    <row r="175" spans="2:51" s="11" customFormat="1" ht="12">
      <c r="B175" s="209"/>
      <c r="C175" s="210"/>
      <c r="D175" s="211" t="s">
        <v>127</v>
      </c>
      <c r="E175" s="212" t="s">
        <v>1</v>
      </c>
      <c r="F175" s="213" t="s">
        <v>271</v>
      </c>
      <c r="G175" s="210"/>
      <c r="H175" s="214">
        <v>8.438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127</v>
      </c>
      <c r="AU175" s="220" t="s">
        <v>80</v>
      </c>
      <c r="AV175" s="11" t="s">
        <v>80</v>
      </c>
      <c r="AW175" s="11" t="s">
        <v>32</v>
      </c>
      <c r="AX175" s="11" t="s">
        <v>78</v>
      </c>
      <c r="AY175" s="220" t="s">
        <v>118</v>
      </c>
    </row>
    <row r="176" spans="2:65" s="1" customFormat="1" ht="16.5" customHeight="1">
      <c r="B176" s="34"/>
      <c r="C176" s="197" t="s">
        <v>272</v>
      </c>
      <c r="D176" s="197" t="s">
        <v>120</v>
      </c>
      <c r="E176" s="198" t="s">
        <v>273</v>
      </c>
      <c r="F176" s="199" t="s">
        <v>274</v>
      </c>
      <c r="G176" s="200" t="s">
        <v>189</v>
      </c>
      <c r="H176" s="201">
        <v>8.438</v>
      </c>
      <c r="I176" s="202"/>
      <c r="J176" s="203">
        <f>ROUND(I176*H176,2)</f>
        <v>0</v>
      </c>
      <c r="K176" s="199" t="s">
        <v>124</v>
      </c>
      <c r="L176" s="39"/>
      <c r="M176" s="204" t="s">
        <v>1</v>
      </c>
      <c r="N176" s="205" t="s">
        <v>41</v>
      </c>
      <c r="O176" s="75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13" t="s">
        <v>125</v>
      </c>
      <c r="AT176" s="13" t="s">
        <v>120</v>
      </c>
      <c r="AU176" s="13" t="s">
        <v>80</v>
      </c>
      <c r="AY176" s="13" t="s">
        <v>118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3" t="s">
        <v>78</v>
      </c>
      <c r="BK176" s="208">
        <f>ROUND(I176*H176,2)</f>
        <v>0</v>
      </c>
      <c r="BL176" s="13" t="s">
        <v>125</v>
      </c>
      <c r="BM176" s="13" t="s">
        <v>275</v>
      </c>
    </row>
    <row r="177" spans="2:65" s="1" customFormat="1" ht="16.5" customHeight="1">
      <c r="B177" s="34"/>
      <c r="C177" s="197" t="s">
        <v>276</v>
      </c>
      <c r="D177" s="197" t="s">
        <v>120</v>
      </c>
      <c r="E177" s="198" t="s">
        <v>277</v>
      </c>
      <c r="F177" s="199" t="s">
        <v>278</v>
      </c>
      <c r="G177" s="200" t="s">
        <v>179</v>
      </c>
      <c r="H177" s="201">
        <v>0.197</v>
      </c>
      <c r="I177" s="202"/>
      <c r="J177" s="203">
        <f>ROUND(I177*H177,2)</f>
        <v>0</v>
      </c>
      <c r="K177" s="199" t="s">
        <v>124</v>
      </c>
      <c r="L177" s="39"/>
      <c r="M177" s="204" t="s">
        <v>1</v>
      </c>
      <c r="N177" s="205" t="s">
        <v>41</v>
      </c>
      <c r="O177" s="75"/>
      <c r="P177" s="206">
        <f>O177*H177</f>
        <v>0</v>
      </c>
      <c r="Q177" s="206">
        <v>1.05516</v>
      </c>
      <c r="R177" s="206">
        <f>Q177*H177</f>
        <v>0.20786652000000003</v>
      </c>
      <c r="S177" s="206">
        <v>0</v>
      </c>
      <c r="T177" s="207">
        <f>S177*H177</f>
        <v>0</v>
      </c>
      <c r="AR177" s="13" t="s">
        <v>125</v>
      </c>
      <c r="AT177" s="13" t="s">
        <v>120</v>
      </c>
      <c r="AU177" s="13" t="s">
        <v>80</v>
      </c>
      <c r="AY177" s="13" t="s">
        <v>118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3" t="s">
        <v>78</v>
      </c>
      <c r="BK177" s="208">
        <f>ROUND(I177*H177,2)</f>
        <v>0</v>
      </c>
      <c r="BL177" s="13" t="s">
        <v>125</v>
      </c>
      <c r="BM177" s="13" t="s">
        <v>279</v>
      </c>
    </row>
    <row r="178" spans="2:51" s="11" customFormat="1" ht="12">
      <c r="B178" s="209"/>
      <c r="C178" s="210"/>
      <c r="D178" s="211" t="s">
        <v>127</v>
      </c>
      <c r="E178" s="212" t="s">
        <v>1</v>
      </c>
      <c r="F178" s="213" t="s">
        <v>280</v>
      </c>
      <c r="G178" s="210"/>
      <c r="H178" s="214">
        <v>0.197</v>
      </c>
      <c r="I178" s="215"/>
      <c r="J178" s="210"/>
      <c r="K178" s="210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127</v>
      </c>
      <c r="AU178" s="220" t="s">
        <v>80</v>
      </c>
      <c r="AV178" s="11" t="s">
        <v>80</v>
      </c>
      <c r="AW178" s="11" t="s">
        <v>32</v>
      </c>
      <c r="AX178" s="11" t="s">
        <v>78</v>
      </c>
      <c r="AY178" s="220" t="s">
        <v>118</v>
      </c>
    </row>
    <row r="179" spans="2:63" s="10" customFormat="1" ht="22.8" customHeight="1">
      <c r="B179" s="181"/>
      <c r="C179" s="182"/>
      <c r="D179" s="183" t="s">
        <v>69</v>
      </c>
      <c r="E179" s="195" t="s">
        <v>164</v>
      </c>
      <c r="F179" s="195" t="s">
        <v>281</v>
      </c>
      <c r="G179" s="182"/>
      <c r="H179" s="182"/>
      <c r="I179" s="185"/>
      <c r="J179" s="196">
        <f>BK179</f>
        <v>0</v>
      </c>
      <c r="K179" s="182"/>
      <c r="L179" s="187"/>
      <c r="M179" s="188"/>
      <c r="N179" s="189"/>
      <c r="O179" s="189"/>
      <c r="P179" s="190">
        <f>SUM(P180:P185)</f>
        <v>0</v>
      </c>
      <c r="Q179" s="189"/>
      <c r="R179" s="190">
        <f>SUM(R180:R185)</f>
        <v>0</v>
      </c>
      <c r="S179" s="189"/>
      <c r="T179" s="191">
        <f>SUM(T180:T185)</f>
        <v>0</v>
      </c>
      <c r="AR179" s="192" t="s">
        <v>78</v>
      </c>
      <c r="AT179" s="193" t="s">
        <v>69</v>
      </c>
      <c r="AU179" s="193" t="s">
        <v>78</v>
      </c>
      <c r="AY179" s="192" t="s">
        <v>118</v>
      </c>
      <c r="BK179" s="194">
        <f>SUM(BK180:BK185)</f>
        <v>0</v>
      </c>
    </row>
    <row r="180" spans="2:65" s="1" customFormat="1" ht="16.5" customHeight="1">
      <c r="B180" s="34"/>
      <c r="C180" s="197" t="s">
        <v>282</v>
      </c>
      <c r="D180" s="197" t="s">
        <v>120</v>
      </c>
      <c r="E180" s="198" t="s">
        <v>283</v>
      </c>
      <c r="F180" s="199" t="s">
        <v>284</v>
      </c>
      <c r="G180" s="200" t="s">
        <v>189</v>
      </c>
      <c r="H180" s="201">
        <v>48.068</v>
      </c>
      <c r="I180" s="202"/>
      <c r="J180" s="203">
        <f>ROUND(I180*H180,2)</f>
        <v>0</v>
      </c>
      <c r="K180" s="199" t="s">
        <v>124</v>
      </c>
      <c r="L180" s="39"/>
      <c r="M180" s="204" t="s">
        <v>1</v>
      </c>
      <c r="N180" s="205" t="s">
        <v>41</v>
      </c>
      <c r="O180" s="75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AR180" s="13" t="s">
        <v>125</v>
      </c>
      <c r="AT180" s="13" t="s">
        <v>120</v>
      </c>
      <c r="AU180" s="13" t="s">
        <v>80</v>
      </c>
      <c r="AY180" s="13" t="s">
        <v>118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3" t="s">
        <v>78</v>
      </c>
      <c r="BK180" s="208">
        <f>ROUND(I180*H180,2)</f>
        <v>0</v>
      </c>
      <c r="BL180" s="13" t="s">
        <v>125</v>
      </c>
      <c r="BM180" s="13" t="s">
        <v>285</v>
      </c>
    </row>
    <row r="181" spans="2:51" s="11" customFormat="1" ht="12">
      <c r="B181" s="209"/>
      <c r="C181" s="210"/>
      <c r="D181" s="211" t="s">
        <v>127</v>
      </c>
      <c r="E181" s="212" t="s">
        <v>1</v>
      </c>
      <c r="F181" s="213" t="s">
        <v>220</v>
      </c>
      <c r="G181" s="210"/>
      <c r="H181" s="214">
        <v>7.282</v>
      </c>
      <c r="I181" s="215"/>
      <c r="J181" s="210"/>
      <c r="K181" s="210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127</v>
      </c>
      <c r="AU181" s="220" t="s">
        <v>80</v>
      </c>
      <c r="AV181" s="11" t="s">
        <v>80</v>
      </c>
      <c r="AW181" s="11" t="s">
        <v>32</v>
      </c>
      <c r="AX181" s="11" t="s">
        <v>70</v>
      </c>
      <c r="AY181" s="220" t="s">
        <v>118</v>
      </c>
    </row>
    <row r="182" spans="2:51" s="11" customFormat="1" ht="12">
      <c r="B182" s="209"/>
      <c r="C182" s="210"/>
      <c r="D182" s="211" t="s">
        <v>127</v>
      </c>
      <c r="E182" s="212" t="s">
        <v>1</v>
      </c>
      <c r="F182" s="213" t="s">
        <v>221</v>
      </c>
      <c r="G182" s="210"/>
      <c r="H182" s="214">
        <v>16.771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127</v>
      </c>
      <c r="AU182" s="220" t="s">
        <v>80</v>
      </c>
      <c r="AV182" s="11" t="s">
        <v>80</v>
      </c>
      <c r="AW182" s="11" t="s">
        <v>32</v>
      </c>
      <c r="AX182" s="11" t="s">
        <v>70</v>
      </c>
      <c r="AY182" s="220" t="s">
        <v>118</v>
      </c>
    </row>
    <row r="183" spans="2:51" s="11" customFormat="1" ht="12">
      <c r="B183" s="209"/>
      <c r="C183" s="210"/>
      <c r="D183" s="211" t="s">
        <v>127</v>
      </c>
      <c r="E183" s="212" t="s">
        <v>1</v>
      </c>
      <c r="F183" s="213" t="s">
        <v>222</v>
      </c>
      <c r="G183" s="210"/>
      <c r="H183" s="214">
        <v>2.819</v>
      </c>
      <c r="I183" s="215"/>
      <c r="J183" s="210"/>
      <c r="K183" s="210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127</v>
      </c>
      <c r="AU183" s="220" t="s">
        <v>80</v>
      </c>
      <c r="AV183" s="11" t="s">
        <v>80</v>
      </c>
      <c r="AW183" s="11" t="s">
        <v>32</v>
      </c>
      <c r="AX183" s="11" t="s">
        <v>70</v>
      </c>
      <c r="AY183" s="220" t="s">
        <v>118</v>
      </c>
    </row>
    <row r="184" spans="2:51" s="11" customFormat="1" ht="12">
      <c r="B184" s="209"/>
      <c r="C184" s="210"/>
      <c r="D184" s="211" t="s">
        <v>127</v>
      </c>
      <c r="E184" s="212" t="s">
        <v>1</v>
      </c>
      <c r="F184" s="213" t="s">
        <v>223</v>
      </c>
      <c r="G184" s="210"/>
      <c r="H184" s="214">
        <v>3.796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127</v>
      </c>
      <c r="AU184" s="220" t="s">
        <v>80</v>
      </c>
      <c r="AV184" s="11" t="s">
        <v>80</v>
      </c>
      <c r="AW184" s="11" t="s">
        <v>32</v>
      </c>
      <c r="AX184" s="11" t="s">
        <v>70</v>
      </c>
      <c r="AY184" s="220" t="s">
        <v>118</v>
      </c>
    </row>
    <row r="185" spans="2:51" s="11" customFormat="1" ht="12">
      <c r="B185" s="209"/>
      <c r="C185" s="210"/>
      <c r="D185" s="211" t="s">
        <v>127</v>
      </c>
      <c r="E185" s="212" t="s">
        <v>1</v>
      </c>
      <c r="F185" s="213" t="s">
        <v>224</v>
      </c>
      <c r="G185" s="210"/>
      <c r="H185" s="214">
        <v>17.4</v>
      </c>
      <c r="I185" s="215"/>
      <c r="J185" s="210"/>
      <c r="K185" s="210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127</v>
      </c>
      <c r="AU185" s="220" t="s">
        <v>80</v>
      </c>
      <c r="AV185" s="11" t="s">
        <v>80</v>
      </c>
      <c r="AW185" s="11" t="s">
        <v>32</v>
      </c>
      <c r="AX185" s="11" t="s">
        <v>70</v>
      </c>
      <c r="AY185" s="220" t="s">
        <v>118</v>
      </c>
    </row>
    <row r="186" spans="2:63" s="10" customFormat="1" ht="22.8" customHeight="1">
      <c r="B186" s="181"/>
      <c r="C186" s="182"/>
      <c r="D186" s="183" t="s">
        <v>69</v>
      </c>
      <c r="E186" s="195" t="s">
        <v>168</v>
      </c>
      <c r="F186" s="195" t="s">
        <v>286</v>
      </c>
      <c r="G186" s="182"/>
      <c r="H186" s="182"/>
      <c r="I186" s="185"/>
      <c r="J186" s="196">
        <f>BK186</f>
        <v>0</v>
      </c>
      <c r="K186" s="182"/>
      <c r="L186" s="187"/>
      <c r="M186" s="188"/>
      <c r="N186" s="189"/>
      <c r="O186" s="189"/>
      <c r="P186" s="190">
        <f>SUM(P187:P228)</f>
        <v>0</v>
      </c>
      <c r="Q186" s="189"/>
      <c r="R186" s="190">
        <f>SUM(R187:R228)</f>
        <v>26.776554769999997</v>
      </c>
      <c r="S186" s="189"/>
      <c r="T186" s="191">
        <f>SUM(T187:T228)</f>
        <v>0</v>
      </c>
      <c r="AR186" s="192" t="s">
        <v>78</v>
      </c>
      <c r="AT186" s="193" t="s">
        <v>69</v>
      </c>
      <c r="AU186" s="193" t="s">
        <v>78</v>
      </c>
      <c r="AY186" s="192" t="s">
        <v>118</v>
      </c>
      <c r="BK186" s="194">
        <f>SUM(BK187:BK228)</f>
        <v>0</v>
      </c>
    </row>
    <row r="187" spans="2:65" s="1" customFormat="1" ht="16.5" customHeight="1">
      <c r="B187" s="34"/>
      <c r="C187" s="197" t="s">
        <v>287</v>
      </c>
      <c r="D187" s="197" t="s">
        <v>120</v>
      </c>
      <c r="E187" s="198" t="s">
        <v>288</v>
      </c>
      <c r="F187" s="199" t="s">
        <v>289</v>
      </c>
      <c r="G187" s="200" t="s">
        <v>189</v>
      </c>
      <c r="H187" s="201">
        <v>91.213</v>
      </c>
      <c r="I187" s="202"/>
      <c r="J187" s="203">
        <f>ROUND(I187*H187,2)</f>
        <v>0</v>
      </c>
      <c r="K187" s="199" t="s">
        <v>124</v>
      </c>
      <c r="L187" s="39"/>
      <c r="M187" s="204" t="s">
        <v>1</v>
      </c>
      <c r="N187" s="205" t="s">
        <v>41</v>
      </c>
      <c r="O187" s="75"/>
      <c r="P187" s="206">
        <f>O187*H187</f>
        <v>0</v>
      </c>
      <c r="Q187" s="206">
        <v>0.0027</v>
      </c>
      <c r="R187" s="206">
        <f>Q187*H187</f>
        <v>0.2462751</v>
      </c>
      <c r="S187" s="206">
        <v>0</v>
      </c>
      <c r="T187" s="207">
        <f>S187*H187</f>
        <v>0</v>
      </c>
      <c r="AR187" s="13" t="s">
        <v>125</v>
      </c>
      <c r="AT187" s="13" t="s">
        <v>120</v>
      </c>
      <c r="AU187" s="13" t="s">
        <v>80</v>
      </c>
      <c r="AY187" s="13" t="s">
        <v>118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13" t="s">
        <v>78</v>
      </c>
      <c r="BK187" s="208">
        <f>ROUND(I187*H187,2)</f>
        <v>0</v>
      </c>
      <c r="BL187" s="13" t="s">
        <v>125</v>
      </c>
      <c r="BM187" s="13" t="s">
        <v>290</v>
      </c>
    </row>
    <row r="188" spans="2:51" s="11" customFormat="1" ht="12">
      <c r="B188" s="209"/>
      <c r="C188" s="210"/>
      <c r="D188" s="211" t="s">
        <v>127</v>
      </c>
      <c r="E188" s="212" t="s">
        <v>1</v>
      </c>
      <c r="F188" s="213" t="s">
        <v>291</v>
      </c>
      <c r="G188" s="210"/>
      <c r="H188" s="214">
        <v>13.764</v>
      </c>
      <c r="I188" s="215"/>
      <c r="J188" s="210"/>
      <c r="K188" s="210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127</v>
      </c>
      <c r="AU188" s="220" t="s">
        <v>80</v>
      </c>
      <c r="AV188" s="11" t="s">
        <v>80</v>
      </c>
      <c r="AW188" s="11" t="s">
        <v>32</v>
      </c>
      <c r="AX188" s="11" t="s">
        <v>70</v>
      </c>
      <c r="AY188" s="220" t="s">
        <v>118</v>
      </c>
    </row>
    <row r="189" spans="2:51" s="11" customFormat="1" ht="12">
      <c r="B189" s="209"/>
      <c r="C189" s="210"/>
      <c r="D189" s="211" t="s">
        <v>127</v>
      </c>
      <c r="E189" s="212" t="s">
        <v>1</v>
      </c>
      <c r="F189" s="213" t="s">
        <v>292</v>
      </c>
      <c r="G189" s="210"/>
      <c r="H189" s="214">
        <v>21.78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127</v>
      </c>
      <c r="AU189" s="220" t="s">
        <v>80</v>
      </c>
      <c r="AV189" s="11" t="s">
        <v>80</v>
      </c>
      <c r="AW189" s="11" t="s">
        <v>32</v>
      </c>
      <c r="AX189" s="11" t="s">
        <v>70</v>
      </c>
      <c r="AY189" s="220" t="s">
        <v>118</v>
      </c>
    </row>
    <row r="190" spans="2:51" s="11" customFormat="1" ht="12">
      <c r="B190" s="209"/>
      <c r="C190" s="210"/>
      <c r="D190" s="211" t="s">
        <v>127</v>
      </c>
      <c r="E190" s="212" t="s">
        <v>1</v>
      </c>
      <c r="F190" s="213" t="s">
        <v>293</v>
      </c>
      <c r="G190" s="210"/>
      <c r="H190" s="214">
        <v>2.22</v>
      </c>
      <c r="I190" s="215"/>
      <c r="J190" s="210"/>
      <c r="K190" s="210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127</v>
      </c>
      <c r="AU190" s="220" t="s">
        <v>80</v>
      </c>
      <c r="AV190" s="11" t="s">
        <v>80</v>
      </c>
      <c r="AW190" s="11" t="s">
        <v>32</v>
      </c>
      <c r="AX190" s="11" t="s">
        <v>70</v>
      </c>
      <c r="AY190" s="220" t="s">
        <v>118</v>
      </c>
    </row>
    <row r="191" spans="2:51" s="11" customFormat="1" ht="12">
      <c r="B191" s="209"/>
      <c r="C191" s="210"/>
      <c r="D191" s="211" t="s">
        <v>127</v>
      </c>
      <c r="E191" s="212" t="s">
        <v>1</v>
      </c>
      <c r="F191" s="213" t="s">
        <v>294</v>
      </c>
      <c r="G191" s="210"/>
      <c r="H191" s="214">
        <v>4.93</v>
      </c>
      <c r="I191" s="215"/>
      <c r="J191" s="210"/>
      <c r="K191" s="210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127</v>
      </c>
      <c r="AU191" s="220" t="s">
        <v>80</v>
      </c>
      <c r="AV191" s="11" t="s">
        <v>80</v>
      </c>
      <c r="AW191" s="11" t="s">
        <v>32</v>
      </c>
      <c r="AX191" s="11" t="s">
        <v>70</v>
      </c>
      <c r="AY191" s="220" t="s">
        <v>118</v>
      </c>
    </row>
    <row r="192" spans="2:51" s="11" customFormat="1" ht="12">
      <c r="B192" s="209"/>
      <c r="C192" s="210"/>
      <c r="D192" s="211" t="s">
        <v>127</v>
      </c>
      <c r="E192" s="212" t="s">
        <v>1</v>
      </c>
      <c r="F192" s="213" t="s">
        <v>295</v>
      </c>
      <c r="G192" s="210"/>
      <c r="H192" s="214">
        <v>5.974</v>
      </c>
      <c r="I192" s="215"/>
      <c r="J192" s="210"/>
      <c r="K192" s="210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127</v>
      </c>
      <c r="AU192" s="220" t="s">
        <v>80</v>
      </c>
      <c r="AV192" s="11" t="s">
        <v>80</v>
      </c>
      <c r="AW192" s="11" t="s">
        <v>32</v>
      </c>
      <c r="AX192" s="11" t="s">
        <v>70</v>
      </c>
      <c r="AY192" s="220" t="s">
        <v>118</v>
      </c>
    </row>
    <row r="193" spans="2:51" s="11" customFormat="1" ht="12">
      <c r="B193" s="209"/>
      <c r="C193" s="210"/>
      <c r="D193" s="211" t="s">
        <v>127</v>
      </c>
      <c r="E193" s="212" t="s">
        <v>1</v>
      </c>
      <c r="F193" s="213" t="s">
        <v>296</v>
      </c>
      <c r="G193" s="210"/>
      <c r="H193" s="214">
        <v>4.59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127</v>
      </c>
      <c r="AU193" s="220" t="s">
        <v>80</v>
      </c>
      <c r="AV193" s="11" t="s">
        <v>80</v>
      </c>
      <c r="AW193" s="11" t="s">
        <v>32</v>
      </c>
      <c r="AX193" s="11" t="s">
        <v>70</v>
      </c>
      <c r="AY193" s="220" t="s">
        <v>118</v>
      </c>
    </row>
    <row r="194" spans="2:51" s="11" customFormat="1" ht="12">
      <c r="B194" s="209"/>
      <c r="C194" s="210"/>
      <c r="D194" s="211" t="s">
        <v>127</v>
      </c>
      <c r="E194" s="212" t="s">
        <v>1</v>
      </c>
      <c r="F194" s="213" t="s">
        <v>297</v>
      </c>
      <c r="G194" s="210"/>
      <c r="H194" s="214">
        <v>7.055</v>
      </c>
      <c r="I194" s="215"/>
      <c r="J194" s="210"/>
      <c r="K194" s="210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127</v>
      </c>
      <c r="AU194" s="220" t="s">
        <v>80</v>
      </c>
      <c r="AV194" s="11" t="s">
        <v>80</v>
      </c>
      <c r="AW194" s="11" t="s">
        <v>32</v>
      </c>
      <c r="AX194" s="11" t="s">
        <v>70</v>
      </c>
      <c r="AY194" s="220" t="s">
        <v>118</v>
      </c>
    </row>
    <row r="195" spans="2:51" s="11" customFormat="1" ht="12">
      <c r="B195" s="209"/>
      <c r="C195" s="210"/>
      <c r="D195" s="211" t="s">
        <v>127</v>
      </c>
      <c r="E195" s="212" t="s">
        <v>1</v>
      </c>
      <c r="F195" s="213" t="s">
        <v>298</v>
      </c>
      <c r="G195" s="210"/>
      <c r="H195" s="214">
        <v>30.9</v>
      </c>
      <c r="I195" s="215"/>
      <c r="J195" s="210"/>
      <c r="K195" s="210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127</v>
      </c>
      <c r="AU195" s="220" t="s">
        <v>80</v>
      </c>
      <c r="AV195" s="11" t="s">
        <v>80</v>
      </c>
      <c r="AW195" s="11" t="s">
        <v>32</v>
      </c>
      <c r="AX195" s="11" t="s">
        <v>70</v>
      </c>
      <c r="AY195" s="220" t="s">
        <v>118</v>
      </c>
    </row>
    <row r="196" spans="2:65" s="1" customFormat="1" ht="16.5" customHeight="1">
      <c r="B196" s="34"/>
      <c r="C196" s="197" t="s">
        <v>299</v>
      </c>
      <c r="D196" s="197" t="s">
        <v>120</v>
      </c>
      <c r="E196" s="198" t="s">
        <v>300</v>
      </c>
      <c r="F196" s="199" t="s">
        <v>301</v>
      </c>
      <c r="G196" s="200" t="s">
        <v>189</v>
      </c>
      <c r="H196" s="201">
        <v>91.213</v>
      </c>
      <c r="I196" s="202"/>
      <c r="J196" s="203">
        <f>ROUND(I196*H196,2)</f>
        <v>0</v>
      </c>
      <c r="K196" s="199" t="s">
        <v>124</v>
      </c>
      <c r="L196" s="39"/>
      <c r="M196" s="204" t="s">
        <v>1</v>
      </c>
      <c r="N196" s="205" t="s">
        <v>41</v>
      </c>
      <c r="O196" s="75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AR196" s="13" t="s">
        <v>125</v>
      </c>
      <c r="AT196" s="13" t="s">
        <v>120</v>
      </c>
      <c r="AU196" s="13" t="s">
        <v>80</v>
      </c>
      <c r="AY196" s="13" t="s">
        <v>118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3" t="s">
        <v>78</v>
      </c>
      <c r="BK196" s="208">
        <f>ROUND(I196*H196,2)</f>
        <v>0</v>
      </c>
      <c r="BL196" s="13" t="s">
        <v>125</v>
      </c>
      <c r="BM196" s="13" t="s">
        <v>302</v>
      </c>
    </row>
    <row r="197" spans="2:51" s="11" customFormat="1" ht="12">
      <c r="B197" s="209"/>
      <c r="C197" s="210"/>
      <c r="D197" s="211" t="s">
        <v>127</v>
      </c>
      <c r="E197" s="212" t="s">
        <v>1</v>
      </c>
      <c r="F197" s="213" t="s">
        <v>291</v>
      </c>
      <c r="G197" s="210"/>
      <c r="H197" s="214">
        <v>13.764</v>
      </c>
      <c r="I197" s="215"/>
      <c r="J197" s="210"/>
      <c r="K197" s="210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127</v>
      </c>
      <c r="AU197" s="220" t="s">
        <v>80</v>
      </c>
      <c r="AV197" s="11" t="s">
        <v>80</v>
      </c>
      <c r="AW197" s="11" t="s">
        <v>32</v>
      </c>
      <c r="AX197" s="11" t="s">
        <v>70</v>
      </c>
      <c r="AY197" s="220" t="s">
        <v>118</v>
      </c>
    </row>
    <row r="198" spans="2:51" s="11" customFormat="1" ht="12">
      <c r="B198" s="209"/>
      <c r="C198" s="210"/>
      <c r="D198" s="211" t="s">
        <v>127</v>
      </c>
      <c r="E198" s="212" t="s">
        <v>1</v>
      </c>
      <c r="F198" s="213" t="s">
        <v>292</v>
      </c>
      <c r="G198" s="210"/>
      <c r="H198" s="214">
        <v>21.78</v>
      </c>
      <c r="I198" s="215"/>
      <c r="J198" s="210"/>
      <c r="K198" s="210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127</v>
      </c>
      <c r="AU198" s="220" t="s">
        <v>80</v>
      </c>
      <c r="AV198" s="11" t="s">
        <v>80</v>
      </c>
      <c r="AW198" s="11" t="s">
        <v>32</v>
      </c>
      <c r="AX198" s="11" t="s">
        <v>70</v>
      </c>
      <c r="AY198" s="220" t="s">
        <v>118</v>
      </c>
    </row>
    <row r="199" spans="2:51" s="11" customFormat="1" ht="12">
      <c r="B199" s="209"/>
      <c r="C199" s="210"/>
      <c r="D199" s="211" t="s">
        <v>127</v>
      </c>
      <c r="E199" s="212" t="s">
        <v>1</v>
      </c>
      <c r="F199" s="213" t="s">
        <v>293</v>
      </c>
      <c r="G199" s="210"/>
      <c r="H199" s="214">
        <v>2.22</v>
      </c>
      <c r="I199" s="215"/>
      <c r="J199" s="210"/>
      <c r="K199" s="210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127</v>
      </c>
      <c r="AU199" s="220" t="s">
        <v>80</v>
      </c>
      <c r="AV199" s="11" t="s">
        <v>80</v>
      </c>
      <c r="AW199" s="11" t="s">
        <v>32</v>
      </c>
      <c r="AX199" s="11" t="s">
        <v>70</v>
      </c>
      <c r="AY199" s="220" t="s">
        <v>118</v>
      </c>
    </row>
    <row r="200" spans="2:51" s="11" customFormat="1" ht="12">
      <c r="B200" s="209"/>
      <c r="C200" s="210"/>
      <c r="D200" s="211" t="s">
        <v>127</v>
      </c>
      <c r="E200" s="212" t="s">
        <v>1</v>
      </c>
      <c r="F200" s="213" t="s">
        <v>294</v>
      </c>
      <c r="G200" s="210"/>
      <c r="H200" s="214">
        <v>4.93</v>
      </c>
      <c r="I200" s="215"/>
      <c r="J200" s="210"/>
      <c r="K200" s="210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127</v>
      </c>
      <c r="AU200" s="220" t="s">
        <v>80</v>
      </c>
      <c r="AV200" s="11" t="s">
        <v>80</v>
      </c>
      <c r="AW200" s="11" t="s">
        <v>32</v>
      </c>
      <c r="AX200" s="11" t="s">
        <v>70</v>
      </c>
      <c r="AY200" s="220" t="s">
        <v>118</v>
      </c>
    </row>
    <row r="201" spans="2:51" s="11" customFormat="1" ht="12">
      <c r="B201" s="209"/>
      <c r="C201" s="210"/>
      <c r="D201" s="211" t="s">
        <v>127</v>
      </c>
      <c r="E201" s="212" t="s">
        <v>1</v>
      </c>
      <c r="F201" s="213" t="s">
        <v>295</v>
      </c>
      <c r="G201" s="210"/>
      <c r="H201" s="214">
        <v>5.974</v>
      </c>
      <c r="I201" s="215"/>
      <c r="J201" s="210"/>
      <c r="K201" s="210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127</v>
      </c>
      <c r="AU201" s="220" t="s">
        <v>80</v>
      </c>
      <c r="AV201" s="11" t="s">
        <v>80</v>
      </c>
      <c r="AW201" s="11" t="s">
        <v>32</v>
      </c>
      <c r="AX201" s="11" t="s">
        <v>70</v>
      </c>
      <c r="AY201" s="220" t="s">
        <v>118</v>
      </c>
    </row>
    <row r="202" spans="2:51" s="11" customFormat="1" ht="12">
      <c r="B202" s="209"/>
      <c r="C202" s="210"/>
      <c r="D202" s="211" t="s">
        <v>127</v>
      </c>
      <c r="E202" s="212" t="s">
        <v>1</v>
      </c>
      <c r="F202" s="213" t="s">
        <v>296</v>
      </c>
      <c r="G202" s="210"/>
      <c r="H202" s="214">
        <v>4.59</v>
      </c>
      <c r="I202" s="215"/>
      <c r="J202" s="210"/>
      <c r="K202" s="210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127</v>
      </c>
      <c r="AU202" s="220" t="s">
        <v>80</v>
      </c>
      <c r="AV202" s="11" t="s">
        <v>80</v>
      </c>
      <c r="AW202" s="11" t="s">
        <v>32</v>
      </c>
      <c r="AX202" s="11" t="s">
        <v>70</v>
      </c>
      <c r="AY202" s="220" t="s">
        <v>118</v>
      </c>
    </row>
    <row r="203" spans="2:51" s="11" customFormat="1" ht="12">
      <c r="B203" s="209"/>
      <c r="C203" s="210"/>
      <c r="D203" s="211" t="s">
        <v>127</v>
      </c>
      <c r="E203" s="212" t="s">
        <v>1</v>
      </c>
      <c r="F203" s="213" t="s">
        <v>297</v>
      </c>
      <c r="G203" s="210"/>
      <c r="H203" s="214">
        <v>7.055</v>
      </c>
      <c r="I203" s="215"/>
      <c r="J203" s="210"/>
      <c r="K203" s="210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127</v>
      </c>
      <c r="AU203" s="220" t="s">
        <v>80</v>
      </c>
      <c r="AV203" s="11" t="s">
        <v>80</v>
      </c>
      <c r="AW203" s="11" t="s">
        <v>32</v>
      </c>
      <c r="AX203" s="11" t="s">
        <v>70</v>
      </c>
      <c r="AY203" s="220" t="s">
        <v>118</v>
      </c>
    </row>
    <row r="204" spans="2:51" s="11" customFormat="1" ht="12">
      <c r="B204" s="209"/>
      <c r="C204" s="210"/>
      <c r="D204" s="211" t="s">
        <v>127</v>
      </c>
      <c r="E204" s="212" t="s">
        <v>1</v>
      </c>
      <c r="F204" s="213" t="s">
        <v>298</v>
      </c>
      <c r="G204" s="210"/>
      <c r="H204" s="214">
        <v>30.9</v>
      </c>
      <c r="I204" s="215"/>
      <c r="J204" s="210"/>
      <c r="K204" s="210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127</v>
      </c>
      <c r="AU204" s="220" t="s">
        <v>80</v>
      </c>
      <c r="AV204" s="11" t="s">
        <v>80</v>
      </c>
      <c r="AW204" s="11" t="s">
        <v>32</v>
      </c>
      <c r="AX204" s="11" t="s">
        <v>70</v>
      </c>
      <c r="AY204" s="220" t="s">
        <v>118</v>
      </c>
    </row>
    <row r="205" spans="2:65" s="1" customFormat="1" ht="16.5" customHeight="1">
      <c r="B205" s="34"/>
      <c r="C205" s="197" t="s">
        <v>303</v>
      </c>
      <c r="D205" s="197" t="s">
        <v>120</v>
      </c>
      <c r="E205" s="198" t="s">
        <v>304</v>
      </c>
      <c r="F205" s="199" t="s">
        <v>305</v>
      </c>
      <c r="G205" s="200" t="s">
        <v>123</v>
      </c>
      <c r="H205" s="201">
        <v>8.723</v>
      </c>
      <c r="I205" s="202"/>
      <c r="J205" s="203">
        <f>ROUND(I205*H205,2)</f>
        <v>0</v>
      </c>
      <c r="K205" s="199" t="s">
        <v>124</v>
      </c>
      <c r="L205" s="39"/>
      <c r="M205" s="204" t="s">
        <v>1</v>
      </c>
      <c r="N205" s="205" t="s">
        <v>41</v>
      </c>
      <c r="O205" s="75"/>
      <c r="P205" s="206">
        <f>O205*H205</f>
        <v>0</v>
      </c>
      <c r="Q205" s="206">
        <v>2.45329</v>
      </c>
      <c r="R205" s="206">
        <f>Q205*H205</f>
        <v>21.40004867</v>
      </c>
      <c r="S205" s="206">
        <v>0</v>
      </c>
      <c r="T205" s="207">
        <f>S205*H205</f>
        <v>0</v>
      </c>
      <c r="AR205" s="13" t="s">
        <v>125</v>
      </c>
      <c r="AT205" s="13" t="s">
        <v>120</v>
      </c>
      <c r="AU205" s="13" t="s">
        <v>80</v>
      </c>
      <c r="AY205" s="13" t="s">
        <v>118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3" t="s">
        <v>78</v>
      </c>
      <c r="BK205" s="208">
        <f>ROUND(I205*H205,2)</f>
        <v>0</v>
      </c>
      <c r="BL205" s="13" t="s">
        <v>125</v>
      </c>
      <c r="BM205" s="13" t="s">
        <v>306</v>
      </c>
    </row>
    <row r="206" spans="2:51" s="11" customFormat="1" ht="12">
      <c r="B206" s="209"/>
      <c r="C206" s="210"/>
      <c r="D206" s="211" t="s">
        <v>127</v>
      </c>
      <c r="E206" s="212" t="s">
        <v>1</v>
      </c>
      <c r="F206" s="213" t="s">
        <v>307</v>
      </c>
      <c r="G206" s="210"/>
      <c r="H206" s="214">
        <v>1.456</v>
      </c>
      <c r="I206" s="215"/>
      <c r="J206" s="210"/>
      <c r="K206" s="210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127</v>
      </c>
      <c r="AU206" s="220" t="s">
        <v>80</v>
      </c>
      <c r="AV206" s="11" t="s">
        <v>80</v>
      </c>
      <c r="AW206" s="11" t="s">
        <v>32</v>
      </c>
      <c r="AX206" s="11" t="s">
        <v>70</v>
      </c>
      <c r="AY206" s="220" t="s">
        <v>118</v>
      </c>
    </row>
    <row r="207" spans="2:51" s="11" customFormat="1" ht="12">
      <c r="B207" s="209"/>
      <c r="C207" s="210"/>
      <c r="D207" s="211" t="s">
        <v>127</v>
      </c>
      <c r="E207" s="212" t="s">
        <v>1</v>
      </c>
      <c r="F207" s="213" t="s">
        <v>308</v>
      </c>
      <c r="G207" s="210"/>
      <c r="H207" s="214">
        <v>3.354</v>
      </c>
      <c r="I207" s="215"/>
      <c r="J207" s="210"/>
      <c r="K207" s="210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127</v>
      </c>
      <c r="AU207" s="220" t="s">
        <v>80</v>
      </c>
      <c r="AV207" s="11" t="s">
        <v>80</v>
      </c>
      <c r="AW207" s="11" t="s">
        <v>32</v>
      </c>
      <c r="AX207" s="11" t="s">
        <v>70</v>
      </c>
      <c r="AY207" s="220" t="s">
        <v>118</v>
      </c>
    </row>
    <row r="208" spans="2:51" s="11" customFormat="1" ht="12">
      <c r="B208" s="209"/>
      <c r="C208" s="210"/>
      <c r="D208" s="211" t="s">
        <v>127</v>
      </c>
      <c r="E208" s="212" t="s">
        <v>1</v>
      </c>
      <c r="F208" s="213" t="s">
        <v>309</v>
      </c>
      <c r="G208" s="210"/>
      <c r="H208" s="214">
        <v>0.564</v>
      </c>
      <c r="I208" s="215"/>
      <c r="J208" s="210"/>
      <c r="K208" s="210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127</v>
      </c>
      <c r="AU208" s="220" t="s">
        <v>80</v>
      </c>
      <c r="AV208" s="11" t="s">
        <v>80</v>
      </c>
      <c r="AW208" s="11" t="s">
        <v>32</v>
      </c>
      <c r="AX208" s="11" t="s">
        <v>70</v>
      </c>
      <c r="AY208" s="220" t="s">
        <v>118</v>
      </c>
    </row>
    <row r="209" spans="2:51" s="11" customFormat="1" ht="12">
      <c r="B209" s="209"/>
      <c r="C209" s="210"/>
      <c r="D209" s="211" t="s">
        <v>127</v>
      </c>
      <c r="E209" s="212" t="s">
        <v>1</v>
      </c>
      <c r="F209" s="213" t="s">
        <v>310</v>
      </c>
      <c r="G209" s="210"/>
      <c r="H209" s="214">
        <v>0.759</v>
      </c>
      <c r="I209" s="215"/>
      <c r="J209" s="210"/>
      <c r="K209" s="210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127</v>
      </c>
      <c r="AU209" s="220" t="s">
        <v>80</v>
      </c>
      <c r="AV209" s="11" t="s">
        <v>80</v>
      </c>
      <c r="AW209" s="11" t="s">
        <v>32</v>
      </c>
      <c r="AX209" s="11" t="s">
        <v>70</v>
      </c>
      <c r="AY209" s="220" t="s">
        <v>118</v>
      </c>
    </row>
    <row r="210" spans="2:51" s="11" customFormat="1" ht="12">
      <c r="B210" s="209"/>
      <c r="C210" s="210"/>
      <c r="D210" s="211" t="s">
        <v>127</v>
      </c>
      <c r="E210" s="212" t="s">
        <v>1</v>
      </c>
      <c r="F210" s="213" t="s">
        <v>311</v>
      </c>
      <c r="G210" s="210"/>
      <c r="H210" s="214">
        <v>2.59</v>
      </c>
      <c r="I210" s="215"/>
      <c r="J210" s="210"/>
      <c r="K210" s="210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127</v>
      </c>
      <c r="AU210" s="220" t="s">
        <v>80</v>
      </c>
      <c r="AV210" s="11" t="s">
        <v>80</v>
      </c>
      <c r="AW210" s="11" t="s">
        <v>32</v>
      </c>
      <c r="AX210" s="11" t="s">
        <v>70</v>
      </c>
      <c r="AY210" s="220" t="s">
        <v>118</v>
      </c>
    </row>
    <row r="211" spans="2:65" s="1" customFormat="1" ht="16.5" customHeight="1">
      <c r="B211" s="34"/>
      <c r="C211" s="197" t="s">
        <v>312</v>
      </c>
      <c r="D211" s="197" t="s">
        <v>120</v>
      </c>
      <c r="E211" s="198" t="s">
        <v>313</v>
      </c>
      <c r="F211" s="199" t="s">
        <v>314</v>
      </c>
      <c r="G211" s="200" t="s">
        <v>123</v>
      </c>
      <c r="H211" s="201">
        <v>4.362</v>
      </c>
      <c r="I211" s="202"/>
      <c r="J211" s="203">
        <f>ROUND(I211*H211,2)</f>
        <v>0</v>
      </c>
      <c r="K211" s="199" t="s">
        <v>124</v>
      </c>
      <c r="L211" s="39"/>
      <c r="M211" s="204" t="s">
        <v>1</v>
      </c>
      <c r="N211" s="205" t="s">
        <v>41</v>
      </c>
      <c r="O211" s="75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AR211" s="13" t="s">
        <v>125</v>
      </c>
      <c r="AT211" s="13" t="s">
        <v>120</v>
      </c>
      <c r="AU211" s="13" t="s">
        <v>80</v>
      </c>
      <c r="AY211" s="13" t="s">
        <v>118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3" t="s">
        <v>78</v>
      </c>
      <c r="BK211" s="208">
        <f>ROUND(I211*H211,2)</f>
        <v>0</v>
      </c>
      <c r="BL211" s="13" t="s">
        <v>125</v>
      </c>
      <c r="BM211" s="13" t="s">
        <v>315</v>
      </c>
    </row>
    <row r="212" spans="2:51" s="11" customFormat="1" ht="12">
      <c r="B212" s="209"/>
      <c r="C212" s="210"/>
      <c r="D212" s="211" t="s">
        <v>127</v>
      </c>
      <c r="E212" s="210"/>
      <c r="F212" s="213" t="s">
        <v>316</v>
      </c>
      <c r="G212" s="210"/>
      <c r="H212" s="214">
        <v>4.362</v>
      </c>
      <c r="I212" s="215"/>
      <c r="J212" s="210"/>
      <c r="K212" s="210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127</v>
      </c>
      <c r="AU212" s="220" t="s">
        <v>80</v>
      </c>
      <c r="AV212" s="11" t="s">
        <v>80</v>
      </c>
      <c r="AW212" s="11" t="s">
        <v>4</v>
      </c>
      <c r="AX212" s="11" t="s">
        <v>78</v>
      </c>
      <c r="AY212" s="220" t="s">
        <v>118</v>
      </c>
    </row>
    <row r="213" spans="2:65" s="1" customFormat="1" ht="16.5" customHeight="1">
      <c r="B213" s="34"/>
      <c r="C213" s="197" t="s">
        <v>317</v>
      </c>
      <c r="D213" s="197" t="s">
        <v>120</v>
      </c>
      <c r="E213" s="198" t="s">
        <v>318</v>
      </c>
      <c r="F213" s="199" t="s">
        <v>319</v>
      </c>
      <c r="G213" s="200" t="s">
        <v>189</v>
      </c>
      <c r="H213" s="201">
        <v>9.723</v>
      </c>
      <c r="I213" s="202"/>
      <c r="J213" s="203">
        <f>ROUND(I213*H213,2)</f>
        <v>0</v>
      </c>
      <c r="K213" s="199" t="s">
        <v>124</v>
      </c>
      <c r="L213" s="39"/>
      <c r="M213" s="204" t="s">
        <v>1</v>
      </c>
      <c r="N213" s="205" t="s">
        <v>41</v>
      </c>
      <c r="O213" s="75"/>
      <c r="P213" s="206">
        <f>O213*H213</f>
        <v>0</v>
      </c>
      <c r="Q213" s="206">
        <v>0.01352</v>
      </c>
      <c r="R213" s="206">
        <f>Q213*H213</f>
        <v>0.13145496</v>
      </c>
      <c r="S213" s="206">
        <v>0</v>
      </c>
      <c r="T213" s="207">
        <f>S213*H213</f>
        <v>0</v>
      </c>
      <c r="AR213" s="13" t="s">
        <v>125</v>
      </c>
      <c r="AT213" s="13" t="s">
        <v>120</v>
      </c>
      <c r="AU213" s="13" t="s">
        <v>80</v>
      </c>
      <c r="AY213" s="13" t="s">
        <v>118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3" t="s">
        <v>78</v>
      </c>
      <c r="BK213" s="208">
        <f>ROUND(I213*H213,2)</f>
        <v>0</v>
      </c>
      <c r="BL213" s="13" t="s">
        <v>125</v>
      </c>
      <c r="BM213" s="13" t="s">
        <v>320</v>
      </c>
    </row>
    <row r="214" spans="2:51" s="11" customFormat="1" ht="12">
      <c r="B214" s="209"/>
      <c r="C214" s="210"/>
      <c r="D214" s="211" t="s">
        <v>127</v>
      </c>
      <c r="E214" s="212" t="s">
        <v>1</v>
      </c>
      <c r="F214" s="213" t="s">
        <v>321</v>
      </c>
      <c r="G214" s="210"/>
      <c r="H214" s="214">
        <v>1.776</v>
      </c>
      <c r="I214" s="215"/>
      <c r="J214" s="210"/>
      <c r="K214" s="210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127</v>
      </c>
      <c r="AU214" s="220" t="s">
        <v>80</v>
      </c>
      <c r="AV214" s="11" t="s">
        <v>80</v>
      </c>
      <c r="AW214" s="11" t="s">
        <v>32</v>
      </c>
      <c r="AX214" s="11" t="s">
        <v>70</v>
      </c>
      <c r="AY214" s="220" t="s">
        <v>118</v>
      </c>
    </row>
    <row r="215" spans="2:51" s="11" customFormat="1" ht="12">
      <c r="B215" s="209"/>
      <c r="C215" s="210"/>
      <c r="D215" s="211" t="s">
        <v>127</v>
      </c>
      <c r="E215" s="212" t="s">
        <v>1</v>
      </c>
      <c r="F215" s="213" t="s">
        <v>322</v>
      </c>
      <c r="G215" s="210"/>
      <c r="H215" s="214">
        <v>3.267</v>
      </c>
      <c r="I215" s="215"/>
      <c r="J215" s="210"/>
      <c r="K215" s="210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127</v>
      </c>
      <c r="AU215" s="220" t="s">
        <v>80</v>
      </c>
      <c r="AV215" s="11" t="s">
        <v>80</v>
      </c>
      <c r="AW215" s="11" t="s">
        <v>32</v>
      </c>
      <c r="AX215" s="11" t="s">
        <v>70</v>
      </c>
      <c r="AY215" s="220" t="s">
        <v>118</v>
      </c>
    </row>
    <row r="216" spans="2:51" s="11" customFormat="1" ht="12">
      <c r="B216" s="209"/>
      <c r="C216" s="210"/>
      <c r="D216" s="211" t="s">
        <v>127</v>
      </c>
      <c r="E216" s="212" t="s">
        <v>1</v>
      </c>
      <c r="F216" s="213" t="s">
        <v>323</v>
      </c>
      <c r="G216" s="210"/>
      <c r="H216" s="214">
        <v>0.333</v>
      </c>
      <c r="I216" s="215"/>
      <c r="J216" s="210"/>
      <c r="K216" s="210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127</v>
      </c>
      <c r="AU216" s="220" t="s">
        <v>80</v>
      </c>
      <c r="AV216" s="11" t="s">
        <v>80</v>
      </c>
      <c r="AW216" s="11" t="s">
        <v>32</v>
      </c>
      <c r="AX216" s="11" t="s">
        <v>70</v>
      </c>
      <c r="AY216" s="220" t="s">
        <v>118</v>
      </c>
    </row>
    <row r="217" spans="2:51" s="11" customFormat="1" ht="12">
      <c r="B217" s="209"/>
      <c r="C217" s="210"/>
      <c r="D217" s="211" t="s">
        <v>127</v>
      </c>
      <c r="E217" s="212" t="s">
        <v>1</v>
      </c>
      <c r="F217" s="213" t="s">
        <v>324</v>
      </c>
      <c r="G217" s="210"/>
      <c r="H217" s="214">
        <v>0.74</v>
      </c>
      <c r="I217" s="215"/>
      <c r="J217" s="210"/>
      <c r="K217" s="210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127</v>
      </c>
      <c r="AU217" s="220" t="s">
        <v>80</v>
      </c>
      <c r="AV217" s="11" t="s">
        <v>80</v>
      </c>
      <c r="AW217" s="11" t="s">
        <v>32</v>
      </c>
      <c r="AX217" s="11" t="s">
        <v>70</v>
      </c>
      <c r="AY217" s="220" t="s">
        <v>118</v>
      </c>
    </row>
    <row r="218" spans="2:51" s="11" customFormat="1" ht="12">
      <c r="B218" s="209"/>
      <c r="C218" s="210"/>
      <c r="D218" s="211" t="s">
        <v>127</v>
      </c>
      <c r="E218" s="212" t="s">
        <v>1</v>
      </c>
      <c r="F218" s="213" t="s">
        <v>325</v>
      </c>
      <c r="G218" s="210"/>
      <c r="H218" s="214">
        <v>3.607</v>
      </c>
      <c r="I218" s="215"/>
      <c r="J218" s="210"/>
      <c r="K218" s="210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127</v>
      </c>
      <c r="AU218" s="220" t="s">
        <v>80</v>
      </c>
      <c r="AV218" s="11" t="s">
        <v>80</v>
      </c>
      <c r="AW218" s="11" t="s">
        <v>32</v>
      </c>
      <c r="AX218" s="11" t="s">
        <v>70</v>
      </c>
      <c r="AY218" s="220" t="s">
        <v>118</v>
      </c>
    </row>
    <row r="219" spans="2:65" s="1" customFormat="1" ht="16.5" customHeight="1">
      <c r="B219" s="34"/>
      <c r="C219" s="197" t="s">
        <v>326</v>
      </c>
      <c r="D219" s="197" t="s">
        <v>120</v>
      </c>
      <c r="E219" s="198" t="s">
        <v>327</v>
      </c>
      <c r="F219" s="199" t="s">
        <v>328</v>
      </c>
      <c r="G219" s="200" t="s">
        <v>189</v>
      </c>
      <c r="H219" s="201">
        <v>9.723</v>
      </c>
      <c r="I219" s="202"/>
      <c r="J219" s="203">
        <f>ROUND(I219*H219,2)</f>
        <v>0</v>
      </c>
      <c r="K219" s="199" t="s">
        <v>124</v>
      </c>
      <c r="L219" s="39"/>
      <c r="M219" s="204" t="s">
        <v>1</v>
      </c>
      <c r="N219" s="205" t="s">
        <v>41</v>
      </c>
      <c r="O219" s="75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AR219" s="13" t="s">
        <v>125</v>
      </c>
      <c r="AT219" s="13" t="s">
        <v>120</v>
      </c>
      <c r="AU219" s="13" t="s">
        <v>80</v>
      </c>
      <c r="AY219" s="13" t="s">
        <v>118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3" t="s">
        <v>78</v>
      </c>
      <c r="BK219" s="208">
        <f>ROUND(I219*H219,2)</f>
        <v>0</v>
      </c>
      <c r="BL219" s="13" t="s">
        <v>125</v>
      </c>
      <c r="BM219" s="13" t="s">
        <v>329</v>
      </c>
    </row>
    <row r="220" spans="2:65" s="1" customFormat="1" ht="16.5" customHeight="1">
      <c r="B220" s="34"/>
      <c r="C220" s="197" t="s">
        <v>330</v>
      </c>
      <c r="D220" s="197" t="s">
        <v>120</v>
      </c>
      <c r="E220" s="198" t="s">
        <v>331</v>
      </c>
      <c r="F220" s="199" t="s">
        <v>332</v>
      </c>
      <c r="G220" s="200" t="s">
        <v>179</v>
      </c>
      <c r="H220" s="201">
        <v>0.262</v>
      </c>
      <c r="I220" s="202"/>
      <c r="J220" s="203">
        <f>ROUND(I220*H220,2)</f>
        <v>0</v>
      </c>
      <c r="K220" s="199" t="s">
        <v>124</v>
      </c>
      <c r="L220" s="39"/>
      <c r="M220" s="204" t="s">
        <v>1</v>
      </c>
      <c r="N220" s="205" t="s">
        <v>41</v>
      </c>
      <c r="O220" s="75"/>
      <c r="P220" s="206">
        <f>O220*H220</f>
        <v>0</v>
      </c>
      <c r="Q220" s="206">
        <v>1.06277</v>
      </c>
      <c r="R220" s="206">
        <f>Q220*H220</f>
        <v>0.27844574</v>
      </c>
      <c r="S220" s="206">
        <v>0</v>
      </c>
      <c r="T220" s="207">
        <f>S220*H220</f>
        <v>0</v>
      </c>
      <c r="AR220" s="13" t="s">
        <v>125</v>
      </c>
      <c r="AT220" s="13" t="s">
        <v>120</v>
      </c>
      <c r="AU220" s="13" t="s">
        <v>80</v>
      </c>
      <c r="AY220" s="13" t="s">
        <v>118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3" t="s">
        <v>78</v>
      </c>
      <c r="BK220" s="208">
        <f>ROUND(I220*H220,2)</f>
        <v>0</v>
      </c>
      <c r="BL220" s="13" t="s">
        <v>125</v>
      </c>
      <c r="BM220" s="13" t="s">
        <v>333</v>
      </c>
    </row>
    <row r="221" spans="2:51" s="11" customFormat="1" ht="12">
      <c r="B221" s="209"/>
      <c r="C221" s="210"/>
      <c r="D221" s="211" t="s">
        <v>127</v>
      </c>
      <c r="E221" s="212" t="s">
        <v>1</v>
      </c>
      <c r="F221" s="213" t="s">
        <v>334</v>
      </c>
      <c r="G221" s="210"/>
      <c r="H221" s="214">
        <v>0.262</v>
      </c>
      <c r="I221" s="215"/>
      <c r="J221" s="210"/>
      <c r="K221" s="210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127</v>
      </c>
      <c r="AU221" s="220" t="s">
        <v>80</v>
      </c>
      <c r="AV221" s="11" t="s">
        <v>80</v>
      </c>
      <c r="AW221" s="11" t="s">
        <v>32</v>
      </c>
      <c r="AX221" s="11" t="s">
        <v>78</v>
      </c>
      <c r="AY221" s="220" t="s">
        <v>118</v>
      </c>
    </row>
    <row r="222" spans="2:65" s="1" customFormat="1" ht="16.5" customHeight="1">
      <c r="B222" s="34"/>
      <c r="C222" s="197" t="s">
        <v>335</v>
      </c>
      <c r="D222" s="197" t="s">
        <v>120</v>
      </c>
      <c r="E222" s="198" t="s">
        <v>336</v>
      </c>
      <c r="F222" s="199" t="s">
        <v>337</v>
      </c>
      <c r="G222" s="200" t="s">
        <v>189</v>
      </c>
      <c r="H222" s="201">
        <v>42.259</v>
      </c>
      <c r="I222" s="202"/>
      <c r="J222" s="203">
        <f>ROUND(I222*H222,2)</f>
        <v>0</v>
      </c>
      <c r="K222" s="199" t="s">
        <v>124</v>
      </c>
      <c r="L222" s="39"/>
      <c r="M222" s="204" t="s">
        <v>1</v>
      </c>
      <c r="N222" s="205" t="s">
        <v>41</v>
      </c>
      <c r="O222" s="75"/>
      <c r="P222" s="206">
        <f>O222*H222</f>
        <v>0</v>
      </c>
      <c r="Q222" s="206">
        <v>0.1117</v>
      </c>
      <c r="R222" s="206">
        <f>Q222*H222</f>
        <v>4.7203303</v>
      </c>
      <c r="S222" s="206">
        <v>0</v>
      </c>
      <c r="T222" s="207">
        <f>S222*H222</f>
        <v>0</v>
      </c>
      <c r="AR222" s="13" t="s">
        <v>125</v>
      </c>
      <c r="AT222" s="13" t="s">
        <v>120</v>
      </c>
      <c r="AU222" s="13" t="s">
        <v>80</v>
      </c>
      <c r="AY222" s="13" t="s">
        <v>118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3" t="s">
        <v>78</v>
      </c>
      <c r="BK222" s="208">
        <f>ROUND(I222*H222,2)</f>
        <v>0</v>
      </c>
      <c r="BL222" s="13" t="s">
        <v>125</v>
      </c>
      <c r="BM222" s="13" t="s">
        <v>338</v>
      </c>
    </row>
    <row r="223" spans="2:51" s="11" customFormat="1" ht="12">
      <c r="B223" s="209"/>
      <c r="C223" s="210"/>
      <c r="D223" s="211" t="s">
        <v>127</v>
      </c>
      <c r="E223" s="212" t="s">
        <v>1</v>
      </c>
      <c r="F223" s="213" t="s">
        <v>339</v>
      </c>
      <c r="G223" s="210"/>
      <c r="H223" s="214">
        <v>5.506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127</v>
      </c>
      <c r="AU223" s="220" t="s">
        <v>80</v>
      </c>
      <c r="AV223" s="11" t="s">
        <v>80</v>
      </c>
      <c r="AW223" s="11" t="s">
        <v>32</v>
      </c>
      <c r="AX223" s="11" t="s">
        <v>70</v>
      </c>
      <c r="AY223" s="220" t="s">
        <v>118</v>
      </c>
    </row>
    <row r="224" spans="2:51" s="11" customFormat="1" ht="12">
      <c r="B224" s="209"/>
      <c r="C224" s="210"/>
      <c r="D224" s="211" t="s">
        <v>127</v>
      </c>
      <c r="E224" s="212" t="s">
        <v>1</v>
      </c>
      <c r="F224" s="213" t="s">
        <v>340</v>
      </c>
      <c r="G224" s="210"/>
      <c r="H224" s="214">
        <v>13.504</v>
      </c>
      <c r="I224" s="215"/>
      <c r="J224" s="210"/>
      <c r="K224" s="210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127</v>
      </c>
      <c r="AU224" s="220" t="s">
        <v>80</v>
      </c>
      <c r="AV224" s="11" t="s">
        <v>80</v>
      </c>
      <c r="AW224" s="11" t="s">
        <v>32</v>
      </c>
      <c r="AX224" s="11" t="s">
        <v>70</v>
      </c>
      <c r="AY224" s="220" t="s">
        <v>118</v>
      </c>
    </row>
    <row r="225" spans="2:51" s="11" customFormat="1" ht="12">
      <c r="B225" s="209"/>
      <c r="C225" s="210"/>
      <c r="D225" s="211" t="s">
        <v>127</v>
      </c>
      <c r="E225" s="212" t="s">
        <v>1</v>
      </c>
      <c r="F225" s="213" t="s">
        <v>341</v>
      </c>
      <c r="G225" s="210"/>
      <c r="H225" s="214">
        <v>2.486</v>
      </c>
      <c r="I225" s="215"/>
      <c r="J225" s="210"/>
      <c r="K225" s="210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127</v>
      </c>
      <c r="AU225" s="220" t="s">
        <v>80</v>
      </c>
      <c r="AV225" s="11" t="s">
        <v>80</v>
      </c>
      <c r="AW225" s="11" t="s">
        <v>32</v>
      </c>
      <c r="AX225" s="11" t="s">
        <v>70</v>
      </c>
      <c r="AY225" s="220" t="s">
        <v>118</v>
      </c>
    </row>
    <row r="226" spans="2:51" s="11" customFormat="1" ht="12">
      <c r="B226" s="209"/>
      <c r="C226" s="210"/>
      <c r="D226" s="211" t="s">
        <v>127</v>
      </c>
      <c r="E226" s="212" t="s">
        <v>1</v>
      </c>
      <c r="F226" s="213" t="s">
        <v>342</v>
      </c>
      <c r="G226" s="210"/>
      <c r="H226" s="214">
        <v>3.057</v>
      </c>
      <c r="I226" s="215"/>
      <c r="J226" s="210"/>
      <c r="K226" s="210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127</v>
      </c>
      <c r="AU226" s="220" t="s">
        <v>80</v>
      </c>
      <c r="AV226" s="11" t="s">
        <v>80</v>
      </c>
      <c r="AW226" s="11" t="s">
        <v>32</v>
      </c>
      <c r="AX226" s="11" t="s">
        <v>70</v>
      </c>
      <c r="AY226" s="220" t="s">
        <v>118</v>
      </c>
    </row>
    <row r="227" spans="2:51" s="11" customFormat="1" ht="12">
      <c r="B227" s="209"/>
      <c r="C227" s="210"/>
      <c r="D227" s="211" t="s">
        <v>127</v>
      </c>
      <c r="E227" s="212" t="s">
        <v>1</v>
      </c>
      <c r="F227" s="213" t="s">
        <v>343</v>
      </c>
      <c r="G227" s="210"/>
      <c r="H227" s="214">
        <v>9.268</v>
      </c>
      <c r="I227" s="215"/>
      <c r="J227" s="210"/>
      <c r="K227" s="210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127</v>
      </c>
      <c r="AU227" s="220" t="s">
        <v>80</v>
      </c>
      <c r="AV227" s="11" t="s">
        <v>80</v>
      </c>
      <c r="AW227" s="11" t="s">
        <v>32</v>
      </c>
      <c r="AX227" s="11" t="s">
        <v>70</v>
      </c>
      <c r="AY227" s="220" t="s">
        <v>118</v>
      </c>
    </row>
    <row r="228" spans="2:51" s="11" customFormat="1" ht="12">
      <c r="B228" s="209"/>
      <c r="C228" s="210"/>
      <c r="D228" s="211" t="s">
        <v>127</v>
      </c>
      <c r="E228" s="212" t="s">
        <v>1</v>
      </c>
      <c r="F228" s="213" t="s">
        <v>271</v>
      </c>
      <c r="G228" s="210"/>
      <c r="H228" s="214">
        <v>8.438</v>
      </c>
      <c r="I228" s="215"/>
      <c r="J228" s="210"/>
      <c r="K228" s="210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127</v>
      </c>
      <c r="AU228" s="220" t="s">
        <v>80</v>
      </c>
      <c r="AV228" s="11" t="s">
        <v>80</v>
      </c>
      <c r="AW228" s="11" t="s">
        <v>32</v>
      </c>
      <c r="AX228" s="11" t="s">
        <v>70</v>
      </c>
      <c r="AY228" s="220" t="s">
        <v>118</v>
      </c>
    </row>
    <row r="229" spans="2:63" s="10" customFormat="1" ht="22.8" customHeight="1">
      <c r="B229" s="181"/>
      <c r="C229" s="182"/>
      <c r="D229" s="183" t="s">
        <v>69</v>
      </c>
      <c r="E229" s="195" t="s">
        <v>182</v>
      </c>
      <c r="F229" s="195" t="s">
        <v>344</v>
      </c>
      <c r="G229" s="182"/>
      <c r="H229" s="182"/>
      <c r="I229" s="185"/>
      <c r="J229" s="196">
        <f>BK229</f>
        <v>0</v>
      </c>
      <c r="K229" s="182"/>
      <c r="L229" s="187"/>
      <c r="M229" s="188"/>
      <c r="N229" s="189"/>
      <c r="O229" s="189"/>
      <c r="P229" s="190">
        <f>SUM(P230:P233)</f>
        <v>0</v>
      </c>
      <c r="Q229" s="189"/>
      <c r="R229" s="190">
        <f>SUM(R230:R233)</f>
        <v>0</v>
      </c>
      <c r="S229" s="189"/>
      <c r="T229" s="191">
        <f>SUM(T230:T233)</f>
        <v>1.9800000000000002</v>
      </c>
      <c r="AR229" s="192" t="s">
        <v>78</v>
      </c>
      <c r="AT229" s="193" t="s">
        <v>69</v>
      </c>
      <c r="AU229" s="193" t="s">
        <v>78</v>
      </c>
      <c r="AY229" s="192" t="s">
        <v>118</v>
      </c>
      <c r="BK229" s="194">
        <f>SUM(BK230:BK233)</f>
        <v>0</v>
      </c>
    </row>
    <row r="230" spans="2:65" s="1" customFormat="1" ht="16.5" customHeight="1">
      <c r="B230" s="34"/>
      <c r="C230" s="197" t="s">
        <v>345</v>
      </c>
      <c r="D230" s="197" t="s">
        <v>120</v>
      </c>
      <c r="E230" s="198" t="s">
        <v>346</v>
      </c>
      <c r="F230" s="199" t="s">
        <v>347</v>
      </c>
      <c r="G230" s="200" t="s">
        <v>123</v>
      </c>
      <c r="H230" s="201">
        <v>0.9</v>
      </c>
      <c r="I230" s="202"/>
      <c r="J230" s="203">
        <f>ROUND(I230*H230,2)</f>
        <v>0</v>
      </c>
      <c r="K230" s="199" t="s">
        <v>124</v>
      </c>
      <c r="L230" s="39"/>
      <c r="M230" s="204" t="s">
        <v>1</v>
      </c>
      <c r="N230" s="205" t="s">
        <v>41</v>
      </c>
      <c r="O230" s="75"/>
      <c r="P230" s="206">
        <f>O230*H230</f>
        <v>0</v>
      </c>
      <c r="Q230" s="206">
        <v>0</v>
      </c>
      <c r="R230" s="206">
        <f>Q230*H230</f>
        <v>0</v>
      </c>
      <c r="S230" s="206">
        <v>2.2</v>
      </c>
      <c r="T230" s="207">
        <f>S230*H230</f>
        <v>1.9800000000000002</v>
      </c>
      <c r="AR230" s="13" t="s">
        <v>125</v>
      </c>
      <c r="AT230" s="13" t="s">
        <v>120</v>
      </c>
      <c r="AU230" s="13" t="s">
        <v>80</v>
      </c>
      <c r="AY230" s="13" t="s">
        <v>118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3" t="s">
        <v>78</v>
      </c>
      <c r="BK230" s="208">
        <f>ROUND(I230*H230,2)</f>
        <v>0</v>
      </c>
      <c r="BL230" s="13" t="s">
        <v>125</v>
      </c>
      <c r="BM230" s="13" t="s">
        <v>348</v>
      </c>
    </row>
    <row r="231" spans="2:51" s="11" customFormat="1" ht="12">
      <c r="B231" s="209"/>
      <c r="C231" s="210"/>
      <c r="D231" s="211" t="s">
        <v>127</v>
      </c>
      <c r="E231" s="212" t="s">
        <v>1</v>
      </c>
      <c r="F231" s="213" t="s">
        <v>349</v>
      </c>
      <c r="G231" s="210"/>
      <c r="H231" s="214">
        <v>0.534</v>
      </c>
      <c r="I231" s="215"/>
      <c r="J231" s="210"/>
      <c r="K231" s="210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127</v>
      </c>
      <c r="AU231" s="220" t="s">
        <v>80</v>
      </c>
      <c r="AV231" s="11" t="s">
        <v>80</v>
      </c>
      <c r="AW231" s="11" t="s">
        <v>32</v>
      </c>
      <c r="AX231" s="11" t="s">
        <v>70</v>
      </c>
      <c r="AY231" s="220" t="s">
        <v>118</v>
      </c>
    </row>
    <row r="232" spans="2:51" s="11" customFormat="1" ht="12">
      <c r="B232" s="209"/>
      <c r="C232" s="210"/>
      <c r="D232" s="211" t="s">
        <v>127</v>
      </c>
      <c r="E232" s="212" t="s">
        <v>1</v>
      </c>
      <c r="F232" s="213" t="s">
        <v>350</v>
      </c>
      <c r="G232" s="210"/>
      <c r="H232" s="214">
        <v>0.235</v>
      </c>
      <c r="I232" s="215"/>
      <c r="J232" s="210"/>
      <c r="K232" s="210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127</v>
      </c>
      <c r="AU232" s="220" t="s">
        <v>80</v>
      </c>
      <c r="AV232" s="11" t="s">
        <v>80</v>
      </c>
      <c r="AW232" s="11" t="s">
        <v>32</v>
      </c>
      <c r="AX232" s="11" t="s">
        <v>70</v>
      </c>
      <c r="AY232" s="220" t="s">
        <v>118</v>
      </c>
    </row>
    <row r="233" spans="2:51" s="11" customFormat="1" ht="12">
      <c r="B233" s="209"/>
      <c r="C233" s="210"/>
      <c r="D233" s="211" t="s">
        <v>127</v>
      </c>
      <c r="E233" s="212" t="s">
        <v>1</v>
      </c>
      <c r="F233" s="213" t="s">
        <v>351</v>
      </c>
      <c r="G233" s="210"/>
      <c r="H233" s="214">
        <v>0.131</v>
      </c>
      <c r="I233" s="215"/>
      <c r="J233" s="210"/>
      <c r="K233" s="210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127</v>
      </c>
      <c r="AU233" s="220" t="s">
        <v>80</v>
      </c>
      <c r="AV233" s="11" t="s">
        <v>80</v>
      </c>
      <c r="AW233" s="11" t="s">
        <v>32</v>
      </c>
      <c r="AX233" s="11" t="s">
        <v>70</v>
      </c>
      <c r="AY233" s="220" t="s">
        <v>118</v>
      </c>
    </row>
    <row r="234" spans="2:63" s="10" customFormat="1" ht="22.8" customHeight="1">
      <c r="B234" s="181"/>
      <c r="C234" s="182"/>
      <c r="D234" s="183" t="s">
        <v>69</v>
      </c>
      <c r="E234" s="195" t="s">
        <v>352</v>
      </c>
      <c r="F234" s="195" t="s">
        <v>353</v>
      </c>
      <c r="G234" s="182"/>
      <c r="H234" s="182"/>
      <c r="I234" s="185"/>
      <c r="J234" s="196">
        <f>BK234</f>
        <v>0</v>
      </c>
      <c r="K234" s="182"/>
      <c r="L234" s="187"/>
      <c r="M234" s="188"/>
      <c r="N234" s="189"/>
      <c r="O234" s="189"/>
      <c r="P234" s="190">
        <f>SUM(P235:P238)</f>
        <v>0</v>
      </c>
      <c r="Q234" s="189"/>
      <c r="R234" s="190">
        <f>SUM(R235:R238)</f>
        <v>0</v>
      </c>
      <c r="S234" s="189"/>
      <c r="T234" s="191">
        <f>SUM(T235:T238)</f>
        <v>0</v>
      </c>
      <c r="AR234" s="192" t="s">
        <v>78</v>
      </c>
      <c r="AT234" s="193" t="s">
        <v>69</v>
      </c>
      <c r="AU234" s="193" t="s">
        <v>78</v>
      </c>
      <c r="AY234" s="192" t="s">
        <v>118</v>
      </c>
      <c r="BK234" s="194">
        <f>SUM(BK235:BK238)</f>
        <v>0</v>
      </c>
    </row>
    <row r="235" spans="2:65" s="1" customFormat="1" ht="16.5" customHeight="1">
      <c r="B235" s="34"/>
      <c r="C235" s="197" t="s">
        <v>354</v>
      </c>
      <c r="D235" s="197" t="s">
        <v>120</v>
      </c>
      <c r="E235" s="198" t="s">
        <v>355</v>
      </c>
      <c r="F235" s="199" t="s">
        <v>356</v>
      </c>
      <c r="G235" s="200" t="s">
        <v>179</v>
      </c>
      <c r="H235" s="201">
        <v>1.98</v>
      </c>
      <c r="I235" s="202"/>
      <c r="J235" s="203">
        <f>ROUND(I235*H235,2)</f>
        <v>0</v>
      </c>
      <c r="K235" s="199" t="s">
        <v>124</v>
      </c>
      <c r="L235" s="39"/>
      <c r="M235" s="204" t="s">
        <v>1</v>
      </c>
      <c r="N235" s="205" t="s">
        <v>41</v>
      </c>
      <c r="O235" s="75"/>
      <c r="P235" s="206">
        <f>O235*H235</f>
        <v>0</v>
      </c>
      <c r="Q235" s="206">
        <v>0</v>
      </c>
      <c r="R235" s="206">
        <f>Q235*H235</f>
        <v>0</v>
      </c>
      <c r="S235" s="206">
        <v>0</v>
      </c>
      <c r="T235" s="207">
        <f>S235*H235</f>
        <v>0</v>
      </c>
      <c r="AR235" s="13" t="s">
        <v>125</v>
      </c>
      <c r="AT235" s="13" t="s">
        <v>120</v>
      </c>
      <c r="AU235" s="13" t="s">
        <v>80</v>
      </c>
      <c r="AY235" s="13" t="s">
        <v>118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3" t="s">
        <v>78</v>
      </c>
      <c r="BK235" s="208">
        <f>ROUND(I235*H235,2)</f>
        <v>0</v>
      </c>
      <c r="BL235" s="13" t="s">
        <v>125</v>
      </c>
      <c r="BM235" s="13" t="s">
        <v>357</v>
      </c>
    </row>
    <row r="236" spans="2:65" s="1" customFormat="1" ht="16.5" customHeight="1">
      <c r="B236" s="34"/>
      <c r="C236" s="197" t="s">
        <v>358</v>
      </c>
      <c r="D236" s="197" t="s">
        <v>120</v>
      </c>
      <c r="E236" s="198" t="s">
        <v>359</v>
      </c>
      <c r="F236" s="199" t="s">
        <v>360</v>
      </c>
      <c r="G236" s="200" t="s">
        <v>179</v>
      </c>
      <c r="H236" s="201">
        <v>17.82</v>
      </c>
      <c r="I236" s="202"/>
      <c r="J236" s="203">
        <f>ROUND(I236*H236,2)</f>
        <v>0</v>
      </c>
      <c r="K236" s="199" t="s">
        <v>124</v>
      </c>
      <c r="L236" s="39"/>
      <c r="M236" s="204" t="s">
        <v>1</v>
      </c>
      <c r="N236" s="205" t="s">
        <v>41</v>
      </c>
      <c r="O236" s="75"/>
      <c r="P236" s="206">
        <f>O236*H236</f>
        <v>0</v>
      </c>
      <c r="Q236" s="206">
        <v>0</v>
      </c>
      <c r="R236" s="206">
        <f>Q236*H236</f>
        <v>0</v>
      </c>
      <c r="S236" s="206">
        <v>0</v>
      </c>
      <c r="T236" s="207">
        <f>S236*H236</f>
        <v>0</v>
      </c>
      <c r="AR236" s="13" t="s">
        <v>125</v>
      </c>
      <c r="AT236" s="13" t="s">
        <v>120</v>
      </c>
      <c r="AU236" s="13" t="s">
        <v>80</v>
      </c>
      <c r="AY236" s="13" t="s">
        <v>118</v>
      </c>
      <c r="BE236" s="208">
        <f>IF(N236="základní",J236,0)</f>
        <v>0</v>
      </c>
      <c r="BF236" s="208">
        <f>IF(N236="snížená",J236,0)</f>
        <v>0</v>
      </c>
      <c r="BG236" s="208">
        <f>IF(N236="zákl. přenesená",J236,0)</f>
        <v>0</v>
      </c>
      <c r="BH236" s="208">
        <f>IF(N236="sníž. přenesená",J236,0)</f>
        <v>0</v>
      </c>
      <c r="BI236" s="208">
        <f>IF(N236="nulová",J236,0)</f>
        <v>0</v>
      </c>
      <c r="BJ236" s="13" t="s">
        <v>78</v>
      </c>
      <c r="BK236" s="208">
        <f>ROUND(I236*H236,2)</f>
        <v>0</v>
      </c>
      <c r="BL236" s="13" t="s">
        <v>125</v>
      </c>
      <c r="BM236" s="13" t="s">
        <v>361</v>
      </c>
    </row>
    <row r="237" spans="2:51" s="11" customFormat="1" ht="12">
      <c r="B237" s="209"/>
      <c r="C237" s="210"/>
      <c r="D237" s="211" t="s">
        <v>127</v>
      </c>
      <c r="E237" s="210"/>
      <c r="F237" s="213" t="s">
        <v>362</v>
      </c>
      <c r="G237" s="210"/>
      <c r="H237" s="214">
        <v>17.82</v>
      </c>
      <c r="I237" s="215"/>
      <c r="J237" s="210"/>
      <c r="K237" s="210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127</v>
      </c>
      <c r="AU237" s="220" t="s">
        <v>80</v>
      </c>
      <c r="AV237" s="11" t="s">
        <v>80</v>
      </c>
      <c r="AW237" s="11" t="s">
        <v>4</v>
      </c>
      <c r="AX237" s="11" t="s">
        <v>78</v>
      </c>
      <c r="AY237" s="220" t="s">
        <v>118</v>
      </c>
    </row>
    <row r="238" spans="2:65" s="1" customFormat="1" ht="16.5" customHeight="1">
      <c r="B238" s="34"/>
      <c r="C238" s="197" t="s">
        <v>363</v>
      </c>
      <c r="D238" s="197" t="s">
        <v>120</v>
      </c>
      <c r="E238" s="198" t="s">
        <v>364</v>
      </c>
      <c r="F238" s="199" t="s">
        <v>365</v>
      </c>
      <c r="G238" s="200" t="s">
        <v>179</v>
      </c>
      <c r="H238" s="201">
        <v>1.98</v>
      </c>
      <c r="I238" s="202"/>
      <c r="J238" s="203">
        <f>ROUND(I238*H238,2)</f>
        <v>0</v>
      </c>
      <c r="K238" s="199" t="s">
        <v>124</v>
      </c>
      <c r="L238" s="39"/>
      <c r="M238" s="204" t="s">
        <v>1</v>
      </c>
      <c r="N238" s="205" t="s">
        <v>41</v>
      </c>
      <c r="O238" s="75"/>
      <c r="P238" s="206">
        <f>O238*H238</f>
        <v>0</v>
      </c>
      <c r="Q238" s="206">
        <v>0</v>
      </c>
      <c r="R238" s="206">
        <f>Q238*H238</f>
        <v>0</v>
      </c>
      <c r="S238" s="206">
        <v>0</v>
      </c>
      <c r="T238" s="207">
        <f>S238*H238</f>
        <v>0</v>
      </c>
      <c r="AR238" s="13" t="s">
        <v>125</v>
      </c>
      <c r="AT238" s="13" t="s">
        <v>120</v>
      </c>
      <c r="AU238" s="13" t="s">
        <v>80</v>
      </c>
      <c r="AY238" s="13" t="s">
        <v>118</v>
      </c>
      <c r="BE238" s="208">
        <f>IF(N238="základní",J238,0)</f>
        <v>0</v>
      </c>
      <c r="BF238" s="208">
        <f>IF(N238="snížená",J238,0)</f>
        <v>0</v>
      </c>
      <c r="BG238" s="208">
        <f>IF(N238="zákl. přenesená",J238,0)</f>
        <v>0</v>
      </c>
      <c r="BH238" s="208">
        <f>IF(N238="sníž. přenesená",J238,0)</f>
        <v>0</v>
      </c>
      <c r="BI238" s="208">
        <f>IF(N238="nulová",J238,0)</f>
        <v>0</v>
      </c>
      <c r="BJ238" s="13" t="s">
        <v>78</v>
      </c>
      <c r="BK238" s="208">
        <f>ROUND(I238*H238,2)</f>
        <v>0</v>
      </c>
      <c r="BL238" s="13" t="s">
        <v>125</v>
      </c>
      <c r="BM238" s="13" t="s">
        <v>366</v>
      </c>
    </row>
    <row r="239" spans="2:63" s="10" customFormat="1" ht="22.8" customHeight="1">
      <c r="B239" s="181"/>
      <c r="C239" s="182"/>
      <c r="D239" s="183" t="s">
        <v>69</v>
      </c>
      <c r="E239" s="195" t="s">
        <v>367</v>
      </c>
      <c r="F239" s="195" t="s">
        <v>368</v>
      </c>
      <c r="G239" s="182"/>
      <c r="H239" s="182"/>
      <c r="I239" s="185"/>
      <c r="J239" s="196">
        <f>BK239</f>
        <v>0</v>
      </c>
      <c r="K239" s="182"/>
      <c r="L239" s="187"/>
      <c r="M239" s="188"/>
      <c r="N239" s="189"/>
      <c r="O239" s="189"/>
      <c r="P239" s="190">
        <f>P240</f>
        <v>0</v>
      </c>
      <c r="Q239" s="189"/>
      <c r="R239" s="190">
        <f>R240</f>
        <v>0</v>
      </c>
      <c r="S239" s="189"/>
      <c r="T239" s="191">
        <f>T240</f>
        <v>0</v>
      </c>
      <c r="AR239" s="192" t="s">
        <v>78</v>
      </c>
      <c r="AT239" s="193" t="s">
        <v>69</v>
      </c>
      <c r="AU239" s="193" t="s">
        <v>78</v>
      </c>
      <c r="AY239" s="192" t="s">
        <v>118</v>
      </c>
      <c r="BK239" s="194">
        <f>BK240</f>
        <v>0</v>
      </c>
    </row>
    <row r="240" spans="2:65" s="1" customFormat="1" ht="16.5" customHeight="1">
      <c r="B240" s="34"/>
      <c r="C240" s="197" t="s">
        <v>369</v>
      </c>
      <c r="D240" s="197" t="s">
        <v>120</v>
      </c>
      <c r="E240" s="198" t="s">
        <v>370</v>
      </c>
      <c r="F240" s="199" t="s">
        <v>371</v>
      </c>
      <c r="G240" s="200" t="s">
        <v>179</v>
      </c>
      <c r="H240" s="201">
        <v>80.354</v>
      </c>
      <c r="I240" s="202"/>
      <c r="J240" s="203">
        <f>ROUND(I240*H240,2)</f>
        <v>0</v>
      </c>
      <c r="K240" s="199" t="s">
        <v>124</v>
      </c>
      <c r="L240" s="39"/>
      <c r="M240" s="204" t="s">
        <v>1</v>
      </c>
      <c r="N240" s="205" t="s">
        <v>41</v>
      </c>
      <c r="O240" s="75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AR240" s="13" t="s">
        <v>125</v>
      </c>
      <c r="AT240" s="13" t="s">
        <v>120</v>
      </c>
      <c r="AU240" s="13" t="s">
        <v>80</v>
      </c>
      <c r="AY240" s="13" t="s">
        <v>118</v>
      </c>
      <c r="BE240" s="208">
        <f>IF(N240="základní",J240,0)</f>
        <v>0</v>
      </c>
      <c r="BF240" s="208">
        <f>IF(N240="snížená",J240,0)</f>
        <v>0</v>
      </c>
      <c r="BG240" s="208">
        <f>IF(N240="zákl. přenesená",J240,0)</f>
        <v>0</v>
      </c>
      <c r="BH240" s="208">
        <f>IF(N240="sníž. přenesená",J240,0)</f>
        <v>0</v>
      </c>
      <c r="BI240" s="208">
        <f>IF(N240="nulová",J240,0)</f>
        <v>0</v>
      </c>
      <c r="BJ240" s="13" t="s">
        <v>78</v>
      </c>
      <c r="BK240" s="208">
        <f>ROUND(I240*H240,2)</f>
        <v>0</v>
      </c>
      <c r="BL240" s="13" t="s">
        <v>125</v>
      </c>
      <c r="BM240" s="13" t="s">
        <v>372</v>
      </c>
    </row>
    <row r="241" spans="2:63" s="10" customFormat="1" ht="25.9" customHeight="1">
      <c r="B241" s="181"/>
      <c r="C241" s="182"/>
      <c r="D241" s="183" t="s">
        <v>69</v>
      </c>
      <c r="E241" s="184" t="s">
        <v>373</v>
      </c>
      <c r="F241" s="184" t="s">
        <v>374</v>
      </c>
      <c r="G241" s="182"/>
      <c r="H241" s="182"/>
      <c r="I241" s="185"/>
      <c r="J241" s="186">
        <f>BK241</f>
        <v>0</v>
      </c>
      <c r="K241" s="182"/>
      <c r="L241" s="187"/>
      <c r="M241" s="188"/>
      <c r="N241" s="189"/>
      <c r="O241" s="189"/>
      <c r="P241" s="190">
        <f>P242+P245+P255</f>
        <v>0</v>
      </c>
      <c r="Q241" s="189"/>
      <c r="R241" s="190">
        <f>R242+R245+R255</f>
        <v>1.54564916</v>
      </c>
      <c r="S241" s="189"/>
      <c r="T241" s="191">
        <f>T242+T245+T255</f>
        <v>0</v>
      </c>
      <c r="AR241" s="192" t="s">
        <v>80</v>
      </c>
      <c r="AT241" s="193" t="s">
        <v>69</v>
      </c>
      <c r="AU241" s="193" t="s">
        <v>70</v>
      </c>
      <c r="AY241" s="192" t="s">
        <v>118</v>
      </c>
      <c r="BK241" s="194">
        <f>BK242+BK245+BK255</f>
        <v>0</v>
      </c>
    </row>
    <row r="242" spans="2:63" s="10" customFormat="1" ht="22.8" customHeight="1">
      <c r="B242" s="181"/>
      <c r="C242" s="182"/>
      <c r="D242" s="183" t="s">
        <v>69</v>
      </c>
      <c r="E242" s="195" t="s">
        <v>375</v>
      </c>
      <c r="F242" s="195" t="s">
        <v>376</v>
      </c>
      <c r="G242" s="182"/>
      <c r="H242" s="182"/>
      <c r="I242" s="185"/>
      <c r="J242" s="196">
        <f>BK242</f>
        <v>0</v>
      </c>
      <c r="K242" s="182"/>
      <c r="L242" s="187"/>
      <c r="M242" s="188"/>
      <c r="N242" s="189"/>
      <c r="O242" s="189"/>
      <c r="P242" s="190">
        <f>SUM(P243:P244)</f>
        <v>0</v>
      </c>
      <c r="Q242" s="189"/>
      <c r="R242" s="190">
        <f>SUM(R243:R244)</f>
        <v>0.013439999999999999</v>
      </c>
      <c r="S242" s="189"/>
      <c r="T242" s="191">
        <f>SUM(T243:T244)</f>
        <v>0</v>
      </c>
      <c r="AR242" s="192" t="s">
        <v>80</v>
      </c>
      <c r="AT242" s="193" t="s">
        <v>69</v>
      </c>
      <c r="AU242" s="193" t="s">
        <v>78</v>
      </c>
      <c r="AY242" s="192" t="s">
        <v>118</v>
      </c>
      <c r="BK242" s="194">
        <f>SUM(BK243:BK244)</f>
        <v>0</v>
      </c>
    </row>
    <row r="243" spans="2:65" s="1" customFormat="1" ht="16.5" customHeight="1">
      <c r="B243" s="34"/>
      <c r="C243" s="197" t="s">
        <v>377</v>
      </c>
      <c r="D243" s="197" t="s">
        <v>120</v>
      </c>
      <c r="E243" s="198" t="s">
        <v>378</v>
      </c>
      <c r="F243" s="199" t="s">
        <v>379</v>
      </c>
      <c r="G243" s="200" t="s">
        <v>380</v>
      </c>
      <c r="H243" s="201">
        <v>38.4</v>
      </c>
      <c r="I243" s="202"/>
      <c r="J243" s="203">
        <f>ROUND(I243*H243,2)</f>
        <v>0</v>
      </c>
      <c r="K243" s="199" t="s">
        <v>124</v>
      </c>
      <c r="L243" s="39"/>
      <c r="M243" s="204" t="s">
        <v>1</v>
      </c>
      <c r="N243" s="205" t="s">
        <v>41</v>
      </c>
      <c r="O243" s="75"/>
      <c r="P243" s="206">
        <f>O243*H243</f>
        <v>0</v>
      </c>
      <c r="Q243" s="206">
        <v>0.00035</v>
      </c>
      <c r="R243" s="206">
        <f>Q243*H243</f>
        <v>0.013439999999999999</v>
      </c>
      <c r="S243" s="206">
        <v>0</v>
      </c>
      <c r="T243" s="207">
        <f>S243*H243</f>
        <v>0</v>
      </c>
      <c r="AR243" s="13" t="s">
        <v>226</v>
      </c>
      <c r="AT243" s="13" t="s">
        <v>120</v>
      </c>
      <c r="AU243" s="13" t="s">
        <v>80</v>
      </c>
      <c r="AY243" s="13" t="s">
        <v>118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3" t="s">
        <v>78</v>
      </c>
      <c r="BK243" s="208">
        <f>ROUND(I243*H243,2)</f>
        <v>0</v>
      </c>
      <c r="BL243" s="13" t="s">
        <v>226</v>
      </c>
      <c r="BM243" s="13" t="s">
        <v>381</v>
      </c>
    </row>
    <row r="244" spans="2:51" s="11" customFormat="1" ht="12">
      <c r="B244" s="209"/>
      <c r="C244" s="210"/>
      <c r="D244" s="211" t="s">
        <v>127</v>
      </c>
      <c r="E244" s="212" t="s">
        <v>1</v>
      </c>
      <c r="F244" s="213" t="s">
        <v>382</v>
      </c>
      <c r="G244" s="210"/>
      <c r="H244" s="214">
        <v>38.4</v>
      </c>
      <c r="I244" s="215"/>
      <c r="J244" s="210"/>
      <c r="K244" s="210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127</v>
      </c>
      <c r="AU244" s="220" t="s">
        <v>80</v>
      </c>
      <c r="AV244" s="11" t="s">
        <v>80</v>
      </c>
      <c r="AW244" s="11" t="s">
        <v>32</v>
      </c>
      <c r="AX244" s="11" t="s">
        <v>78</v>
      </c>
      <c r="AY244" s="220" t="s">
        <v>118</v>
      </c>
    </row>
    <row r="245" spans="2:63" s="10" customFormat="1" ht="22.8" customHeight="1">
      <c r="B245" s="181"/>
      <c r="C245" s="182"/>
      <c r="D245" s="183" t="s">
        <v>69</v>
      </c>
      <c r="E245" s="195" t="s">
        <v>383</v>
      </c>
      <c r="F245" s="195" t="s">
        <v>384</v>
      </c>
      <c r="G245" s="182"/>
      <c r="H245" s="182"/>
      <c r="I245" s="185"/>
      <c r="J245" s="196">
        <f>BK245</f>
        <v>0</v>
      </c>
      <c r="K245" s="182"/>
      <c r="L245" s="187"/>
      <c r="M245" s="188"/>
      <c r="N245" s="189"/>
      <c r="O245" s="189"/>
      <c r="P245" s="190">
        <f>SUM(P246:P254)</f>
        <v>0</v>
      </c>
      <c r="Q245" s="189"/>
      <c r="R245" s="190">
        <f>SUM(R246:R254)</f>
        <v>1.50364</v>
      </c>
      <c r="S245" s="189"/>
      <c r="T245" s="191">
        <f>SUM(T246:T254)</f>
        <v>0</v>
      </c>
      <c r="AR245" s="192" t="s">
        <v>80</v>
      </c>
      <c r="AT245" s="193" t="s">
        <v>69</v>
      </c>
      <c r="AU245" s="193" t="s">
        <v>78</v>
      </c>
      <c r="AY245" s="192" t="s">
        <v>118</v>
      </c>
      <c r="BK245" s="194">
        <f>SUM(BK246:BK254)</f>
        <v>0</v>
      </c>
    </row>
    <row r="246" spans="2:65" s="1" customFormat="1" ht="16.5" customHeight="1">
      <c r="B246" s="34"/>
      <c r="C246" s="197" t="s">
        <v>385</v>
      </c>
      <c r="D246" s="197" t="s">
        <v>120</v>
      </c>
      <c r="E246" s="198" t="s">
        <v>386</v>
      </c>
      <c r="F246" s="199" t="s">
        <v>387</v>
      </c>
      <c r="G246" s="200" t="s">
        <v>189</v>
      </c>
      <c r="H246" s="201">
        <v>37.591</v>
      </c>
      <c r="I246" s="202"/>
      <c r="J246" s="203">
        <f>ROUND(I246*H246,2)</f>
        <v>0</v>
      </c>
      <c r="K246" s="199" t="s">
        <v>124</v>
      </c>
      <c r="L246" s="39"/>
      <c r="M246" s="204" t="s">
        <v>1</v>
      </c>
      <c r="N246" s="205" t="s">
        <v>41</v>
      </c>
      <c r="O246" s="75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AR246" s="13" t="s">
        <v>226</v>
      </c>
      <c r="AT246" s="13" t="s">
        <v>120</v>
      </c>
      <c r="AU246" s="13" t="s">
        <v>80</v>
      </c>
      <c r="AY246" s="13" t="s">
        <v>118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3" t="s">
        <v>78</v>
      </c>
      <c r="BK246" s="208">
        <f>ROUND(I246*H246,2)</f>
        <v>0</v>
      </c>
      <c r="BL246" s="13" t="s">
        <v>226</v>
      </c>
      <c r="BM246" s="13" t="s">
        <v>388</v>
      </c>
    </row>
    <row r="247" spans="2:51" s="11" customFormat="1" ht="12">
      <c r="B247" s="209"/>
      <c r="C247" s="210"/>
      <c r="D247" s="211" t="s">
        <v>127</v>
      </c>
      <c r="E247" s="212" t="s">
        <v>1</v>
      </c>
      <c r="F247" s="213" t="s">
        <v>339</v>
      </c>
      <c r="G247" s="210"/>
      <c r="H247" s="214">
        <v>5.506</v>
      </c>
      <c r="I247" s="215"/>
      <c r="J247" s="210"/>
      <c r="K247" s="210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127</v>
      </c>
      <c r="AU247" s="220" t="s">
        <v>80</v>
      </c>
      <c r="AV247" s="11" t="s">
        <v>80</v>
      </c>
      <c r="AW247" s="11" t="s">
        <v>32</v>
      </c>
      <c r="AX247" s="11" t="s">
        <v>70</v>
      </c>
      <c r="AY247" s="220" t="s">
        <v>118</v>
      </c>
    </row>
    <row r="248" spans="2:51" s="11" customFormat="1" ht="12">
      <c r="B248" s="209"/>
      <c r="C248" s="210"/>
      <c r="D248" s="211" t="s">
        <v>127</v>
      </c>
      <c r="E248" s="212" t="s">
        <v>1</v>
      </c>
      <c r="F248" s="213" t="s">
        <v>340</v>
      </c>
      <c r="G248" s="210"/>
      <c r="H248" s="214">
        <v>13.504</v>
      </c>
      <c r="I248" s="215"/>
      <c r="J248" s="210"/>
      <c r="K248" s="210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127</v>
      </c>
      <c r="AU248" s="220" t="s">
        <v>80</v>
      </c>
      <c r="AV248" s="11" t="s">
        <v>80</v>
      </c>
      <c r="AW248" s="11" t="s">
        <v>32</v>
      </c>
      <c r="AX248" s="11" t="s">
        <v>70</v>
      </c>
      <c r="AY248" s="220" t="s">
        <v>118</v>
      </c>
    </row>
    <row r="249" spans="2:51" s="11" customFormat="1" ht="12">
      <c r="B249" s="209"/>
      <c r="C249" s="210"/>
      <c r="D249" s="211" t="s">
        <v>127</v>
      </c>
      <c r="E249" s="212" t="s">
        <v>1</v>
      </c>
      <c r="F249" s="213" t="s">
        <v>341</v>
      </c>
      <c r="G249" s="210"/>
      <c r="H249" s="214">
        <v>2.486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127</v>
      </c>
      <c r="AU249" s="220" t="s">
        <v>80</v>
      </c>
      <c r="AV249" s="11" t="s">
        <v>80</v>
      </c>
      <c r="AW249" s="11" t="s">
        <v>32</v>
      </c>
      <c r="AX249" s="11" t="s">
        <v>70</v>
      </c>
      <c r="AY249" s="220" t="s">
        <v>118</v>
      </c>
    </row>
    <row r="250" spans="2:51" s="11" customFormat="1" ht="12">
      <c r="B250" s="209"/>
      <c r="C250" s="210"/>
      <c r="D250" s="211" t="s">
        <v>127</v>
      </c>
      <c r="E250" s="212" t="s">
        <v>1</v>
      </c>
      <c r="F250" s="213" t="s">
        <v>342</v>
      </c>
      <c r="G250" s="210"/>
      <c r="H250" s="214">
        <v>3.057</v>
      </c>
      <c r="I250" s="215"/>
      <c r="J250" s="210"/>
      <c r="K250" s="210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127</v>
      </c>
      <c r="AU250" s="220" t="s">
        <v>80</v>
      </c>
      <c r="AV250" s="11" t="s">
        <v>80</v>
      </c>
      <c r="AW250" s="11" t="s">
        <v>32</v>
      </c>
      <c r="AX250" s="11" t="s">
        <v>70</v>
      </c>
      <c r="AY250" s="220" t="s">
        <v>118</v>
      </c>
    </row>
    <row r="251" spans="2:51" s="11" customFormat="1" ht="12">
      <c r="B251" s="209"/>
      <c r="C251" s="210"/>
      <c r="D251" s="211" t="s">
        <v>127</v>
      </c>
      <c r="E251" s="212" t="s">
        <v>1</v>
      </c>
      <c r="F251" s="213" t="s">
        <v>389</v>
      </c>
      <c r="G251" s="210"/>
      <c r="H251" s="214">
        <v>13.038</v>
      </c>
      <c r="I251" s="215"/>
      <c r="J251" s="210"/>
      <c r="K251" s="210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127</v>
      </c>
      <c r="AU251" s="220" t="s">
        <v>80</v>
      </c>
      <c r="AV251" s="11" t="s">
        <v>80</v>
      </c>
      <c r="AW251" s="11" t="s">
        <v>32</v>
      </c>
      <c r="AX251" s="11" t="s">
        <v>70</v>
      </c>
      <c r="AY251" s="220" t="s">
        <v>118</v>
      </c>
    </row>
    <row r="252" spans="2:65" s="1" customFormat="1" ht="16.5" customHeight="1">
      <c r="B252" s="34"/>
      <c r="C252" s="221" t="s">
        <v>390</v>
      </c>
      <c r="D252" s="221" t="s">
        <v>192</v>
      </c>
      <c r="E252" s="222" t="s">
        <v>391</v>
      </c>
      <c r="F252" s="223" t="s">
        <v>392</v>
      </c>
      <c r="G252" s="224" t="s">
        <v>380</v>
      </c>
      <c r="H252" s="225">
        <v>105</v>
      </c>
      <c r="I252" s="226"/>
      <c r="J252" s="227">
        <f>ROUND(I252*H252,2)</f>
        <v>0</v>
      </c>
      <c r="K252" s="223" t="s">
        <v>1</v>
      </c>
      <c r="L252" s="228"/>
      <c r="M252" s="229" t="s">
        <v>1</v>
      </c>
      <c r="N252" s="230" t="s">
        <v>41</v>
      </c>
      <c r="O252" s="75"/>
      <c r="P252" s="206">
        <f>O252*H252</f>
        <v>0</v>
      </c>
      <c r="Q252" s="206">
        <v>0</v>
      </c>
      <c r="R252" s="206">
        <f>Q252*H252</f>
        <v>0</v>
      </c>
      <c r="S252" s="206">
        <v>0</v>
      </c>
      <c r="T252" s="207">
        <f>S252*H252</f>
        <v>0</v>
      </c>
      <c r="AR252" s="13" t="s">
        <v>326</v>
      </c>
      <c r="AT252" s="13" t="s">
        <v>192</v>
      </c>
      <c r="AU252" s="13" t="s">
        <v>80</v>
      </c>
      <c r="AY252" s="13" t="s">
        <v>118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13" t="s">
        <v>78</v>
      </c>
      <c r="BK252" s="208">
        <f>ROUND(I252*H252,2)</f>
        <v>0</v>
      </c>
      <c r="BL252" s="13" t="s">
        <v>226</v>
      </c>
      <c r="BM252" s="13" t="s">
        <v>393</v>
      </c>
    </row>
    <row r="253" spans="2:65" s="1" customFormat="1" ht="16.5" customHeight="1">
      <c r="B253" s="34"/>
      <c r="C253" s="221" t="s">
        <v>394</v>
      </c>
      <c r="D253" s="221" t="s">
        <v>192</v>
      </c>
      <c r="E253" s="222" t="s">
        <v>395</v>
      </c>
      <c r="F253" s="223" t="s">
        <v>396</v>
      </c>
      <c r="G253" s="224" t="s">
        <v>189</v>
      </c>
      <c r="H253" s="225">
        <v>37.591</v>
      </c>
      <c r="I253" s="226"/>
      <c r="J253" s="227">
        <f>ROUND(I253*H253,2)</f>
        <v>0</v>
      </c>
      <c r="K253" s="223" t="s">
        <v>1</v>
      </c>
      <c r="L253" s="228"/>
      <c r="M253" s="229" t="s">
        <v>1</v>
      </c>
      <c r="N253" s="230" t="s">
        <v>41</v>
      </c>
      <c r="O253" s="75"/>
      <c r="P253" s="206">
        <f>O253*H253</f>
        <v>0</v>
      </c>
      <c r="Q253" s="206">
        <v>0.04</v>
      </c>
      <c r="R253" s="206">
        <f>Q253*H253</f>
        <v>1.50364</v>
      </c>
      <c r="S253" s="206">
        <v>0</v>
      </c>
      <c r="T253" s="207">
        <f>S253*H253</f>
        <v>0</v>
      </c>
      <c r="AR253" s="13" t="s">
        <v>326</v>
      </c>
      <c r="AT253" s="13" t="s">
        <v>192</v>
      </c>
      <c r="AU253" s="13" t="s">
        <v>80</v>
      </c>
      <c r="AY253" s="13" t="s">
        <v>118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3" t="s">
        <v>78</v>
      </c>
      <c r="BK253" s="208">
        <f>ROUND(I253*H253,2)</f>
        <v>0</v>
      </c>
      <c r="BL253" s="13" t="s">
        <v>226</v>
      </c>
      <c r="BM253" s="13" t="s">
        <v>397</v>
      </c>
    </row>
    <row r="254" spans="2:65" s="1" customFormat="1" ht="16.5" customHeight="1">
      <c r="B254" s="34"/>
      <c r="C254" s="197" t="s">
        <v>398</v>
      </c>
      <c r="D254" s="197" t="s">
        <v>120</v>
      </c>
      <c r="E254" s="198" t="s">
        <v>399</v>
      </c>
      <c r="F254" s="199" t="s">
        <v>400</v>
      </c>
      <c r="G254" s="200" t="s">
        <v>401</v>
      </c>
      <c r="H254" s="231"/>
      <c r="I254" s="202"/>
      <c r="J254" s="203">
        <f>ROUND(I254*H254,2)</f>
        <v>0</v>
      </c>
      <c r="K254" s="199" t="s">
        <v>124</v>
      </c>
      <c r="L254" s="39"/>
      <c r="M254" s="204" t="s">
        <v>1</v>
      </c>
      <c r="N254" s="205" t="s">
        <v>41</v>
      </c>
      <c r="O254" s="75"/>
      <c r="P254" s="206">
        <f>O254*H254</f>
        <v>0</v>
      </c>
      <c r="Q254" s="206">
        <v>0</v>
      </c>
      <c r="R254" s="206">
        <f>Q254*H254</f>
        <v>0</v>
      </c>
      <c r="S254" s="206">
        <v>0</v>
      </c>
      <c r="T254" s="207">
        <f>S254*H254</f>
        <v>0</v>
      </c>
      <c r="AR254" s="13" t="s">
        <v>226</v>
      </c>
      <c r="AT254" s="13" t="s">
        <v>120</v>
      </c>
      <c r="AU254" s="13" t="s">
        <v>80</v>
      </c>
      <c r="AY254" s="13" t="s">
        <v>118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13" t="s">
        <v>78</v>
      </c>
      <c r="BK254" s="208">
        <f>ROUND(I254*H254,2)</f>
        <v>0</v>
      </c>
      <c r="BL254" s="13" t="s">
        <v>226</v>
      </c>
      <c r="BM254" s="13" t="s">
        <v>402</v>
      </c>
    </row>
    <row r="255" spans="2:63" s="10" customFormat="1" ht="22.8" customHeight="1">
      <c r="B255" s="181"/>
      <c r="C255" s="182"/>
      <c r="D255" s="183" t="s">
        <v>69</v>
      </c>
      <c r="E255" s="195" t="s">
        <v>403</v>
      </c>
      <c r="F255" s="195" t="s">
        <v>404</v>
      </c>
      <c r="G255" s="182"/>
      <c r="H255" s="182"/>
      <c r="I255" s="185"/>
      <c r="J255" s="196">
        <f>BK255</f>
        <v>0</v>
      </c>
      <c r="K255" s="182"/>
      <c r="L255" s="187"/>
      <c r="M255" s="188"/>
      <c r="N255" s="189"/>
      <c r="O255" s="189"/>
      <c r="P255" s="190">
        <f>SUM(P256:P259)</f>
        <v>0</v>
      </c>
      <c r="Q255" s="189"/>
      <c r="R255" s="190">
        <f>SUM(R256:R259)</f>
        <v>0.02856916</v>
      </c>
      <c r="S255" s="189"/>
      <c r="T255" s="191">
        <f>SUM(T256:T259)</f>
        <v>0</v>
      </c>
      <c r="AR255" s="192" t="s">
        <v>80</v>
      </c>
      <c r="AT255" s="193" t="s">
        <v>69</v>
      </c>
      <c r="AU255" s="193" t="s">
        <v>78</v>
      </c>
      <c r="AY255" s="192" t="s">
        <v>118</v>
      </c>
      <c r="BK255" s="194">
        <f>SUM(BK256:BK259)</f>
        <v>0</v>
      </c>
    </row>
    <row r="256" spans="2:65" s="1" customFormat="1" ht="16.5" customHeight="1">
      <c r="B256" s="34"/>
      <c r="C256" s="197" t="s">
        <v>405</v>
      </c>
      <c r="D256" s="197" t="s">
        <v>120</v>
      </c>
      <c r="E256" s="198" t="s">
        <v>406</v>
      </c>
      <c r="F256" s="199" t="s">
        <v>407</v>
      </c>
      <c r="G256" s="200" t="s">
        <v>189</v>
      </c>
      <c r="H256" s="201">
        <v>75.182</v>
      </c>
      <c r="I256" s="202"/>
      <c r="J256" s="203">
        <f>ROUND(I256*H256,2)</f>
        <v>0</v>
      </c>
      <c r="K256" s="199" t="s">
        <v>124</v>
      </c>
      <c r="L256" s="39"/>
      <c r="M256" s="204" t="s">
        <v>1</v>
      </c>
      <c r="N256" s="205" t="s">
        <v>41</v>
      </c>
      <c r="O256" s="75"/>
      <c r="P256" s="206">
        <f>O256*H256</f>
        <v>0</v>
      </c>
      <c r="Q256" s="206">
        <v>0.00014</v>
      </c>
      <c r="R256" s="206">
        <f>Q256*H256</f>
        <v>0.010525479999999999</v>
      </c>
      <c r="S256" s="206">
        <v>0</v>
      </c>
      <c r="T256" s="207">
        <f>S256*H256</f>
        <v>0</v>
      </c>
      <c r="AR256" s="13" t="s">
        <v>226</v>
      </c>
      <c r="AT256" s="13" t="s">
        <v>120</v>
      </c>
      <c r="AU256" s="13" t="s">
        <v>80</v>
      </c>
      <c r="AY256" s="13" t="s">
        <v>118</v>
      </c>
      <c r="BE256" s="208">
        <f>IF(N256="základní",J256,0)</f>
        <v>0</v>
      </c>
      <c r="BF256" s="208">
        <f>IF(N256="snížená",J256,0)</f>
        <v>0</v>
      </c>
      <c r="BG256" s="208">
        <f>IF(N256="zákl. přenesená",J256,0)</f>
        <v>0</v>
      </c>
      <c r="BH256" s="208">
        <f>IF(N256="sníž. přenesená",J256,0)</f>
        <v>0</v>
      </c>
      <c r="BI256" s="208">
        <f>IF(N256="nulová",J256,0)</f>
        <v>0</v>
      </c>
      <c r="BJ256" s="13" t="s">
        <v>78</v>
      </c>
      <c r="BK256" s="208">
        <f>ROUND(I256*H256,2)</f>
        <v>0</v>
      </c>
      <c r="BL256" s="13" t="s">
        <v>226</v>
      </c>
      <c r="BM256" s="13" t="s">
        <v>408</v>
      </c>
    </row>
    <row r="257" spans="2:51" s="11" customFormat="1" ht="12">
      <c r="B257" s="209"/>
      <c r="C257" s="210"/>
      <c r="D257" s="211" t="s">
        <v>127</v>
      </c>
      <c r="E257" s="212" t="s">
        <v>1</v>
      </c>
      <c r="F257" s="213" t="s">
        <v>409</v>
      </c>
      <c r="G257" s="210"/>
      <c r="H257" s="214">
        <v>75.182</v>
      </c>
      <c r="I257" s="215"/>
      <c r="J257" s="210"/>
      <c r="K257" s="210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127</v>
      </c>
      <c r="AU257" s="220" t="s">
        <v>80</v>
      </c>
      <c r="AV257" s="11" t="s">
        <v>80</v>
      </c>
      <c r="AW257" s="11" t="s">
        <v>32</v>
      </c>
      <c r="AX257" s="11" t="s">
        <v>78</v>
      </c>
      <c r="AY257" s="220" t="s">
        <v>118</v>
      </c>
    </row>
    <row r="258" spans="2:65" s="1" customFormat="1" ht="16.5" customHeight="1">
      <c r="B258" s="34"/>
      <c r="C258" s="197" t="s">
        <v>410</v>
      </c>
      <c r="D258" s="197" t="s">
        <v>120</v>
      </c>
      <c r="E258" s="198" t="s">
        <v>411</v>
      </c>
      <c r="F258" s="199" t="s">
        <v>412</v>
      </c>
      <c r="G258" s="200" t="s">
        <v>189</v>
      </c>
      <c r="H258" s="201">
        <v>75.182</v>
      </c>
      <c r="I258" s="202"/>
      <c r="J258" s="203">
        <f>ROUND(I258*H258,2)</f>
        <v>0</v>
      </c>
      <c r="K258" s="199" t="s">
        <v>124</v>
      </c>
      <c r="L258" s="39"/>
      <c r="M258" s="204" t="s">
        <v>1</v>
      </c>
      <c r="N258" s="205" t="s">
        <v>41</v>
      </c>
      <c r="O258" s="75"/>
      <c r="P258" s="206">
        <f>O258*H258</f>
        <v>0</v>
      </c>
      <c r="Q258" s="206">
        <v>0.00012</v>
      </c>
      <c r="R258" s="206">
        <f>Q258*H258</f>
        <v>0.00902184</v>
      </c>
      <c r="S258" s="206">
        <v>0</v>
      </c>
      <c r="T258" s="207">
        <f>S258*H258</f>
        <v>0</v>
      </c>
      <c r="AR258" s="13" t="s">
        <v>226</v>
      </c>
      <c r="AT258" s="13" t="s">
        <v>120</v>
      </c>
      <c r="AU258" s="13" t="s">
        <v>80</v>
      </c>
      <c r="AY258" s="13" t="s">
        <v>118</v>
      </c>
      <c r="BE258" s="208">
        <f>IF(N258="základní",J258,0)</f>
        <v>0</v>
      </c>
      <c r="BF258" s="208">
        <f>IF(N258="snížená",J258,0)</f>
        <v>0</v>
      </c>
      <c r="BG258" s="208">
        <f>IF(N258="zákl. přenesená",J258,0)</f>
        <v>0</v>
      </c>
      <c r="BH258" s="208">
        <f>IF(N258="sníž. přenesená",J258,0)</f>
        <v>0</v>
      </c>
      <c r="BI258" s="208">
        <f>IF(N258="nulová",J258,0)</f>
        <v>0</v>
      </c>
      <c r="BJ258" s="13" t="s">
        <v>78</v>
      </c>
      <c r="BK258" s="208">
        <f>ROUND(I258*H258,2)</f>
        <v>0</v>
      </c>
      <c r="BL258" s="13" t="s">
        <v>226</v>
      </c>
      <c r="BM258" s="13" t="s">
        <v>413</v>
      </c>
    </row>
    <row r="259" spans="2:65" s="1" customFormat="1" ht="16.5" customHeight="1">
      <c r="B259" s="34"/>
      <c r="C259" s="197" t="s">
        <v>414</v>
      </c>
      <c r="D259" s="197" t="s">
        <v>120</v>
      </c>
      <c r="E259" s="198" t="s">
        <v>415</v>
      </c>
      <c r="F259" s="199" t="s">
        <v>416</v>
      </c>
      <c r="G259" s="200" t="s">
        <v>189</v>
      </c>
      <c r="H259" s="201">
        <v>75.182</v>
      </c>
      <c r="I259" s="202"/>
      <c r="J259" s="203">
        <f>ROUND(I259*H259,2)</f>
        <v>0</v>
      </c>
      <c r="K259" s="199" t="s">
        <v>124</v>
      </c>
      <c r="L259" s="39"/>
      <c r="M259" s="204" t="s">
        <v>1</v>
      </c>
      <c r="N259" s="205" t="s">
        <v>41</v>
      </c>
      <c r="O259" s="75"/>
      <c r="P259" s="206">
        <f>O259*H259</f>
        <v>0</v>
      </c>
      <c r="Q259" s="206">
        <v>0.00012</v>
      </c>
      <c r="R259" s="206">
        <f>Q259*H259</f>
        <v>0.00902184</v>
      </c>
      <c r="S259" s="206">
        <v>0</v>
      </c>
      <c r="T259" s="207">
        <f>S259*H259</f>
        <v>0</v>
      </c>
      <c r="AR259" s="13" t="s">
        <v>226</v>
      </c>
      <c r="AT259" s="13" t="s">
        <v>120</v>
      </c>
      <c r="AU259" s="13" t="s">
        <v>80</v>
      </c>
      <c r="AY259" s="13" t="s">
        <v>118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3" t="s">
        <v>78</v>
      </c>
      <c r="BK259" s="208">
        <f>ROUND(I259*H259,2)</f>
        <v>0</v>
      </c>
      <c r="BL259" s="13" t="s">
        <v>226</v>
      </c>
      <c r="BM259" s="13" t="s">
        <v>417</v>
      </c>
    </row>
    <row r="260" spans="2:63" s="10" customFormat="1" ht="25.9" customHeight="1">
      <c r="B260" s="181"/>
      <c r="C260" s="182"/>
      <c r="D260" s="183" t="s">
        <v>69</v>
      </c>
      <c r="E260" s="184" t="s">
        <v>418</v>
      </c>
      <c r="F260" s="184" t="s">
        <v>419</v>
      </c>
      <c r="G260" s="182"/>
      <c r="H260" s="182"/>
      <c r="I260" s="185"/>
      <c r="J260" s="186">
        <f>BK260</f>
        <v>0</v>
      </c>
      <c r="K260" s="182"/>
      <c r="L260" s="187"/>
      <c r="M260" s="188"/>
      <c r="N260" s="189"/>
      <c r="O260" s="189"/>
      <c r="P260" s="190">
        <f>P261</f>
        <v>0</v>
      </c>
      <c r="Q260" s="189"/>
      <c r="R260" s="190">
        <f>R261</f>
        <v>0</v>
      </c>
      <c r="S260" s="189"/>
      <c r="T260" s="191">
        <f>T261</f>
        <v>0</v>
      </c>
      <c r="AR260" s="192" t="s">
        <v>125</v>
      </c>
      <c r="AT260" s="193" t="s">
        <v>69</v>
      </c>
      <c r="AU260" s="193" t="s">
        <v>70</v>
      </c>
      <c r="AY260" s="192" t="s">
        <v>118</v>
      </c>
      <c r="BK260" s="194">
        <f>BK261</f>
        <v>0</v>
      </c>
    </row>
    <row r="261" spans="2:63" s="10" customFormat="1" ht="22.8" customHeight="1">
      <c r="B261" s="181"/>
      <c r="C261" s="182"/>
      <c r="D261" s="183" t="s">
        <v>69</v>
      </c>
      <c r="E261" s="195" t="s">
        <v>420</v>
      </c>
      <c r="F261" s="195" t="s">
        <v>421</v>
      </c>
      <c r="G261" s="182"/>
      <c r="H261" s="182"/>
      <c r="I261" s="185"/>
      <c r="J261" s="196">
        <f>BK261</f>
        <v>0</v>
      </c>
      <c r="K261" s="182"/>
      <c r="L261" s="187"/>
      <c r="M261" s="188"/>
      <c r="N261" s="189"/>
      <c r="O261" s="189"/>
      <c r="P261" s="190">
        <f>SUM(P262:P263)</f>
        <v>0</v>
      </c>
      <c r="Q261" s="189"/>
      <c r="R261" s="190">
        <f>SUM(R262:R263)</f>
        <v>0</v>
      </c>
      <c r="S261" s="189"/>
      <c r="T261" s="191">
        <f>SUM(T262:T263)</f>
        <v>0</v>
      </c>
      <c r="AR261" s="192" t="s">
        <v>125</v>
      </c>
      <c r="AT261" s="193" t="s">
        <v>69</v>
      </c>
      <c r="AU261" s="193" t="s">
        <v>78</v>
      </c>
      <c r="AY261" s="192" t="s">
        <v>118</v>
      </c>
      <c r="BK261" s="194">
        <f>SUM(BK262:BK263)</f>
        <v>0</v>
      </c>
    </row>
    <row r="262" spans="2:65" s="1" customFormat="1" ht="16.5" customHeight="1">
      <c r="B262" s="34"/>
      <c r="C262" s="197" t="s">
        <v>422</v>
      </c>
      <c r="D262" s="197" t="s">
        <v>120</v>
      </c>
      <c r="E262" s="198" t="s">
        <v>423</v>
      </c>
      <c r="F262" s="199" t="s">
        <v>424</v>
      </c>
      <c r="G262" s="200" t="s">
        <v>401</v>
      </c>
      <c r="H262" s="231"/>
      <c r="I262" s="202"/>
      <c r="J262" s="203">
        <f>ROUND(I262*H262,2)</f>
        <v>0</v>
      </c>
      <c r="K262" s="199" t="s">
        <v>1</v>
      </c>
      <c r="L262" s="39"/>
      <c r="M262" s="204" t="s">
        <v>1</v>
      </c>
      <c r="N262" s="205" t="s">
        <v>41</v>
      </c>
      <c r="O262" s="75"/>
      <c r="P262" s="206">
        <f>O262*H262</f>
        <v>0</v>
      </c>
      <c r="Q262" s="206">
        <v>0</v>
      </c>
      <c r="R262" s="206">
        <f>Q262*H262</f>
        <v>0</v>
      </c>
      <c r="S262" s="206">
        <v>0</v>
      </c>
      <c r="T262" s="207">
        <f>S262*H262</f>
        <v>0</v>
      </c>
      <c r="AR262" s="13" t="s">
        <v>125</v>
      </c>
      <c r="AT262" s="13" t="s">
        <v>120</v>
      </c>
      <c r="AU262" s="13" t="s">
        <v>80</v>
      </c>
      <c r="AY262" s="13" t="s">
        <v>118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3" t="s">
        <v>78</v>
      </c>
      <c r="BK262" s="208">
        <f>ROUND(I262*H262,2)</f>
        <v>0</v>
      </c>
      <c r="BL262" s="13" t="s">
        <v>125</v>
      </c>
      <c r="BM262" s="13" t="s">
        <v>425</v>
      </c>
    </row>
    <row r="263" spans="2:65" s="1" customFormat="1" ht="16.5" customHeight="1">
      <c r="B263" s="34"/>
      <c r="C263" s="197" t="s">
        <v>426</v>
      </c>
      <c r="D263" s="197" t="s">
        <v>120</v>
      </c>
      <c r="E263" s="198" t="s">
        <v>427</v>
      </c>
      <c r="F263" s="199" t="s">
        <v>428</v>
      </c>
      <c r="G263" s="200" t="s">
        <v>250</v>
      </c>
      <c r="H263" s="201">
        <v>1</v>
      </c>
      <c r="I263" s="202"/>
      <c r="J263" s="203">
        <f>ROUND(I263*H263,2)</f>
        <v>0</v>
      </c>
      <c r="K263" s="199" t="s">
        <v>1</v>
      </c>
      <c r="L263" s="39"/>
      <c r="M263" s="232" t="s">
        <v>1</v>
      </c>
      <c r="N263" s="233" t="s">
        <v>41</v>
      </c>
      <c r="O263" s="234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AR263" s="13" t="s">
        <v>125</v>
      </c>
      <c r="AT263" s="13" t="s">
        <v>120</v>
      </c>
      <c r="AU263" s="13" t="s">
        <v>80</v>
      </c>
      <c r="AY263" s="13" t="s">
        <v>118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3" t="s">
        <v>78</v>
      </c>
      <c r="BK263" s="208">
        <f>ROUND(I263*H263,2)</f>
        <v>0</v>
      </c>
      <c r="BL263" s="13" t="s">
        <v>125</v>
      </c>
      <c r="BM263" s="13" t="s">
        <v>429</v>
      </c>
    </row>
    <row r="264" spans="2:12" s="1" customFormat="1" ht="6.95" customHeight="1">
      <c r="B264" s="53"/>
      <c r="C264" s="54"/>
      <c r="D264" s="54"/>
      <c r="E264" s="54"/>
      <c r="F264" s="54"/>
      <c r="G264" s="54"/>
      <c r="H264" s="54"/>
      <c r="I264" s="147"/>
      <c r="J264" s="54"/>
      <c r="K264" s="54"/>
      <c r="L264" s="39"/>
    </row>
  </sheetData>
  <sheetProtection password="CC35" sheet="1" objects="1" scenarios="1" formatColumns="0" formatRows="0" autoFilter="0"/>
  <autoFilter ref="C93:K263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2019-02-15T11:17:34Z</dcterms:created>
  <dcterms:modified xsi:type="dcterms:W3CDTF">2019-02-15T11:17:36Z</dcterms:modified>
  <cp:category/>
  <cp:version/>
  <cp:contentType/>
  <cp:contentStatus/>
</cp:coreProperties>
</file>