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Rekapitulace stavby" sheetId="1" r:id="rId1"/>
    <sheet name="SO 01 - SO 01 - tůň Mariánka" sheetId="2" r:id="rId2"/>
    <sheet name="VON - vedlejší a ostatní ..." sheetId="3" r:id="rId3"/>
  </sheets>
  <definedNames>
    <definedName name="_xlnm._FilterDatabase" localSheetId="1" hidden="1">'SO 01 - SO 01 - tůň Mariánka'!$C$85:$K$200</definedName>
    <definedName name="_xlnm._FilterDatabase" localSheetId="2" hidden="1">'VON - vedlejší a ostatní ...'!$C$79:$K$85</definedName>
    <definedName name="_xlnm.Print_Area" localSheetId="0">'Rekapitulace stavby'!$D$4:$AO$36,'Rekapitulace stavby'!$C$42:$AQ$57</definedName>
    <definedName name="_xlnm.Print_Area" localSheetId="1">'SO 01 - SO 01 - tůň Mariánka'!$C$4:$J$39,'SO 01 - SO 01 - tůň Mariánka'!$C$73:$K$200</definedName>
    <definedName name="_xlnm.Print_Area" localSheetId="2">'VON - vedlejší a ostatní ...'!$C$4:$J$39,'VON - vedlejší a ostatní ...'!$C$67:$K$85</definedName>
    <definedName name="_xlnm.Print_Titles" localSheetId="0">'Rekapitulace stavby'!$52:$52</definedName>
    <definedName name="_xlnm.Print_Titles" localSheetId="1">'SO 01 - SO 01 - tůň Mariánka'!$85:$85</definedName>
    <definedName name="_xlnm.Print_Titles" localSheetId="2">'VON - vedlejší a ostatní ...'!$79:$79</definedName>
  </definedNames>
  <calcPr calcId="152511"/>
</workbook>
</file>

<file path=xl/sharedStrings.xml><?xml version="1.0" encoding="utf-8"?>
<sst xmlns="http://schemas.openxmlformats.org/spreadsheetml/2006/main" count="1428" uniqueCount="342">
  <si>
    <t>Export Komplet</t>
  </si>
  <si>
    <t/>
  </si>
  <si>
    <t>2.0</t>
  </si>
  <si>
    <t>ZAMOK</t>
  </si>
  <si>
    <t>False</t>
  </si>
  <si>
    <t>{e2d56ec5-27ac-4ffc-ad35-ba7fe1aa4426}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</si>
  <si>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</si>
  <si>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</si>
  <si>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</si>
  <si>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</si>
  <si>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</si>
  <si>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</si>
  <si>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</si>
  <si>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</si>
  <si>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2018/11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</si>
  <si>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</si>
  <si>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</si>
  <si>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Tůň Mariánka</t>
  </si>
  <si>
    <t>KSO:</t>
  </si>
  <si>
    <t>833 19</t>
  </si>
  <si>
    <t>CC-CZ:</t>
  </si>
  <si>
    <t>Místo:</t>
  </si>
  <si>
    <t>Mariánské Lážně</t>
  </si>
  <si>
    <t>Datum:</t>
  </si>
  <si>
    <t>1. 11. 2018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</si>
  <si>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</si>
  <si>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</si>
  <si>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</si>
  <si>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</si>
  <si>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</si>
  <si>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</si>
  <si>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</si>
  <si>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28364643</t>
  </si>
  <si>
    <t>AV ProENVI, s.r.o.</t>
  </si>
  <si>
    <t>CZ28364643</t>
  </si>
  <si>
    <t>True</t>
  </si>
  <si>
    <t>Zpracovatel: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</si>
  <si>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</si>
  <si>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ÚRS, ale způsob tvorby ceny vychází z cenových a technických podmínek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</si>
  <si>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</si>
  <si>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</si>
  <si>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</si>
  <si>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</si>
  <si>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</si>
  <si>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</si>
  <si>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</si>
  <si>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</si>
  <si>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</si>
  <si>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</si>
  <si>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</si>
  <si>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</si>
  <si>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</si>
  <si>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</si>
  <si>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</si>
  <si>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</si>
  <si>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</si>
  <si>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</si>
  <si>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</si>
  <si>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</si>
  <si>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</si>
  <si>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</si>
  <si>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</si>
  <si>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</si>
  <si>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</si>
  <si>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</si>
  <si>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</si>
  <si>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</si>
  <si>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</si>
  <si>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</si>
  <si>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</si>
  <si>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</si>
  <si>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</si>
  <si>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</si>
  <si>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</si>
  <si>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</si>
  <si>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</si>
  <si>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</si>
  <si>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</si>
  <si>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</si>
  <si>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SO 01 - tůň Mariánka</t>
  </si>
  <si>
    <t>STA</t>
  </si>
  <si>
    <t>1</t>
  </si>
  <si>
    <t>{19e0655b-7bc7-404d-b98f-13bff4418da6}</t>
  </si>
  <si>
    <t>2</t>
  </si>
  <si>
    <t>VON</t>
  </si>
  <si>
    <t>vedlejší a ostatní náklady stavby</t>
  </si>
  <si>
    <t>{d8efc9c6-51d1-4727-996f-31711b21a38e}</t>
  </si>
  <si>
    <t>KRYCÍ LIST SOUPISU PRACÍ</t>
  </si>
  <si>
    <t>Objekt:</t>
  </si>
  <si>
    <t>SO 01 - SO 01 - tůň Mariánka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</si>
  <si>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</si>
  <si>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</si>
  <si>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</si>
  <si>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</si>
  <si>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</si>
  <si>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</si>
  <si>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</si>
  <si>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</si>
  <si>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</si>
  <si>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</si>
  <si>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</si>
  <si>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</si>
  <si>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</si>
  <si>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</si>
  <si>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</si>
  <si>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</si>
  <si>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</si>
  <si>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</si>
  <si>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</si>
  <si>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</si>
  <si>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</si>
  <si>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</si>
  <si>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</si>
  <si>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</si>
  <si>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</si>
  <si>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</si>
  <si>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</si>
  <si>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</si>
  <si>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</si>
  <si>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</si>
  <si>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</si>
  <si>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s odřezáním kmene a s odvětvením listnatých, průměru kmene přes 100 do 300 mm</t>
  </si>
  <si>
    <t>kus</t>
  </si>
  <si>
    <t>CS ÚRS 2019 01</t>
  </si>
  <si>
    <t>4</t>
  </si>
  <si>
    <t>24198392</t>
  </si>
  <si>
    <t>PSC</t>
  </si>
  <si>
    <t xml:space="preserve">Poznámka k souboru cen:
1. Ceny jsou určeny pro odstranění stromů v rámci přípravy staveniště. 2. Ceny lze použít i pro odstranění stromů ze sesuté zeminy, vývratů a polomů. 3. V ceně jsou započteny i náklady na případné nutné odklizení kmene a větví odděleně na vzdálenost do 50 m nebo s naložením na dopravní prostředek. 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 5. Ceny nelze užít v případě, kdy je nutné odstraňování stromu po částech; tyto práce lze oceňovat příslušnými cenami katalogu 823-1 Plochy a úprava území. </t>
  </si>
  <si>
    <t>112201102</t>
  </si>
  <si>
    <t>Odstranění pařezů  s jejich vykopáním, vytrháním nebo odstřelením, s přesekáním kořenů průměru přes 300 do 500 mm</t>
  </si>
  <si>
    <t>-1709269742</t>
  </si>
  <si>
    <t xml:space="preserve">Poznámka k souboru cen:
1. Ceny lze použít i pro odstranění pařezů ze sesuté zeminy, vývratů a polomů. 2. V ceně jsou započteny i náklady na případné nutné odklizení pařezů na hromady na vzdálenost do 50 m nebo naložení na dopravní prostředek. 3. Mají-li se odstraňovat pařezy z pokáceného souvislého lesního porostu, lze počet pařezů stanovit s přihlédnutím k tabulce v příloze č. 1. 4. Zásyp jam po pařezech se oceňuje cenami souboru cen 174 20-12 této části katalogu. 5. Průměr pařezu se měří v místě řezu kmene na základě dvojího na sebe kolmého měření a následného zprůměrování naměřených hodnot. </t>
  </si>
  <si>
    <t>3</t>
  </si>
  <si>
    <t>121101101</t>
  </si>
  <si>
    <t>Sejmutí ornice nebo lesní půdy  s vodorovným přemístěním na hromady v místě upotřebení nebo na dočasné či trvalé skládky se složením, na vzdálenost do 50 m</t>
  </si>
  <si>
    <t>m3</t>
  </si>
  <si>
    <t>1919098951</t>
  </si>
  <si>
    <t xml:space="preserve">Poznámka k souboru cen:
1. V cenách jsou započteny i náklady na příp. nutné naložení sejmuté ornice na dopravní prostředek. 2. V cenách nejsou započteny náklady na odstranění nevhodných přimísenin (kamenů, kořenů apod.); tyto práce se ocení individuálně. 3. Množství ornice odebírané ze skládek se do objemu vykopávek pro volbu cen podle množství nezapočítává. Ceny souboru cen 122 . 0-11 Odkopávky a prokopávky nezapažené, se volí pro ornici odebíranou z projektovaných dočasných skládek; a) na staveništi podle součtu objemu ze všech skládek, b) mimo staveniště podle objemu každé skládky zvlášť. 4. Uložení ornice na skládky se oceňuje podle ustanovení v poznámkách č. 1 a 2 k ceně 171 20-1201 Uložení sypaniny na skládky. Složení ornice na hromady v místě upotřebení se neoceňuje. 5. Odebírá-li se ornice z projektované dočasné skládky, oceňuje se její naložení a přemístění podle čl. 3172 Všeobecných podmínek tohoto katalogu. 6. Přemísťuje-li se ornice na vzdálenost větší něž 250 m, vzdálenost 50 m se pro určení vzdálenosti vodorovného přemístění neodečítá a ocení se sejmutí a přemístění bez ohledu na ustanovení pozn. č. 1 takto: a) sejmutí ornice na vzdálenost 50m cenou 121 10-1101; b) naložení příslušnou cenou souboru cen 167 10- . . c) vodorovné přemístění cenami souboru cen 162 . 0- . . Vodorovné přemístění výkopku. 7. Sejmutí podorničí se oceňuje cenami odkopávek s přihlédnutím k ustanovení čl. 3112 Všeobecných podmínek tohoto katalogu. </t>
  </si>
  <si>
    <t>VV</t>
  </si>
  <si>
    <t>"ornice v trase výkopu"</t>
  </si>
  <si>
    <t>35*2*0,15</t>
  </si>
  <si>
    <t>122201102</t>
  </si>
  <si>
    <t>Odkopávky a prokopávky nezapažené  s přehozením výkopku na vzdálenost do 3 m nebo s naložením na dopravní prostředek v hornině tř. 3 přes 100 do 1 000 m3</t>
  </si>
  <si>
    <t>-1841084172</t>
  </si>
  <si>
    <t xml:space="preserve">Poznámka k souboru cen:
1. Odkopávky a prokopávky v roubených prostorech se oceňují podle čl. 3116 Všeobecných podmínek tohoto katalogu. 2. Odkopávky a prokopávky ve stržích při lesnicko-technických melioracích (LTM) se oceňují cenami do 100 m3 pro jakýkoliv skutečný objem výkopu; ostatní odkopávky a prokopávky při LTM se oceňují při jakémkoliv objemu výkopu přes 100 m3 cenami přes 100 do 1 000 m3. 3. Ceny lze použít i pro vykopávky odpadových jam. 4. Ceny lze použít i pro sejmutí podorničí. Přitom se přihlíží k ustanovení čl. 3112 Všeobecných podmínek tohoto katalogu. </t>
  </si>
  <si>
    <t>"výkop pro potrubí od šachty k tůni"</t>
  </si>
  <si>
    <t>35*2,2 "vzd*plocha výkopu"</t>
  </si>
  <si>
    <t>5</t>
  </si>
  <si>
    <t>122201109</t>
  </si>
  <si>
    <t>Odkopávky a prokopávky nezapažené  s přehozením výkopku na vzdálenost do 3 m nebo s naložením na dopravní prostředek v hornině tř. 3 Příplatek k cenám za lepivost horniny tř. 3</t>
  </si>
  <si>
    <t>-1165017943</t>
  </si>
  <si>
    <t>77*0,5 "uvažována lepivost pro 50% výkopku"</t>
  </si>
  <si>
    <t>6</t>
  </si>
  <si>
    <t>124203101</t>
  </si>
  <si>
    <t>Vykopávky pro koryta vodotečí  s přehozením výkopku na vzdálenost do 3 m nebo s naložením na dopravní prostředek v hornině tř. 3 do 1 000 m3</t>
  </si>
  <si>
    <t>-1155932915</t>
  </si>
  <si>
    <t xml:space="preserve">Poznámka k souboru cen:
1. Ceny lze použít i pro nezapažené odkopávky a prokopávky při úpravě území kolem vodotečí vně svislých ploch proložených projektovanými břehovými čarami souvisejí-li tyto odkopávky a prokopávky s prováděnými vykopávkami pro koryta vodotečí. 2. Ceny nelze použít pro: a) vykopávky koryt vodotečí, které jsou dle projektu pod úrovní pracovní hladiny vody; tyto zemní práce se oceňují cenami souboru cen 127 . 0-11 Vykopávky pod vodou strojně části A 01 tohoto katalogu, b) vykopávky koryt vodotečí v prostorách s rozepřeným nebo vzepřeným pažením; tyto zemní práce se oceňují cenami souboru cen 131 . 0-12 Hloubení zapažených jam a zářezů části A 01 tohoto katalogu, štětová stěna vzepřená nebo rozepřená, se z hlediska ocenění považuje za vzepřené nebo rozepřené pažení; c) vykopávky pod obrysem výkopu pro koryta vodotečí (pro opěrné zdi, patky, soustřeďovací stavby apod.); tyto zemní práce se oceňují podle své povahy cenami souboru cen 131 . 0-11 Hloubení nezapažených jam, 131 . 0-12 Hloubení zapažených jam, 132 . 0-11 Hloubení rýh do 600 mm, 132 . 0-12 Hloubení rýh do 2000 mm, 132 . 0-14 Hloubená vykopávka pod základy ručně 133 . 0- . 0 Hloubení zapažených i nezapažených šachet části A01 tohoto katalogu, d) hloubení zatrubněných nebo zastropených koryt vodotečí; tyto práce se oceňují cenami souboru cen 123 . 0-21 Vykopávky zářezů se šikmými stěnami pro podzemní vedení části A 02 3. V cenách jsou započteny náklady na svislé přemístění výkopku do 4 m. Svislé přemístění z hloubky přes 4 m se oceňuje podle projektu (rampy, přehození apod.). 4. Předepisuje-li projekt rozprostřít výkopek získaný vykopávkou pro koryta vodotečí, oceňuje se toto rozprostření cenou 171 20-1101 Uložení sypaniny do nezhutněných násypů a vodorovné přemístění výkopku cenami souboru cen 162 .0-31 Vodorovné přemístění výkopku z rýh podzemních stěn části A 01 tohoto katalogu. 5. Pro volbu ceny je rozhodující součet vykopávek pro koryta vodotečí, oceňovaných cenami tohoto souboru cen, zatrubněných koryt vodotečí, oceňovaných podle pozn. č. 2 odst. d) i zapažených vykopávek oceňovaných podle pozn. č. 2 odst. b) tohoto souboru cen. </t>
  </si>
  <si>
    <t>"plocha řezu * vzdálensot mezi řezy, dle D1 a D3"</t>
  </si>
  <si>
    <t>5.72*6.655 "plocha řezu 3"</t>
  </si>
  <si>
    <t>6.77*7.325 "plocha řezu 4"</t>
  </si>
  <si>
    <t>8.95*7.26 "plocha řezu 5"</t>
  </si>
  <si>
    <t>11.13*7.54 "plocha řezu 6"</t>
  </si>
  <si>
    <t>12.93*9.5 "plocha řezu 7"</t>
  </si>
  <si>
    <t>20.66*10.535 "plocha řezu 8"</t>
  </si>
  <si>
    <t>24.17*10.065 "plocha řezu 9"</t>
  </si>
  <si>
    <t>14.37*9.005 "plocha řezu 10"</t>
  </si>
  <si>
    <t>Součet</t>
  </si>
  <si>
    <t>7</t>
  </si>
  <si>
    <t>124203109</t>
  </si>
  <si>
    <t>Vykopávky pro koryta vodotečí  s přehozením výkopku na vzdálenost do 3 m nebo s naložením na dopravní prostředek v hornině tř. 3 Příplatek k cenám za lepivost horniny tř. 3</t>
  </si>
  <si>
    <t>358983923</t>
  </si>
  <si>
    <t>949,715*0,5 "50% výkopku pro lepivost"</t>
  </si>
  <si>
    <t>8</t>
  </si>
  <si>
    <t>171201201</t>
  </si>
  <si>
    <t>Uložení sypaniny na skládky</t>
  </si>
  <si>
    <t>-1180465165</t>
  </si>
  <si>
    <t xml:space="preserve">Poznámka k souboru cen:
1. Cena -1201 je určena i pro: 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 b) zasypání koryt vodotečí a prohlubní v terénu bez předepsaného zhutnění sypaniny; c) uložení výkopku pod vodou do prohlubní ve dně vodotečí nebo nádrží. 2. Cenu -1201 nelze použít pro uložení výkopku nebo ornice: a) při vykopávkách pro podzemní vedení podél hrany výkopu, z něhož byl výkopek získán, a to ani tehdy, jestliže se výkopek po vyhození z výkopu na povrch území ještě dále přemisťuje na hromady podél výkopu; b) na dočasné skládky, které nejsou předepsány projektem; c) na dočasné skládky předepsané projektem tak, že na 1 m2 projektem určené plochy této skládky připadají nejvýše 2 m3 výkopku nebo ornice (viz. též poznámku č. 1 a); 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 e) na trvalé skládky s předepsaným zhutněním; toto uložení výkopku se oceňuje cenami souboru cen 171 . 0- . . Uložení sypaniny do násypů. 3. V ceně -1201 jsou započteny i náklady na rozprostření sypaniny ve vrstvách s hrubým urovnáním na skládce. 4. V ceně -1201 nejsou započteny náklady na získání skládek ani na poplatky za skládku. 5. Množství jednotek uložení výkopku (sypaniny) se určí v m3 uloženého výkopku (sypaniny),v rostlém stavu zpravidla ve výkopišti. </t>
  </si>
  <si>
    <t>9</t>
  </si>
  <si>
    <t>174201101</t>
  </si>
  <si>
    <t>Zásyp sypaninou z jakékoliv horniny  s uložením výkopku ve vrstvách bez zhutnění jam, šachet, rýh nebo kolem objektů v těchto vykopávkách</t>
  </si>
  <si>
    <t>-1920000416</t>
  </si>
  <si>
    <t xml:space="preserve">Poznámka k souboru cen:
1. Ceny 174 10- . . jsou určeny pro zhutněné zásypy s mírou zhutnění: a) z hornin soudržných do 100 % PS, b) z hornin nesoudržných do I(d) 0,9, c) z hornin kamenitých pro jakoukoliv míru zhutnění. 2. Je-li projektem předepsáno vyšší zhutnění, podle bodu a) a b) poznámky č 1., ocení se zásyp individuálně. 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 betonových a železobetonových trub v polních a lučních tratích se oceňuje cenou -1101 Zásyp sypaninou rýh bez ohledu na šířku kanálu; cena obsahuje i náklady na ruční nezhutněný zásyp výšky do 200 mm nad vrchol potrubí. 4. V cenách 10-1101, 10-1103, 20-1101 a 20-1103 je započteno přemístění sypaniny ze vzdálenosti 10 m od kraje výkopu nebo zasypávaného prostoru, měřeno k těžišti skládky. 5. V ceně 10-1102 je započteno přemístění sypaniny ze vzdálenosti 15 m od hrany zasypávaného prostoru, měřeno k těžišti skládky. 6. Objem zásypu je rozdíl objemu výkopu a objemu do něho vestavěných konstrukcí nebo uložených vedení i s 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 7. Odklizení zbylého výkopku po provedení zásypu zářezů se šikmými stěnami pro podzemní vedení nebo zásypu jam a rýh pro podzemní vedení se oceňuje, je-li objem zbylého výkopku: 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 b) přes 1 m3 na 1 m vedení, jestliže projekt předepíše, že se zbylý výkopek bude odklízet zároveň s 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 8. Rozprostření zbylého výkopku podél výkopu a nad výkopem po provedení zásypů zářezů se šikmými stěnami pro podzemní vedení nebo zásypu jam a rýh pro podzemní vedení se oceňuje: a) cenou 171 20-1101 Uložení sypaniny do nezhutněných násypů, není-li projektem předepsáno zhutnění rozprostřeného zbylého výkopku, b) cenou 171 10-1111 Uložení sypaniny do násypů z hornin sypkých, je-li předepsáno zhutnění rozprostřeného zbylého výkopku, a to v objemu vypočteném podle poznámky č.6, příp. zmenšeném o objem výkopku, který byl již odklizen. 9. Míru zhutnění předepisuje projekt. </t>
  </si>
  <si>
    <t>"zásyp výkopu potrubí včetně šachet"</t>
  </si>
  <si>
    <t>35*1,8 "vzd*plocha výkopu"</t>
  </si>
  <si>
    <t>10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</si>
  <si>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</si>
  <si>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</si>
  <si>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551883595</t>
  </si>
  <si>
    <t xml:space="preserve">Poznámka k souboru cen: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 2. Míru zhutnění předepisuje projekt. 3. V cenách nejsou zahrnuty náklady na nakupovanou sypaninu. Tato se oceňuje ve specifikaci. 4. V cenách nejsou zahrnuty náklady na prohození sypaniny, tyto náklady se oceňují položkou 17511-1109 Příplatek za prohození sypaniny. </t>
  </si>
  <si>
    <t>P</t>
  </si>
  <si>
    <t xml:space="preserve">Poznámka k položce:
uvažováno využití výkopku </t>
  </si>
  <si>
    <t>"obsyp zhutnění 80% PS"</t>
  </si>
  <si>
    <t>0,5*35 "úsek 1"</t>
  </si>
  <si>
    <t>11</t>
  </si>
  <si>
    <t>181301103</t>
  </si>
  <si>
    <t>Rozprostření a urovnání ornice v rovině nebo ve svahu sklonu do 1:5 při souvislé ploše do 500 m2, tl. vrstvy přes 150 do 200 mm</t>
  </si>
  <si>
    <t>m2</t>
  </si>
  <si>
    <t>1659606310</t>
  </si>
  <si>
    <t xml:space="preserve">Poznámka k souboru cen:
1. V ceně jsou započteny i náklady na případné nutné přemístění hromad nebo dočasných skládek na místo spotřeby ze vzdálenosti do 30 m. 2. V ceně nejsou započteny náklady na získání ornice; toto získání se oceňuje cenami souboru cen 121 10-11 Sejmutí ornice. 3. Případné nakládání ornice, v souvislosti s pozn. č. 2 se oceňuje cenami souboru cen 167 10-11 Nakládání, skládání a překládání neulehlého výkopku nebo sypaniny. 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 </t>
  </si>
  <si>
    <t>"obnova po stavbě na pozemku"</t>
  </si>
  <si>
    <t>35*2</t>
  </si>
  <si>
    <t>12</t>
  </si>
  <si>
    <t>181411122</t>
  </si>
  <si>
    <t>Založení trávníku na půdě předem připravené plochy do 1000 m2 výsevem včetně utažení lučního na svahu přes 1:5 do 1:2</t>
  </si>
  <si>
    <t>-208351021</t>
  </si>
  <si>
    <t xml:space="preserve">Poznámka k souboru cen:
1. V cenách jsou započteny i náklady na pokosení, naložení a odvoz odpadu do 20 km se složením. 2. V cenách -1161 až -1164 nejsou započteny i náklady na zatravňovací textilii. 3. V cenách nejsou započteny náklady na: a) přípravu půdy, b) travní semeno, tyto náklady se oceňují ve specifikaci, c) vypletí a zalévání; tyto práce se oceňují cenami části C02 souborů cen 185 80-42 Vypletí a 185 80-43 Zalití rostlin vodou, d) srovnání terénu, tyto práce se oceňují souborem cen 181 1.-..Plošná úprava terénu. 4. V cenách o sklonu svahu přes 1:1 jsou uvažovány podmínky pro svahy běžně schůdné; bez použití lezeckých technik. V případě použití lezeckých technik se tyto náklady oceňují individuálně. </t>
  </si>
  <si>
    <t>Poznámka k položce:
- vzdušní líc a koruny hráze
- za použití zúrodnitelné zeminy</t>
  </si>
  <si>
    <t>13</t>
  </si>
  <si>
    <t>M</t>
  </si>
  <si>
    <t>005721000</t>
  </si>
  <si>
    <t>osivo jetelotráva intenzivní víceletá 25 kg bal</t>
  </si>
  <si>
    <t>kg</t>
  </si>
  <si>
    <t>CS ÚRS 2018 01</t>
  </si>
  <si>
    <t>-28140694</t>
  </si>
  <si>
    <t>Poznámka k položce:
cca 5 kg na 300 m2
tj. 16 g osiva na 1m2 travníku</t>
  </si>
  <si>
    <t>70/300*5</t>
  </si>
  <si>
    <t>14</t>
  </si>
  <si>
    <t>181951102</t>
  </si>
  <si>
    <t>Úprava pláně vyrovnáním výškových rozdílů v hornině tř. 1 až 4 se zhutněním</t>
  </si>
  <si>
    <t>-17695577</t>
  </si>
  <si>
    <t xml:space="preserve">Poznámka k souboru cen: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 2. Ceny nelze použít pro urovnání lavic (berem) šířky do 3 m přerušujících svahy, pro urovnání dna silničních a železničních příkopů pro jakoukoliv šířku dna; toto urovnání se oceňuje cenami souboru cen 182 .0-1 Svahování. 3. Urovnání ploch ve sklonu přes 1 : 5 se oceňuje cenami souboru cen 182 . 0-11 Svahování trvalých svahů do projektovaných profilů. 4. Náklady na urovnání dna a stěn při čištění příkopů pozemních komunikací jsou započteny v cenách souborů cen 938 90-2 . Čištění příkopů komunikací v suchu nebo ve vodě části A02 Zemní práce pro objekty oborů 821 až 828. 5. Míru zhutnění určuje projekt. Ceny se zhutněním jsou určeny pro jakoukoliv míru zhutnění. </t>
  </si>
  <si>
    <t>184818239</t>
  </si>
  <si>
    <t>Ochrana kmene bedněním před poškozením stavebním provozem zřízení včetně odstranění výšky bednění do 2 m průměru kmene přes 1100 mm</t>
  </si>
  <si>
    <t>509904771</t>
  </si>
  <si>
    <t>16</t>
  </si>
  <si>
    <t>R162301-1</t>
  </si>
  <si>
    <t>Kompletní likvidace veškeré nezneužitkovatelné dřevní hmoty v souladu s platnou legislativou, způsobem dle technologických možností zhotovitele a předložení dokladu o likvidaci</t>
  </si>
  <si>
    <t>ks</t>
  </si>
  <si>
    <t>2030777837</t>
  </si>
  <si>
    <t>Poznámka k položce:
Položka se vztahuje k pařezům, celkem budou likvidovány 3 ks pařezů z kácených stromů.
1. V ceně jsou započteny i náhrady za jízdu loženého vozidla v terénu, ve výkopišti nebo na násypišti.
 2. V ceně jsou započteny i náklady na vodorovné přemístění odpadu z místa stavby na uvažované místo likvidace. 
3. V ceně jsou započteny i náklady na svislé a vodorovné přemístění odpadu z místa kácení/mýcení/vyzvednutí na obvyklý dopravní prostředek.
 4. V ceně jsou započteny i náklady na složení dřevní hmoty z dopravního prostředku do hrání/hromad na vykázaném místě. 
5. V ceně je započten i poplatek za uložení dřevní hmoty na uvažované řízené skládce. 
6. Bude-li zhotovitelem zvolen jiný způsob likvidace než uvažuje PD, bude v ceně započtena dopravní vzdálenost až na místo likvidace, včetně všech souvisejících činností, poplatků, projednání apod. 
7. Zhotovitel předloží objednateli doklad o likvidaci dřevní hmoty. 
8. Položka je uvažována, včetně všech souvisejících činností.</t>
  </si>
  <si>
    <t>Zakládání</t>
  </si>
  <si>
    <t>17</t>
  </si>
  <si>
    <t>274315512</t>
  </si>
  <si>
    <t>Základové konstrukce z betonu pasy prostého pro prostředí s mrazovými cykly tř. C 25/30</t>
  </si>
  <si>
    <t>CS ÚRS 2018 02</t>
  </si>
  <si>
    <t>583912745</t>
  </si>
  <si>
    <t>Poznámka k položce:
beton C 25/30 XF3, S3 kamenivo frakce 0/22</t>
  </si>
  <si>
    <t>3*0,95*0,4 "základ pasu  řez E, výkres D5"</t>
  </si>
  <si>
    <t>18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</si>
  <si>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</si>
  <si>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</si>
  <si>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311465151</t>
  </si>
  <si>
    <t xml:space="preserve">Poznámka k souboru cen:
1. Ceny jsou určeny pro: a) bednění prováděné v prostorách zapažených nebo nezapažených, b) bednění ploch vodorovných, svislých nebo skloněných, c) bednění v prostoru bez výztuže nebo s výztuží jakékoliv hustoty, d) bednění prováděné taženou lištou, taženým bedněním, prefabrikovaným bedněním apod., kromě betonového prefabrikovaného bednění. 2. Ceny neplatí pro: a) bednění pohledových betonů. Tyto náklady se oceňují individuálně; b) bednění konstrukcí spirál a savek. Tyto náklady se oceňují cenami souboru cen 321 35-6111 až -6940 Obednění a odbednění spirál a savek. c) bednění základových pasů, tyto práce lze ocenit cenami 27.35 katalogu 801-1. 3. V cenách jsou započteny i náklady na: a) podíl bednění otvorů, kapes, rýh, prostupů, výklenků apod. objemu jednotlivě do 1 m3, b) bednění v provedení, které nevyžaduje další úpravu betonových a železobetonových konstrukcí. 4. V cenách nejsou započteny náklady na podpěrné konstrukce; tyto se oceňují cenami katalogu 800-3 Lešení. 5. Plocha se stanoví v m2 rozvinuté plochy obedňované konstrukce. 6. Při výpočtu rozvinuté plochy obedňované konstrukce se neberou v úvahu otvory, kapsy, rýhy, prostupy, výklenky apod. objemu jednotlivě do 1 m3 . </t>
  </si>
  <si>
    <t>"zohledńuje i bednění nadzákladu "</t>
  </si>
  <si>
    <t>3,2*0,95*2+0,4*0,95*2"základ a nadzáklad pasu 2 řez E, výkres D5"</t>
  </si>
  <si>
    <t>19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</si>
  <si>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</si>
  <si>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</si>
  <si>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-1523020058</t>
  </si>
  <si>
    <t>20</t>
  </si>
  <si>
    <t>45131511R</t>
  </si>
  <si>
    <t>Podkladní nebo vyrovnávací vrstva z betonu prostého  tř. C 25/30,</t>
  </si>
  <si>
    <t>-1203101080</t>
  </si>
  <si>
    <t>Poznámka k položce:
beton C 25/30 S2 kamenivo frakce 0/22
položka počítá s větší tloušťkou konstrukce, změněna jendostka položky, uptravena cena  (z m2 na m3)</t>
  </si>
  <si>
    <t>3,2*0,6*0,1 "pod základ  řez E, výkres D5"</t>
  </si>
  <si>
    <t>Vodorovné konstrukce</t>
  </si>
  <si>
    <t>421958-R</t>
  </si>
  <si>
    <t>molo dřevěné sestavené z výřezů dubových stavebních D do 250 mm, z trámků 2200*200*75  mm a z fošen tl. 50 mm na beraněné piloty</t>
  </si>
  <si>
    <t>-632272625</t>
  </si>
  <si>
    <t xml:space="preserve">Poznámka k položce:
- 8x pilota průměru 250 mm beraněné do dna. 
- Na piloty budou v příčném směru upevněny trámky 2000x200x75 mm, 8ks.
- Na ně budou v podélném směru položeny obvodové trámky 4000x150x75 mm, 6ks.
- Pochozí plocha z fošen 2100x200x50 mm bude zřízena na obvodové trámky, 30 ks fošen . 
upevnění pomocí závotové tyče a soustavy podložka matice, jedna závitová tyč = 2x podložka  a matice
</t>
  </si>
  <si>
    <t>4,25*1,9</t>
  </si>
  <si>
    <t>22</t>
  </si>
  <si>
    <t>451573111</t>
  </si>
  <si>
    <t>Lože pod potrubí, stoky a drobné objekty v otevřeném výkopu z písku a štěrkopísku do 63 mm</t>
  </si>
  <si>
    <t>2066962849</t>
  </si>
  <si>
    <t xml:space="preserve">Poznámka k souboru cen:
1. Ceny -1111 a -1192 lze použít i pro zřízení sběrných vrstev nad drenážními trubkami. 2. V cenách -5111 a -1192 jsou započteny i náklady na prohození výkopku získaného při zemních pracích. </t>
  </si>
  <si>
    <t>"PLOCHA *VZDÁLENOST ÚSEKU"</t>
  </si>
  <si>
    <t>0.2*35 "úsek 4"</t>
  </si>
  <si>
    <t>23</t>
  </si>
  <si>
    <t>462511161</t>
  </si>
  <si>
    <t>Zához z lomového kamene neupraveného provedený ze břehu nebo z lešení, do sucha nebo do vody tříděného, hmotnost jednotlivých kamenů do 80 kg bez výplně mezer</t>
  </si>
  <si>
    <t>-1105900317</t>
  </si>
  <si>
    <t xml:space="preserve">Poznámka k souboru cen:
1. V příplatcích jsou započteny náklady na urovnání líce záhozu do projektovaného profilu. </t>
  </si>
  <si>
    <t>2,8*0,56*2 "zához na nátoku pravý a levý břeh"</t>
  </si>
  <si>
    <t>24</t>
  </si>
  <si>
    <t>463211143</t>
  </si>
  <si>
    <t>Rovnanina z lomového kamene neupraveného pro podélné i příčné objekty objemu do 3 m3 z kamene tříděného, s urovnáním líce a vyklínováním spár úlomky kamene hmotnost jednotlivých kamenů přes 200 kg</t>
  </si>
  <si>
    <t>-1509918869</t>
  </si>
  <si>
    <t xml:space="preserve">Poznámka k souboru cen:
1. V cenách -1144, -1145, -1146, -1154, -1155, -1156 a - 1157 jsou započteny i náklady na uložení klestu a na vykopávku hlíny a její přemístění ze vzdálenosti do 20 m. </t>
  </si>
  <si>
    <t>Poznámka k položce:
hrubá težká rovnanina - pasy</t>
  </si>
  <si>
    <t>(0,61*2+0,2+0,2+0,6)*0,6*0,6 "pas ve dně dle D5, rez C"</t>
  </si>
  <si>
    <t>25</t>
  </si>
  <si>
    <t>463211152</t>
  </si>
  <si>
    <t>Rovnanina z lomového kamene neupraveného pro podélné i příčné objekty objemu přes 3 m3 z kamene tříděného, s urovnáním líce a vyklínováním spár úlomky kamene hmotnost jednotlivých kamenů přes 80 do 200 kg</t>
  </si>
  <si>
    <t>-1301820170</t>
  </si>
  <si>
    <t>8*(0,61*2)*0,3 "břehy skluzu"</t>
  </si>
  <si>
    <t>13.2*4*0.4  "rovnanina severního břehu"</t>
  </si>
  <si>
    <t>8.9*2.45*0.4  "rovnanina západního břehu"</t>
  </si>
  <si>
    <t xml:space="preserve">21.15*5.25*0.4 "rovnanina západního břehu"    </t>
  </si>
  <si>
    <t>26</t>
  </si>
  <si>
    <t>463212191</t>
  </si>
  <si>
    <t>Rovnanina z lomového kamene upraveného, tříděného  Příplatek k cenám za vypracování líce</t>
  </si>
  <si>
    <t>570698531</t>
  </si>
  <si>
    <t xml:space="preserve">Poznámka k souboru cen:
1. Ceny lze použít i pro rovnaniny za opěrami a křídly pro jakýkoliv jejich sklon. 2. Ceny neplatí s výjimkou rovnanin za opěrami a křídly pro rovnaninu o sklonu přes 1:1; tyto se oceňují cenami 321 21-4511 Zdivo nadzákladové z lomového kamene na sucho s tím, že vyplnění spár a dutin těženým kamenivem se oceňuje cenou 469 57-1112 Vyplnění otvorů kamenivem těženým v množství 0,25 m3 kameniva na 1 m3 rovnaniny. 3. Množství měrných jednotek a) rovnaniny se stanoví v m3 konstrukce rovnaniny, b) příplatků se stanoví v m2 vypracovaných líců. </t>
  </si>
  <si>
    <t>13.2*4</t>
  </si>
  <si>
    <t>8.9*2.45</t>
  </si>
  <si>
    <t>21.15*5.25</t>
  </si>
  <si>
    <t>27</t>
  </si>
  <si>
    <t>465515213</t>
  </si>
  <si>
    <t>Dlažba z hrubých kopáků vodorovná nebo plocha ve sklonu do 1:1 na sucho, s vyplněním spár drnem v ploše do 20 m2, tl. 300 mm</t>
  </si>
  <si>
    <t>1999795746</t>
  </si>
  <si>
    <t>8*(0,2*2+0,6) "dno skluzu"</t>
  </si>
  <si>
    <t>Komunikace pozemní</t>
  </si>
  <si>
    <t>28</t>
  </si>
  <si>
    <t>564861111</t>
  </si>
  <si>
    <t>Podklad ze štěrkodrti ŠD  s rozprostřením a zhutněním, po zhutnění tl. 200 mm</t>
  </si>
  <si>
    <t>-927419086</t>
  </si>
  <si>
    <t>Poznámka k položce:
uvažována štěrkodrť frakce 0/63 hutněná po vrstvách</t>
  </si>
  <si>
    <t>Trubní vedení</t>
  </si>
  <si>
    <t>29</t>
  </si>
  <si>
    <t>871350320</t>
  </si>
  <si>
    <t>Montáž kanalizačního potrubí z plastů z polypropylenu PP hladkého plnostěnného SN 12 DN 200</t>
  </si>
  <si>
    <t>m</t>
  </si>
  <si>
    <t>-596655777</t>
  </si>
  <si>
    <t xml:space="preserve">Poznámka k souboru cen:
1. V cenách montáže potrubí nejsou započteny náklady na dodání trub, elektrospojek a těsnicích kroužků pokud tyto nejsou součástí dodávky potrubí. Tyto náklady se oceňují ve specifikaci. 2. V cenách potrubí z trubek polyetylenových a polypropylenových nejsou započteny náklady na dodání tvarovek použitých pro napojení na jiný druh potrubí; tvarovky se oceňují ve specifikaci. 3. Ztratné lze dohodnout: a) u trub kanalizačních z tvrdého PVC ve směrné výši 3 %, b) u trub polyetylenových a polypropylenových ve směrné výši 1,5. </t>
  </si>
  <si>
    <t>30</t>
  </si>
  <si>
    <t>PPL.ID122006</t>
  </si>
  <si>
    <t>Trubka kanalizační Pipelife PRAGMA+ID SN12 DN200x6m PP</t>
  </si>
  <si>
    <t>-1987062448</t>
  </si>
  <si>
    <t>998</t>
  </si>
  <si>
    <t>Přesun hmot</t>
  </si>
  <si>
    <t>31</t>
  </si>
  <si>
    <t>998331011</t>
  </si>
  <si>
    <t>Přesun hmot pro nádrže  dopravní vzdálenost do 500 m</t>
  </si>
  <si>
    <t>t</t>
  </si>
  <si>
    <t>-1570841835</t>
  </si>
  <si>
    <t xml:space="preserve">Poznámka k souboru cen:
1. Ceny jsou určeny pro jakoukoliv konstrukčně-materiálovou charakteristiku. </t>
  </si>
  <si>
    <t>VON - vedlejší a ostatní náklady stavby</t>
  </si>
  <si>
    <t>VRN - Vedlejší rozpočtové náklady</t>
  </si>
  <si>
    <t>VRN</t>
  </si>
  <si>
    <t>Vedlejší rozpočtové náklady</t>
  </si>
  <si>
    <t>R03</t>
  </si>
  <si>
    <t>Vytycení stavby, hranic pozemku a provedení geodetických prací nutných k posouzení shody realizované stavby se schválenou projektovou dokumentací odborne zpusobilou osobou v oboru zememerictví.</t>
  </si>
  <si>
    <t>soubor</t>
  </si>
  <si>
    <t>-2019896528</t>
  </si>
  <si>
    <t>R04</t>
  </si>
  <si>
    <t>Zajištení a zabezpecení stavenište, zrízení a likvidace zarízení stavenište, vcetne prípadných prípojek, prístupu, skládek, deponií apod.</t>
  </si>
  <si>
    <t>-493232806</t>
  </si>
  <si>
    <t xml:space="preserve">Poznámka k položce:
- zařízení staveniště a úprava terénu pro stavbu,
- zajištění sjezdů 
úprava části obecní příjezdové cesty pro dopravu materiálu na staveniště ( LK, beton autodomíchávačem, čerpadlo na beton), lokální zpevnění cesty dle dispozic dodavatele stavby pro sjízdnost technikou na stavbě 
</t>
  </si>
  <si>
    <t>R05</t>
  </si>
  <si>
    <t>Zajištení umístení štítku o povolení stavby a stejnopisu oznámení o zahájení prací oblastnímu inspektorátu práce na viditelném míste u vstupu na stavenište.</t>
  </si>
  <si>
    <t>323103107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</si>
</sst>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421875" style="0" hidden="1" customWidth="1"/>
    <col min="50" max="51" width="21.421875" style="0" hidden="1" customWidth="1"/>
    <col min="52" max="52" width="18.421875" style="0" hidden="1" customWidth="1"/>
    <col min="53" max="53" width="16.421875" style="0" hidden="1" customWidth="1"/>
    <col min="54" max="54" width="21.421875" style="0" hidden="1" customWidth="1"/>
    <col min="55" max="55" width="18.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8" t="s">
        <v>14</v>
      </c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0"/>
      <c r="AQ5" s="20"/>
      <c r="AR5" s="18"/>
      <c r="BE5" s="238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60" t="s">
        <v>17</v>
      </c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0"/>
      <c r="AQ6" s="20"/>
      <c r="AR6" s="18"/>
      <c r="BE6" s="239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</v>
      </c>
      <c r="AO7" s="20"/>
      <c r="AP7" s="20"/>
      <c r="AQ7" s="20"/>
      <c r="AR7" s="18"/>
      <c r="BE7" s="239"/>
      <c r="BS7" s="15" t="s">
        <v>6</v>
      </c>
    </row>
    <row r="8" spans="2:7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24</v>
      </c>
      <c r="AO8" s="20"/>
      <c r="AP8" s="20"/>
      <c r="AQ8" s="20"/>
      <c r="AR8" s="18"/>
      <c r="BE8" s="239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39"/>
      <c r="BS9" s="15" t="s">
        <v>6</v>
      </c>
    </row>
    <row r="10" spans="2:71" ht="12" customHeight="1">
      <c r="B10" s="19"/>
      <c r="C10" s="20"/>
      <c r="D10" s="27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26</v>
      </c>
      <c r="AL10" s="20"/>
      <c r="AM10" s="20"/>
      <c r="AN10" s="25" t="s">
        <v>1</v>
      </c>
      <c r="AO10" s="20"/>
      <c r="AP10" s="20"/>
      <c r="AQ10" s="20"/>
      <c r="AR10" s="18"/>
      <c r="BE10" s="239"/>
      <c r="BS10" s="15" t="s">
        <v>6</v>
      </c>
    </row>
    <row r="11" spans="2:71" ht="18.4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1</v>
      </c>
      <c r="AO11" s="20"/>
      <c r="AP11" s="20"/>
      <c r="AQ11" s="20"/>
      <c r="AR11" s="18"/>
      <c r="BE11" s="23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39"/>
      <c r="BS12" s="15" t="s">
        <v>6</v>
      </c>
    </row>
    <row r="13" spans="2:71" ht="12" customHeight="1">
      <c r="B13" s="19"/>
      <c r="C13" s="20"/>
      <c r="D13" s="27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26</v>
      </c>
      <c r="AL13" s="20"/>
      <c r="AM13" s="20"/>
      <c r="AN13" s="29" t="s">
        <v>30</v>
      </c>
      <c r="AO13" s="20"/>
      <c r="AP13" s="20"/>
      <c r="AQ13" s="20"/>
      <c r="AR13" s="18"/>
      <c r="BE13" s="239"/>
      <c r="BS13" s="15" t="s">
        <v>6</v>
      </c>
    </row>
    <row r="14" spans="2:71" ht="11.25">
      <c r="B14" s="19"/>
      <c r="C14" s="20"/>
      <c r="D14" s="20"/>
      <c r="E14" s="261" t="s">
        <v>30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7" t="s">
        <v>28</v>
      </c>
      <c r="AL14" s="20"/>
      <c r="AM14" s="20"/>
      <c r="AN14" s="29" t="s">
        <v>30</v>
      </c>
      <c r="AO14" s="20"/>
      <c r="AP14" s="20"/>
      <c r="AQ14" s="20"/>
      <c r="AR14" s="18"/>
      <c r="BE14" s="23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39"/>
      <c r="BS15" s="15" t="s">
        <v>4</v>
      </c>
    </row>
    <row r="16" spans="2:71" ht="12" customHeight="1">
      <c r="B16" s="19"/>
      <c r="C16" s="20"/>
      <c r="D16" s="27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26</v>
      </c>
      <c r="AL16" s="20"/>
      <c r="AM16" s="20"/>
      <c r="AN16" s="25" t="s">
        <v>32</v>
      </c>
      <c r="AO16" s="20"/>
      <c r="AP16" s="20"/>
      <c r="AQ16" s="20"/>
      <c r="AR16" s="18"/>
      <c r="BE16" s="239"/>
      <c r="BS16" s="15" t="s">
        <v>4</v>
      </c>
    </row>
    <row r="17" spans="2:71" ht="18.4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34</v>
      </c>
      <c r="AO17" s="20"/>
      <c r="AP17" s="20"/>
      <c r="AQ17" s="20"/>
      <c r="AR17" s="18"/>
      <c r="BE17" s="239"/>
      <c r="BS17" s="15" t="s">
        <v>35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39"/>
      <c r="BS18" s="15" t="s">
        <v>6</v>
      </c>
    </row>
    <row r="19" spans="2:71" ht="12" customHeight="1">
      <c r="B19" s="19"/>
      <c r="C19" s="20"/>
      <c r="D19" s="27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26</v>
      </c>
      <c r="AL19" s="20"/>
      <c r="AM19" s="20"/>
      <c r="AN19" s="25" t="s">
        <v>1</v>
      </c>
      <c r="AO19" s="20"/>
      <c r="AP19" s="20"/>
      <c r="AQ19" s="20"/>
      <c r="AR19" s="18"/>
      <c r="BE19" s="239"/>
      <c r="BS19" s="15" t="s">
        <v>6</v>
      </c>
    </row>
    <row r="20" spans="2:71" ht="18.4" customHeight="1">
      <c r="B20" s="19"/>
      <c r="C20" s="20"/>
      <c r="D20" s="20"/>
      <c r="E20" s="25" t="s">
        <v>27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39"/>
      <c r="BS20" s="15" t="s">
        <v>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39"/>
    </row>
    <row r="22" spans="2:57" ht="12" customHeight="1">
      <c r="B22" s="19"/>
      <c r="C22" s="20"/>
      <c r="D22" s="27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39"/>
    </row>
    <row r="23" spans="2:57" ht="40.9" customHeight="1">
      <c r="B23" s="19"/>
      <c r="C23" s="20"/>
      <c r="D23" s="20"/>
      <c r="E23" s="263" t="s">
        <v>38</v>
      </c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0"/>
      <c r="AP23" s="20"/>
      <c r="AQ23" s="20"/>
      <c r="AR23" s="18"/>
      <c r="BE23" s="23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39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39"/>
    </row>
    <row r="26" spans="2:57" s="1" customFormat="1" ht="25.9" customHeight="1">
      <c r="B26" s="32"/>
      <c r="C26" s="33"/>
      <c r="D26" s="34" t="s">
        <v>39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0">
        <f>ROUND(AG54,2)</f>
        <v>0</v>
      </c>
      <c r="AL26" s="241"/>
      <c r="AM26" s="241"/>
      <c r="AN26" s="241"/>
      <c r="AO26" s="241"/>
      <c r="AP26" s="33"/>
      <c r="AQ26" s="33"/>
      <c r="AR26" s="36"/>
      <c r="BE26" s="239"/>
    </row>
    <row r="27" spans="2:57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9"/>
    </row>
    <row r="28" spans="2:57" s="1" customFormat="1" ht="11.2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4" t="s">
        <v>40</v>
      </c>
      <c r="M28" s="264"/>
      <c r="N28" s="264"/>
      <c r="O28" s="264"/>
      <c r="P28" s="264"/>
      <c r="Q28" s="33"/>
      <c r="R28" s="33"/>
      <c r="S28" s="33"/>
      <c r="T28" s="33"/>
      <c r="U28" s="33"/>
      <c r="V28" s="33"/>
      <c r="W28" s="264" t="s">
        <v>41</v>
      </c>
      <c r="X28" s="264"/>
      <c r="Y28" s="264"/>
      <c r="Z28" s="264"/>
      <c r="AA28" s="264"/>
      <c r="AB28" s="264"/>
      <c r="AC28" s="264"/>
      <c r="AD28" s="264"/>
      <c r="AE28" s="264"/>
      <c r="AF28" s="33"/>
      <c r="AG28" s="33"/>
      <c r="AH28" s="33"/>
      <c r="AI28" s="33"/>
      <c r="AJ28" s="33"/>
      <c r="AK28" s="264" t="s">
        <v>42</v>
      </c>
      <c r="AL28" s="264"/>
      <c r="AM28" s="264"/>
      <c r="AN28" s="264"/>
      <c r="AO28" s="264"/>
      <c r="AP28" s="33"/>
      <c r="AQ28" s="33"/>
      <c r="AR28" s="36"/>
      <c r="BE28" s="239"/>
    </row>
    <row r="29" spans="2:57" s="2" customFormat="1" ht="14.45" customHeight="1">
      <c r="B29" s="37"/>
      <c r="C29" s="38"/>
      <c r="D29" s="27" t="s">
        <v>43</v>
      </c>
      <c r="E29" s="38"/>
      <c r="F29" s="27" t="s">
        <v>44</v>
      </c>
      <c r="G29" s="38"/>
      <c r="H29" s="38"/>
      <c r="I29" s="38"/>
      <c r="J29" s="38"/>
      <c r="K29" s="38"/>
      <c r="L29" s="265">
        <v>0.21</v>
      </c>
      <c r="M29" s="237"/>
      <c r="N29" s="237"/>
      <c r="O29" s="237"/>
      <c r="P29" s="237"/>
      <c r="Q29" s="38"/>
      <c r="R29" s="38"/>
      <c r="S29" s="38"/>
      <c r="T29" s="38"/>
      <c r="U29" s="38"/>
      <c r="V29" s="38"/>
      <c r="W29" s="236">
        <f>ROUND(AZ54,2)</f>
        <v>0</v>
      </c>
      <c r="X29" s="237"/>
      <c r="Y29" s="237"/>
      <c r="Z29" s="237"/>
      <c r="AA29" s="237"/>
      <c r="AB29" s="237"/>
      <c r="AC29" s="237"/>
      <c r="AD29" s="237"/>
      <c r="AE29" s="237"/>
      <c r="AF29" s="38"/>
      <c r="AG29" s="38"/>
      <c r="AH29" s="38"/>
      <c r="AI29" s="38"/>
      <c r="AJ29" s="38"/>
      <c r="AK29" s="236">
        <f>ROUND(AV54,2)</f>
        <v>0</v>
      </c>
      <c r="AL29" s="237"/>
      <c r="AM29" s="237"/>
      <c r="AN29" s="237"/>
      <c r="AO29" s="237"/>
      <c r="AP29" s="38"/>
      <c r="AQ29" s="38"/>
      <c r="AR29" s="39"/>
      <c r="BE29" s="239"/>
    </row>
    <row r="30" spans="2:57" s="2" customFormat="1" ht="14.45" customHeight="1">
      <c r="B30" s="37"/>
      <c r="C30" s="38"/>
      <c r="D30" s="38"/>
      <c r="E30" s="38"/>
      <c r="F30" s="27" t="s">
        <v>45</v>
      </c>
      <c r="G30" s="38"/>
      <c r="H30" s="38"/>
      <c r="I30" s="38"/>
      <c r="J30" s="38"/>
      <c r="K30" s="38"/>
      <c r="L30" s="265">
        <v>0.15</v>
      </c>
      <c r="M30" s="237"/>
      <c r="N30" s="237"/>
      <c r="O30" s="237"/>
      <c r="P30" s="237"/>
      <c r="Q30" s="38"/>
      <c r="R30" s="38"/>
      <c r="S30" s="38"/>
      <c r="T30" s="38"/>
      <c r="U30" s="38"/>
      <c r="V30" s="38"/>
      <c r="W30" s="236">
        <f>ROUND(BA54,2)</f>
        <v>0</v>
      </c>
      <c r="X30" s="237"/>
      <c r="Y30" s="237"/>
      <c r="Z30" s="237"/>
      <c r="AA30" s="237"/>
      <c r="AB30" s="237"/>
      <c r="AC30" s="237"/>
      <c r="AD30" s="237"/>
      <c r="AE30" s="237"/>
      <c r="AF30" s="38"/>
      <c r="AG30" s="38"/>
      <c r="AH30" s="38"/>
      <c r="AI30" s="38"/>
      <c r="AJ30" s="38"/>
      <c r="AK30" s="236">
        <f>ROUND(AW54,2)</f>
        <v>0</v>
      </c>
      <c r="AL30" s="237"/>
      <c r="AM30" s="237"/>
      <c r="AN30" s="237"/>
      <c r="AO30" s="237"/>
      <c r="AP30" s="38"/>
      <c r="AQ30" s="38"/>
      <c r="AR30" s="39"/>
      <c r="BE30" s="239"/>
    </row>
    <row r="31" spans="2:57" s="2" customFormat="1" ht="14.45" customHeight="1" hidden="1">
      <c r="B31" s="37"/>
      <c r="C31" s="38"/>
      <c r="D31" s="38"/>
      <c r="E31" s="38"/>
      <c r="F31" s="27" t="s">
        <v>46</v>
      </c>
      <c r="G31" s="38"/>
      <c r="H31" s="38"/>
      <c r="I31" s="38"/>
      <c r="J31" s="38"/>
      <c r="K31" s="38"/>
      <c r="L31" s="265">
        <v>0.21</v>
      </c>
      <c r="M31" s="237"/>
      <c r="N31" s="237"/>
      <c r="O31" s="237"/>
      <c r="P31" s="237"/>
      <c r="Q31" s="38"/>
      <c r="R31" s="38"/>
      <c r="S31" s="38"/>
      <c r="T31" s="38"/>
      <c r="U31" s="38"/>
      <c r="V31" s="38"/>
      <c r="W31" s="236">
        <f>ROUND(BB54,2)</f>
        <v>0</v>
      </c>
      <c r="X31" s="237"/>
      <c r="Y31" s="237"/>
      <c r="Z31" s="237"/>
      <c r="AA31" s="237"/>
      <c r="AB31" s="237"/>
      <c r="AC31" s="237"/>
      <c r="AD31" s="237"/>
      <c r="AE31" s="237"/>
      <c r="AF31" s="38"/>
      <c r="AG31" s="38"/>
      <c r="AH31" s="38"/>
      <c r="AI31" s="38"/>
      <c r="AJ31" s="38"/>
      <c r="AK31" s="236">
        <v>0</v>
      </c>
      <c r="AL31" s="237"/>
      <c r="AM31" s="237"/>
      <c r="AN31" s="237"/>
      <c r="AO31" s="237"/>
      <c r="AP31" s="38"/>
      <c r="AQ31" s="38"/>
      <c r="AR31" s="39"/>
      <c r="BE31" s="239"/>
    </row>
    <row r="32" spans="2:57" s="2" customFormat="1" ht="14.45" customHeight="1" hidden="1">
      <c r="B32" s="37"/>
      <c r="C32" s="38"/>
      <c r="D32" s="38"/>
      <c r="E32" s="38"/>
      <c r="F32" s="27" t="s">
        <v>47</v>
      </c>
      <c r="G32" s="38"/>
      <c r="H32" s="38"/>
      <c r="I32" s="38"/>
      <c r="J32" s="38"/>
      <c r="K32" s="38"/>
      <c r="L32" s="265">
        <v>0.15</v>
      </c>
      <c r="M32" s="237"/>
      <c r="N32" s="237"/>
      <c r="O32" s="237"/>
      <c r="P32" s="237"/>
      <c r="Q32" s="38"/>
      <c r="R32" s="38"/>
      <c r="S32" s="38"/>
      <c r="T32" s="38"/>
      <c r="U32" s="38"/>
      <c r="V32" s="38"/>
      <c r="W32" s="236">
        <f>ROUND(BC54,2)</f>
        <v>0</v>
      </c>
      <c r="X32" s="237"/>
      <c r="Y32" s="237"/>
      <c r="Z32" s="237"/>
      <c r="AA32" s="237"/>
      <c r="AB32" s="237"/>
      <c r="AC32" s="237"/>
      <c r="AD32" s="237"/>
      <c r="AE32" s="237"/>
      <c r="AF32" s="38"/>
      <c r="AG32" s="38"/>
      <c r="AH32" s="38"/>
      <c r="AI32" s="38"/>
      <c r="AJ32" s="38"/>
      <c r="AK32" s="236">
        <v>0</v>
      </c>
      <c r="AL32" s="237"/>
      <c r="AM32" s="237"/>
      <c r="AN32" s="237"/>
      <c r="AO32" s="237"/>
      <c r="AP32" s="38"/>
      <c r="AQ32" s="38"/>
      <c r="AR32" s="39"/>
      <c r="BE32" s="239"/>
    </row>
    <row r="33" spans="2:57" s="2" customFormat="1" ht="14.45" customHeight="1" hidden="1">
      <c r="B33" s="37"/>
      <c r="C33" s="38"/>
      <c r="D33" s="38"/>
      <c r="E33" s="38"/>
      <c r="F33" s="27" t="s">
        <v>48</v>
      </c>
      <c r="G33" s="38"/>
      <c r="H33" s="38"/>
      <c r="I33" s="38"/>
      <c r="J33" s="38"/>
      <c r="K33" s="38"/>
      <c r="L33" s="265">
        <v>0</v>
      </c>
      <c r="M33" s="237"/>
      <c r="N33" s="237"/>
      <c r="O33" s="237"/>
      <c r="P33" s="237"/>
      <c r="Q33" s="38"/>
      <c r="R33" s="38"/>
      <c r="S33" s="38"/>
      <c r="T33" s="38"/>
      <c r="U33" s="38"/>
      <c r="V33" s="38"/>
      <c r="W33" s="236">
        <f>ROUND(BD54,2)</f>
        <v>0</v>
      </c>
      <c r="X33" s="237"/>
      <c r="Y33" s="237"/>
      <c r="Z33" s="237"/>
      <c r="AA33" s="237"/>
      <c r="AB33" s="237"/>
      <c r="AC33" s="237"/>
      <c r="AD33" s="237"/>
      <c r="AE33" s="237"/>
      <c r="AF33" s="38"/>
      <c r="AG33" s="38"/>
      <c r="AH33" s="38"/>
      <c r="AI33" s="38"/>
      <c r="AJ33" s="38"/>
      <c r="AK33" s="236">
        <v>0</v>
      </c>
      <c r="AL33" s="237"/>
      <c r="AM33" s="237"/>
      <c r="AN33" s="237"/>
      <c r="AO33" s="237"/>
      <c r="AP33" s="38"/>
      <c r="AQ33" s="38"/>
      <c r="AR33" s="39"/>
      <c r="BE33" s="239"/>
    </row>
    <row r="34" spans="2:57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9"/>
    </row>
    <row r="35" spans="2:44" s="1" customFormat="1" ht="25.9" customHeight="1">
      <c r="B35" s="32"/>
      <c r="C35" s="40"/>
      <c r="D35" s="41" t="s">
        <v>49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50</v>
      </c>
      <c r="U35" s="42"/>
      <c r="V35" s="42"/>
      <c r="W35" s="42"/>
      <c r="X35" s="242" t="s">
        <v>51</v>
      </c>
      <c r="Y35" s="243"/>
      <c r="Z35" s="243"/>
      <c r="AA35" s="243"/>
      <c r="AB35" s="243"/>
      <c r="AC35" s="42"/>
      <c r="AD35" s="42"/>
      <c r="AE35" s="42"/>
      <c r="AF35" s="42"/>
      <c r="AG35" s="42"/>
      <c r="AH35" s="42"/>
      <c r="AI35" s="42"/>
      <c r="AJ35" s="42"/>
      <c r="AK35" s="244">
        <f>SUM(AK26:AK33)</f>
        <v>0</v>
      </c>
      <c r="AL35" s="243"/>
      <c r="AM35" s="243"/>
      <c r="AN35" s="243"/>
      <c r="AO35" s="245"/>
      <c r="AP35" s="40"/>
      <c r="AQ35" s="40"/>
      <c r="AR35" s="36"/>
    </row>
    <row r="36" spans="2:44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</row>
    <row r="41" spans="2:44" s="1" customFormat="1" ht="6.95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</row>
    <row r="42" spans="2:44" s="1" customFormat="1" ht="24.95" customHeight="1">
      <c r="B42" s="32"/>
      <c r="C42" s="21" t="s">
        <v>52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</row>
    <row r="43" spans="2:44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</row>
    <row r="44" spans="2:44" s="1" customFormat="1" ht="12" customHeight="1">
      <c r="B44" s="32"/>
      <c r="C44" s="27" t="s">
        <v>13</v>
      </c>
      <c r="D44" s="33"/>
      <c r="E44" s="33"/>
      <c r="F44" s="33"/>
      <c r="G44" s="33"/>
      <c r="H44" s="33"/>
      <c r="I44" s="33"/>
      <c r="J44" s="33"/>
      <c r="K44" s="33"/>
      <c r="L44" s="33" t="str">
        <f>K5</f>
        <v>2018/11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6"/>
    </row>
    <row r="45" spans="2:44" s="3" customFormat="1" ht="36.95" customHeight="1">
      <c r="B45" s="48"/>
      <c r="C45" s="49" t="s">
        <v>16</v>
      </c>
      <c r="D45" s="50"/>
      <c r="E45" s="50"/>
      <c r="F45" s="50"/>
      <c r="G45" s="50"/>
      <c r="H45" s="50"/>
      <c r="I45" s="50"/>
      <c r="J45" s="50"/>
      <c r="K45" s="50"/>
      <c r="L45" s="255" t="str">
        <f>K6</f>
        <v>Tůň Mariánka</v>
      </c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50"/>
      <c r="AQ45" s="50"/>
      <c r="AR45" s="51"/>
    </row>
    <row r="46" spans="2:44" s="1" customFormat="1" ht="6.95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</row>
    <row r="47" spans="2:44" s="1" customFormat="1" ht="12" customHeight="1">
      <c r="B47" s="32"/>
      <c r="C47" s="27" t="s">
        <v>21</v>
      </c>
      <c r="D47" s="33"/>
      <c r="E47" s="33"/>
      <c r="F47" s="33"/>
      <c r="G47" s="33"/>
      <c r="H47" s="33"/>
      <c r="I47" s="33"/>
      <c r="J47" s="33"/>
      <c r="K47" s="33"/>
      <c r="L47" s="52" t="str">
        <f>IF(K8="","",K8)</f>
        <v>Mariánské Lážně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7" t="s">
        <v>23</v>
      </c>
      <c r="AJ47" s="33"/>
      <c r="AK47" s="33"/>
      <c r="AL47" s="33"/>
      <c r="AM47" s="257" t="str">
        <f>IF(AN8="","",AN8)</f>
        <v>1. 11. 2018</v>
      </c>
      <c r="AN47" s="257"/>
      <c r="AO47" s="33"/>
      <c r="AP47" s="33"/>
      <c r="AQ47" s="33"/>
      <c r="AR47" s="36"/>
    </row>
    <row r="48" spans="2:44" s="1" customFormat="1" ht="6.95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</row>
    <row r="49" spans="2:56" s="1" customFormat="1" ht="12.6" customHeight="1">
      <c r="B49" s="32"/>
      <c r="C49" s="27" t="s">
        <v>25</v>
      </c>
      <c r="D49" s="33"/>
      <c r="E49" s="33"/>
      <c r="F49" s="33"/>
      <c r="G49" s="33"/>
      <c r="H49" s="33"/>
      <c r="I49" s="33"/>
      <c r="J49" s="33"/>
      <c r="K49" s="33"/>
      <c r="L49" s="33" t="str">
        <f>IF(E11="","",E11)</f>
        <v xml:space="preserve"> 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7" t="s">
        <v>31</v>
      </c>
      <c r="AJ49" s="33"/>
      <c r="AK49" s="33"/>
      <c r="AL49" s="33"/>
      <c r="AM49" s="253" t="str">
        <f>IF(E17="","",E17)</f>
        <v>AV ProENVI, s.r.o.</v>
      </c>
      <c r="AN49" s="254"/>
      <c r="AO49" s="254"/>
      <c r="AP49" s="254"/>
      <c r="AQ49" s="33"/>
      <c r="AR49" s="36"/>
      <c r="AS49" s="247" t="s">
        <v>53</v>
      </c>
      <c r="AT49" s="248"/>
      <c r="AU49" s="54"/>
      <c r="AV49" s="54"/>
      <c r="AW49" s="54"/>
      <c r="AX49" s="54"/>
      <c r="AY49" s="54"/>
      <c r="AZ49" s="54"/>
      <c r="BA49" s="54"/>
      <c r="BB49" s="54"/>
      <c r="BC49" s="54"/>
      <c r="BD49" s="55"/>
    </row>
    <row r="50" spans="2:56" s="1" customFormat="1" ht="12.6" customHeight="1">
      <c r="B50" s="32"/>
      <c r="C50" s="27" t="s">
        <v>29</v>
      </c>
      <c r="D50" s="33"/>
      <c r="E50" s="33"/>
      <c r="F50" s="33"/>
      <c r="G50" s="33"/>
      <c r="H50" s="33"/>
      <c r="I50" s="33"/>
      <c r="J50" s="33"/>
      <c r="K50" s="33"/>
      <c r="L50" s="33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7" t="s">
        <v>36</v>
      </c>
      <c r="AJ50" s="33"/>
      <c r="AK50" s="33"/>
      <c r="AL50" s="33"/>
      <c r="AM50" s="253" t="str">
        <f>IF(E20="","",E20)</f>
        <v xml:space="preserve"> </v>
      </c>
      <c r="AN50" s="254"/>
      <c r="AO50" s="254"/>
      <c r="AP50" s="254"/>
      <c r="AQ50" s="33"/>
      <c r="AR50" s="36"/>
      <c r="AS50" s="249"/>
      <c r="AT50" s="250"/>
      <c r="AU50" s="56"/>
      <c r="AV50" s="56"/>
      <c r="AW50" s="56"/>
      <c r="AX50" s="56"/>
      <c r="AY50" s="56"/>
      <c r="AZ50" s="56"/>
      <c r="BA50" s="56"/>
      <c r="BB50" s="56"/>
      <c r="BC50" s="56"/>
      <c r="BD50" s="57"/>
    </row>
    <row r="51" spans="2:56" s="1" customFormat="1" ht="10.9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251"/>
      <c r="AT51" s="252"/>
      <c r="AU51" s="58"/>
      <c r="AV51" s="58"/>
      <c r="AW51" s="58"/>
      <c r="AX51" s="58"/>
      <c r="AY51" s="58"/>
      <c r="AZ51" s="58"/>
      <c r="BA51" s="58"/>
      <c r="BB51" s="58"/>
      <c r="BC51" s="58"/>
      <c r="BD51" s="59"/>
    </row>
    <row r="52" spans="2:56" s="1" customFormat="1" ht="29.25" customHeight="1">
      <c r="B52" s="32"/>
      <c r="C52" s="266" t="s">
        <v>54</v>
      </c>
      <c r="D52" s="267"/>
      <c r="E52" s="267"/>
      <c r="F52" s="267"/>
      <c r="G52" s="267"/>
      <c r="H52" s="60"/>
      <c r="I52" s="268" t="s">
        <v>55</v>
      </c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9" t="s">
        <v>56</v>
      </c>
      <c r="AH52" s="267"/>
      <c r="AI52" s="267"/>
      <c r="AJ52" s="267"/>
      <c r="AK52" s="267"/>
      <c r="AL52" s="267"/>
      <c r="AM52" s="267"/>
      <c r="AN52" s="268" t="s">
        <v>57</v>
      </c>
      <c r="AO52" s="267"/>
      <c r="AP52" s="270"/>
      <c r="AQ52" s="61" t="s">
        <v>58</v>
      </c>
      <c r="AR52" s="36"/>
      <c r="AS52" s="62" t="s">
        <v>59</v>
      </c>
      <c r="AT52" s="63" t="s">
        <v>60</v>
      </c>
      <c r="AU52" s="63" t="s">
        <v>61</v>
      </c>
      <c r="AV52" s="63" t="s">
        <v>62</v>
      </c>
      <c r="AW52" s="63" t="s">
        <v>63</v>
      </c>
      <c r="AX52" s="63" t="s">
        <v>64</v>
      </c>
      <c r="AY52" s="63" t="s">
        <v>65</v>
      </c>
      <c r="AZ52" s="63" t="s">
        <v>66</v>
      </c>
      <c r="BA52" s="63" t="s">
        <v>67</v>
      </c>
      <c r="BB52" s="63" t="s">
        <v>68</v>
      </c>
      <c r="BC52" s="63" t="s">
        <v>69</v>
      </c>
      <c r="BD52" s="64" t="s">
        <v>70</v>
      </c>
    </row>
    <row r="53" spans="2:56" s="1" customFormat="1" ht="10.9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5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</row>
    <row r="54" spans="2:90" s="4" customFormat="1" ht="32.45" customHeight="1">
      <c r="B54" s="68"/>
      <c r="C54" s="69" t="s">
        <v>71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274">
        <f>ROUND(SUM(AG55:AG56),2)</f>
        <v>0</v>
      </c>
      <c r="AH54" s="274"/>
      <c r="AI54" s="274"/>
      <c r="AJ54" s="274"/>
      <c r="AK54" s="274"/>
      <c r="AL54" s="274"/>
      <c r="AM54" s="274"/>
      <c r="AN54" s="275">
        <f>SUM(AG54,AT54)</f>
        <v>0</v>
      </c>
      <c r="AO54" s="275"/>
      <c r="AP54" s="275"/>
      <c r="AQ54" s="72" t="s">
        <v>1</v>
      </c>
      <c r="AR54" s="73"/>
      <c r="AS54" s="74">
        <f>ROUND(SUM(AS55:AS56),2)</f>
        <v>0</v>
      </c>
      <c r="AT54" s="75">
        <f>ROUND(SUM(AV54:AW54),2)</f>
        <v>0</v>
      </c>
      <c r="AU54" s="76">
        <f>ROUND(SUM(AU55:AU56),5)</f>
        <v>0</v>
      </c>
      <c r="AV54" s="75">
        <f>ROUND(AZ54*L29,2)</f>
        <v>0</v>
      </c>
      <c r="AW54" s="75">
        <f>ROUND(BA54*L30,2)</f>
        <v>0</v>
      </c>
      <c r="AX54" s="75">
        <f>ROUND(BB54*L29,2)</f>
        <v>0</v>
      </c>
      <c r="AY54" s="75">
        <f>ROUND(BC54*L30,2)</f>
        <v>0</v>
      </c>
      <c r="AZ54" s="75">
        <f>ROUND(SUM(AZ55:AZ56),2)</f>
        <v>0</v>
      </c>
      <c r="BA54" s="75">
        <f>ROUND(SUM(BA55:BA56),2)</f>
        <v>0</v>
      </c>
      <c r="BB54" s="75">
        <f>ROUND(SUM(BB55:BB56),2)</f>
        <v>0</v>
      </c>
      <c r="BC54" s="75">
        <f>ROUND(SUM(BC55:BC56),2)</f>
        <v>0</v>
      </c>
      <c r="BD54" s="77">
        <f>ROUND(SUM(BD55:BD56),2)</f>
        <v>0</v>
      </c>
      <c r="BS54" s="78" t="s">
        <v>72</v>
      </c>
      <c r="BT54" s="78" t="s">
        <v>73</v>
      </c>
      <c r="BU54" s="79" t="s">
        <v>74</v>
      </c>
      <c r="BV54" s="78" t="s">
        <v>75</v>
      </c>
      <c r="BW54" s="78" t="s">
        <v>5</v>
      </c>
      <c r="BX54" s="78" t="s">
        <v>76</v>
      </c>
      <c r="CL54" s="78" t="s">
        <v>19</v>
      </c>
    </row>
    <row r="55" spans="1:91" s="5" customFormat="1" ht="26.45" customHeight="1">
      <c r="A55" s="80" t="s">
        <v>77</v>
      </c>
      <c r="B55" s="81"/>
      <c r="C55" s="82"/>
      <c r="D55" s="273" t="s">
        <v>78</v>
      </c>
      <c r="E55" s="273"/>
      <c r="F55" s="273"/>
      <c r="G55" s="273"/>
      <c r="H55" s="273"/>
      <c r="I55" s="83"/>
      <c r="J55" s="273" t="s">
        <v>79</v>
      </c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1">
        <f>'SO 01 - SO 01 - tůň Mariánka'!J30</f>
        <v>0</v>
      </c>
      <c r="AH55" s="272"/>
      <c r="AI55" s="272"/>
      <c r="AJ55" s="272"/>
      <c r="AK55" s="272"/>
      <c r="AL55" s="272"/>
      <c r="AM55" s="272"/>
      <c r="AN55" s="271">
        <f>SUM(AG55,AT55)</f>
        <v>0</v>
      </c>
      <c r="AO55" s="272"/>
      <c r="AP55" s="272"/>
      <c r="AQ55" s="84" t="s">
        <v>80</v>
      </c>
      <c r="AR55" s="85"/>
      <c r="AS55" s="86">
        <v>0</v>
      </c>
      <c r="AT55" s="87">
        <f>ROUND(SUM(AV55:AW55),2)</f>
        <v>0</v>
      </c>
      <c r="AU55" s="88">
        <f>'SO 01 - SO 01 - tůň Mariánka'!P86</f>
        <v>0</v>
      </c>
      <c r="AV55" s="87">
        <f>'SO 01 - SO 01 - tůň Mariánka'!J33</f>
        <v>0</v>
      </c>
      <c r="AW55" s="87">
        <f>'SO 01 - SO 01 - tůň Mariánka'!J34</f>
        <v>0</v>
      </c>
      <c r="AX55" s="87">
        <f>'SO 01 - SO 01 - tůň Mariánka'!J35</f>
        <v>0</v>
      </c>
      <c r="AY55" s="87">
        <f>'SO 01 - SO 01 - tůň Mariánka'!J36</f>
        <v>0</v>
      </c>
      <c r="AZ55" s="87">
        <f>'SO 01 - SO 01 - tůň Mariánka'!F33</f>
        <v>0</v>
      </c>
      <c r="BA55" s="87">
        <f>'SO 01 - SO 01 - tůň Mariánka'!F34</f>
        <v>0</v>
      </c>
      <c r="BB55" s="87">
        <f>'SO 01 - SO 01 - tůň Mariánka'!F35</f>
        <v>0</v>
      </c>
      <c r="BC55" s="87">
        <f>'SO 01 - SO 01 - tůň Mariánka'!F36</f>
        <v>0</v>
      </c>
      <c r="BD55" s="89">
        <f>'SO 01 - SO 01 - tůň Mariánka'!F37</f>
        <v>0</v>
      </c>
      <c r="BT55" s="90" t="s">
        <v>81</v>
      </c>
      <c r="BV55" s="90" t="s">
        <v>75</v>
      </c>
      <c r="BW55" s="90" t="s">
        <v>82</v>
      </c>
      <c r="BX55" s="90" t="s">
        <v>5</v>
      </c>
      <c r="CL55" s="90" t="s">
        <v>19</v>
      </c>
      <c r="CM55" s="90" t="s">
        <v>83</v>
      </c>
    </row>
    <row r="56" spans="1:91" s="5" customFormat="1" ht="26.45" customHeight="1">
      <c r="A56" s="80" t="s">
        <v>77</v>
      </c>
      <c r="B56" s="81"/>
      <c r="C56" s="82"/>
      <c r="D56" s="273" t="s">
        <v>84</v>
      </c>
      <c r="E56" s="273"/>
      <c r="F56" s="273"/>
      <c r="G56" s="273"/>
      <c r="H56" s="273"/>
      <c r="I56" s="83"/>
      <c r="J56" s="273" t="s">
        <v>85</v>
      </c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1">
        <f>'VON - vedlejší a ostatní ...'!J30</f>
        <v>0</v>
      </c>
      <c r="AH56" s="272"/>
      <c r="AI56" s="272"/>
      <c r="AJ56" s="272"/>
      <c r="AK56" s="272"/>
      <c r="AL56" s="272"/>
      <c r="AM56" s="272"/>
      <c r="AN56" s="271">
        <f>SUM(AG56,AT56)</f>
        <v>0</v>
      </c>
      <c r="AO56" s="272"/>
      <c r="AP56" s="272"/>
      <c r="AQ56" s="84" t="s">
        <v>80</v>
      </c>
      <c r="AR56" s="85"/>
      <c r="AS56" s="91">
        <v>0</v>
      </c>
      <c r="AT56" s="92">
        <f>ROUND(SUM(AV56:AW56),2)</f>
        <v>0</v>
      </c>
      <c r="AU56" s="93">
        <f>'VON - vedlejší a ostatní ...'!P80</f>
        <v>0</v>
      </c>
      <c r="AV56" s="92">
        <f>'VON - vedlejší a ostatní ...'!J33</f>
        <v>0</v>
      </c>
      <c r="AW56" s="92">
        <f>'VON - vedlejší a ostatní ...'!J34</f>
        <v>0</v>
      </c>
      <c r="AX56" s="92">
        <f>'VON - vedlejší a ostatní ...'!J35</f>
        <v>0</v>
      </c>
      <c r="AY56" s="92">
        <f>'VON - vedlejší a ostatní ...'!J36</f>
        <v>0</v>
      </c>
      <c r="AZ56" s="92">
        <f>'VON - vedlejší a ostatní ...'!F33</f>
        <v>0</v>
      </c>
      <c r="BA56" s="92">
        <f>'VON - vedlejší a ostatní ...'!F34</f>
        <v>0</v>
      </c>
      <c r="BB56" s="92">
        <f>'VON - vedlejší a ostatní ...'!F35</f>
        <v>0</v>
      </c>
      <c r="BC56" s="92">
        <f>'VON - vedlejší a ostatní ...'!F36</f>
        <v>0</v>
      </c>
      <c r="BD56" s="94">
        <f>'VON - vedlejší a ostatní ...'!F37</f>
        <v>0</v>
      </c>
      <c r="BT56" s="90" t="s">
        <v>81</v>
      </c>
      <c r="BV56" s="90" t="s">
        <v>75</v>
      </c>
      <c r="BW56" s="90" t="s">
        <v>86</v>
      </c>
      <c r="BX56" s="90" t="s">
        <v>5</v>
      </c>
      <c r="CL56" s="90" t="s">
        <v>19</v>
      </c>
      <c r="CM56" s="90" t="s">
        <v>83</v>
      </c>
    </row>
    <row r="57" spans="2:44" s="1" customFormat="1" ht="30" customHeight="1"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6"/>
    </row>
    <row r="58" spans="2:44" s="1" customFormat="1" ht="6.95" customHeight="1"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36"/>
    </row>
  </sheetData>
  <sheetProtection algorithmName="SHA-512" hashValue="Al/E9hQ+KouS1C8AsChXofmUfuoFHpyln7Ue2icT67l7s7lJd2RdjqFv40Qc5nDPz9AmCKv7xRThtxTXGfkpVA==" saltValue="/rlFwb3LYdTtIBVsEYed/DFyho/627ieag/z++6JX0maPHNg6LBtMEWSG+KfHuSG0D/wa+9KFHtlGlNIrGL4Dw==" spinCount="100000" sheet="1" objects="1" scenarios="1" formatColumns="0" formatRows="0"/>
  <mergeCells count="46">
    <mergeCell ref="AN56:AP56"/>
    <mergeCell ref="AG56:AM56"/>
    <mergeCell ref="D56:H56"/>
    <mergeCell ref="J56:AF56"/>
    <mergeCell ref="AG54:AM54"/>
    <mergeCell ref="AN54:AP54"/>
    <mergeCell ref="AG52:AM52"/>
    <mergeCell ref="AN52:AP52"/>
    <mergeCell ref="AN55:AP55"/>
    <mergeCell ref="AG55:AM55"/>
    <mergeCell ref="D55:H55"/>
    <mergeCell ref="J55:AF55"/>
    <mergeCell ref="L30:P30"/>
    <mergeCell ref="L31:P31"/>
    <mergeCell ref="L32:P32"/>
    <mergeCell ref="L33:P33"/>
    <mergeCell ref="C52:G52"/>
    <mergeCell ref="I52:AF52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SO 01 - SO 01 - tůň Mariánka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1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95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5" t="s">
        <v>82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83</v>
      </c>
    </row>
    <row r="4" spans="2:46" ht="24.95" customHeight="1">
      <c r="B4" s="18"/>
      <c r="D4" s="99" t="s">
        <v>87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16</v>
      </c>
      <c r="L6" s="18"/>
    </row>
    <row r="7" spans="2:12" ht="14.45" customHeight="1">
      <c r="B7" s="18"/>
      <c r="E7" s="276" t="str">
        <f>'Rekapitulace stavby'!K6</f>
        <v>Tůň Mariánka</v>
      </c>
      <c r="F7" s="277"/>
      <c r="G7" s="277"/>
      <c r="H7" s="277"/>
      <c r="L7" s="18"/>
    </row>
    <row r="8" spans="2:12" s="1" customFormat="1" ht="12" customHeight="1">
      <c r="B8" s="36"/>
      <c r="D8" s="100" t="s">
        <v>88</v>
      </c>
      <c r="I8" s="101"/>
      <c r="L8" s="36"/>
    </row>
    <row r="9" spans="2:12" s="1" customFormat="1" ht="36.95" customHeight="1">
      <c r="B9" s="36"/>
      <c r="E9" s="278" t="s">
        <v>89</v>
      </c>
      <c r="F9" s="279"/>
      <c r="G9" s="279"/>
      <c r="H9" s="279"/>
      <c r="I9" s="101"/>
      <c r="L9" s="36"/>
    </row>
    <row r="10" spans="2:12" s="1" customFormat="1" ht="11.25">
      <c r="B10" s="36"/>
      <c r="I10" s="101"/>
      <c r="L10" s="36"/>
    </row>
    <row r="11" spans="2:12" s="1" customFormat="1" ht="12" customHeight="1">
      <c r="B11" s="36"/>
      <c r="D11" s="100" t="s">
        <v>18</v>
      </c>
      <c r="F11" s="15" t="s">
        <v>19</v>
      </c>
      <c r="I11" s="102" t="s">
        <v>20</v>
      </c>
      <c r="J11" s="15" t="s">
        <v>1</v>
      </c>
      <c r="L11" s="36"/>
    </row>
    <row r="12" spans="2:12" s="1" customFormat="1" ht="12" customHeight="1">
      <c r="B12" s="36"/>
      <c r="D12" s="100" t="s">
        <v>21</v>
      </c>
      <c r="F12" s="15" t="s">
        <v>22</v>
      </c>
      <c r="I12" s="102" t="s">
        <v>23</v>
      </c>
      <c r="J12" s="103" t="str">
        <f>'Rekapitulace stavby'!AN8</f>
        <v>1. 11. 2018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25</v>
      </c>
      <c r="I14" s="102" t="s">
        <v>26</v>
      </c>
      <c r="J14" s="15" t="str">
        <f>IF('Rekapitulace stavby'!AN10="","",'Rekapitulace stavby'!AN10)</f>
        <v/>
      </c>
      <c r="L14" s="36"/>
    </row>
    <row r="15" spans="2:12" s="1" customFormat="1" ht="18" customHeight="1">
      <c r="B15" s="36"/>
      <c r="E15" s="15" t="str">
        <f>IF('Rekapitulace stavby'!E11="","",'Rekapitulace stavby'!E11)</f>
        <v xml:space="preserve"> </v>
      </c>
      <c r="I15" s="102" t="s">
        <v>28</v>
      </c>
      <c r="J15" s="15" t="str">
        <f>IF('Rekapitulace stavby'!AN11="","",'Rekapitulace stavby'!AN11)</f>
        <v/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29</v>
      </c>
      <c r="I17" s="102" t="s">
        <v>26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0" t="str">
        <f>'Rekapitulace stavby'!E14</f>
        <v>Vyplň údaj</v>
      </c>
      <c r="F18" s="281"/>
      <c r="G18" s="281"/>
      <c r="H18" s="281"/>
      <c r="I18" s="102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31</v>
      </c>
      <c r="I20" s="102" t="s">
        <v>26</v>
      </c>
      <c r="J20" s="15" t="s">
        <v>32</v>
      </c>
      <c r="L20" s="36"/>
    </row>
    <row r="21" spans="2:12" s="1" customFormat="1" ht="18" customHeight="1">
      <c r="B21" s="36"/>
      <c r="E21" s="15" t="s">
        <v>33</v>
      </c>
      <c r="I21" s="102" t="s">
        <v>28</v>
      </c>
      <c r="J21" s="15" t="s">
        <v>34</v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36</v>
      </c>
      <c r="I23" s="102" t="s">
        <v>26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2" t="s">
        <v>28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37</v>
      </c>
      <c r="I26" s="101"/>
      <c r="L26" s="36"/>
    </row>
    <row r="27" spans="2:12" s="6" customFormat="1" ht="14.45" customHeight="1">
      <c r="B27" s="104"/>
      <c r="E27" s="282" t="s">
        <v>1</v>
      </c>
      <c r="F27" s="282"/>
      <c r="G27" s="282"/>
      <c r="H27" s="282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39</v>
      </c>
      <c r="I30" s="101"/>
      <c r="J30" s="108">
        <f>ROUND(J86,2)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41</v>
      </c>
      <c r="I32" s="110" t="s">
        <v>40</v>
      </c>
      <c r="J32" s="109" t="s">
        <v>42</v>
      </c>
      <c r="L32" s="36"/>
    </row>
    <row r="33" spans="2:12" s="1" customFormat="1" ht="14.45" customHeight="1">
      <c r="B33" s="36"/>
      <c r="D33" s="100" t="s">
        <v>43</v>
      </c>
      <c r="E33" s="100" t="s">
        <v>44</v>
      </c>
      <c r="F33" s="111">
        <f>ROUND((SUM(BE86:BE200)),2)</f>
        <v>0</v>
      </c>
      <c r="I33" s="112">
        <v>0.21</v>
      </c>
      <c r="J33" s="111">
        <f>ROUND(((SUM(BE86:BE200))*I33),2)</f>
        <v>0</v>
      </c>
      <c r="L33" s="36"/>
    </row>
    <row r="34" spans="2:12" s="1" customFormat="1" ht="14.45" customHeight="1">
      <c r="B34" s="36"/>
      <c r="E34" s="100" t="s">
        <v>45</v>
      </c>
      <c r="F34" s="111">
        <f>ROUND((SUM(BF86:BF200)),2)</f>
        <v>0</v>
      </c>
      <c r="I34" s="112">
        <v>0.15</v>
      </c>
      <c r="J34" s="111">
        <f>ROUND(((SUM(BF86:BF200))*I34),2)</f>
        <v>0</v>
      </c>
      <c r="L34" s="36"/>
    </row>
    <row r="35" spans="2:12" s="1" customFormat="1" ht="14.45" customHeight="1" hidden="1">
      <c r="B35" s="36"/>
      <c r="E35" s="100" t="s">
        <v>46</v>
      </c>
      <c r="F35" s="111">
        <f>ROUND((SUM(BG86:BG200)),2)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47</v>
      </c>
      <c r="F36" s="111">
        <f>ROUND((SUM(BH86:BH200)),2)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48</v>
      </c>
      <c r="F37" s="111">
        <f>ROUND((SUM(BI86:BI200)),2)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49</v>
      </c>
      <c r="E39" s="115"/>
      <c r="F39" s="115"/>
      <c r="G39" s="116" t="s">
        <v>50</v>
      </c>
      <c r="H39" s="117" t="s">
        <v>51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 hidden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 hidden="1">
      <c r="B45" s="32"/>
      <c r="C45" s="21" t="s">
        <v>90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 hidden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 hidden="1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4.45" customHeight="1" hidden="1">
      <c r="B48" s="32"/>
      <c r="C48" s="33"/>
      <c r="D48" s="33"/>
      <c r="E48" s="283" t="str">
        <f>E7</f>
        <v>Tůň Mariánka</v>
      </c>
      <c r="F48" s="284"/>
      <c r="G48" s="284"/>
      <c r="H48" s="284"/>
      <c r="I48" s="101"/>
      <c r="J48" s="33"/>
      <c r="K48" s="33"/>
      <c r="L48" s="36"/>
    </row>
    <row r="49" spans="2:12" s="1" customFormat="1" ht="12" customHeight="1" hidden="1">
      <c r="B49" s="32"/>
      <c r="C49" s="27" t="s">
        <v>88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4.45" customHeight="1" hidden="1">
      <c r="B50" s="32"/>
      <c r="C50" s="33"/>
      <c r="D50" s="33"/>
      <c r="E50" s="255" t="str">
        <f>E9</f>
        <v>SO 01 - SO 01 - tůň Mariánka</v>
      </c>
      <c r="F50" s="254"/>
      <c r="G50" s="254"/>
      <c r="H50" s="254"/>
      <c r="I50" s="101"/>
      <c r="J50" s="33"/>
      <c r="K50" s="33"/>
      <c r="L50" s="36"/>
    </row>
    <row r="51" spans="2:12" s="1" customFormat="1" ht="6.95" customHeight="1" hidden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 hidden="1">
      <c r="B52" s="32"/>
      <c r="C52" s="27" t="s">
        <v>21</v>
      </c>
      <c r="D52" s="33"/>
      <c r="E52" s="33"/>
      <c r="F52" s="25" t="str">
        <f>F12</f>
        <v>Mariánské Lážně</v>
      </c>
      <c r="G52" s="33"/>
      <c r="H52" s="33"/>
      <c r="I52" s="102" t="s">
        <v>23</v>
      </c>
      <c r="J52" s="53" t="str">
        <f>IF(J12="","",J12)</f>
        <v>1. 11. 2018</v>
      </c>
      <c r="K52" s="33"/>
      <c r="L52" s="36"/>
    </row>
    <row r="53" spans="2:12" s="1" customFormat="1" ht="6.95" customHeight="1" hidden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2.6" customHeight="1" hidden="1">
      <c r="B54" s="32"/>
      <c r="C54" s="27" t="s">
        <v>25</v>
      </c>
      <c r="D54" s="33"/>
      <c r="E54" s="33"/>
      <c r="F54" s="25" t="str">
        <f>E15</f>
        <v xml:space="preserve"> </v>
      </c>
      <c r="G54" s="33"/>
      <c r="H54" s="33"/>
      <c r="I54" s="102" t="s">
        <v>31</v>
      </c>
      <c r="J54" s="30" t="str">
        <f>E21</f>
        <v>AV ProENVI, s.r.o.</v>
      </c>
      <c r="K54" s="33"/>
      <c r="L54" s="36"/>
    </row>
    <row r="55" spans="2:12" s="1" customFormat="1" ht="12.6" customHeight="1" hidden="1">
      <c r="B55" s="32"/>
      <c r="C55" s="27" t="s">
        <v>29</v>
      </c>
      <c r="D55" s="33"/>
      <c r="E55" s="33"/>
      <c r="F55" s="25" t="str">
        <f>IF(E18="","",E18)</f>
        <v>Vyplň údaj</v>
      </c>
      <c r="G55" s="33"/>
      <c r="H55" s="33"/>
      <c r="I55" s="102" t="s">
        <v>36</v>
      </c>
      <c r="J55" s="30" t="str">
        <f>E24</f>
        <v xml:space="preserve"> </v>
      </c>
      <c r="K55" s="33"/>
      <c r="L55" s="36"/>
    </row>
    <row r="56" spans="2:12" s="1" customFormat="1" ht="10.35" customHeight="1" hidden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 hidden="1">
      <c r="B57" s="32"/>
      <c r="C57" s="127" t="s">
        <v>91</v>
      </c>
      <c r="D57" s="128"/>
      <c r="E57" s="128"/>
      <c r="F57" s="128"/>
      <c r="G57" s="128"/>
      <c r="H57" s="128"/>
      <c r="I57" s="129"/>
      <c r="J57" s="130" t="s">
        <v>92</v>
      </c>
      <c r="K57" s="128"/>
      <c r="L57" s="36"/>
    </row>
    <row r="58" spans="2:12" s="1" customFormat="1" ht="10.35" customHeight="1" hidden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 hidden="1">
      <c r="B59" s="32"/>
      <c r="C59" s="131" t="s">
        <v>93</v>
      </c>
      <c r="D59" s="33"/>
      <c r="E59" s="33"/>
      <c r="F59" s="33"/>
      <c r="G59" s="33"/>
      <c r="H59" s="33"/>
      <c r="I59" s="101"/>
      <c r="J59" s="71">
        <f>J86</f>
        <v>0</v>
      </c>
      <c r="K59" s="33"/>
      <c r="L59" s="36"/>
      <c r="AU59" s="15" t="s">
        <v>94</v>
      </c>
    </row>
    <row r="60" spans="2:12" s="7" customFormat="1" ht="24.95" customHeight="1" hidden="1">
      <c r="B60" s="132"/>
      <c r="C60" s="133"/>
      <c r="D60" s="134" t="s">
        <v>95</v>
      </c>
      <c r="E60" s="135"/>
      <c r="F60" s="135"/>
      <c r="G60" s="135"/>
      <c r="H60" s="135"/>
      <c r="I60" s="136"/>
      <c r="J60" s="137">
        <f>J87</f>
        <v>0</v>
      </c>
      <c r="K60" s="133"/>
      <c r="L60" s="138"/>
    </row>
    <row r="61" spans="2:12" s="8" customFormat="1" ht="19.9" customHeight="1" hidden="1">
      <c r="B61" s="139"/>
      <c r="C61" s="140"/>
      <c r="D61" s="141" t="s">
        <v>96</v>
      </c>
      <c r="E61" s="142"/>
      <c r="F61" s="142"/>
      <c r="G61" s="142"/>
      <c r="H61" s="142"/>
      <c r="I61" s="143"/>
      <c r="J61" s="144">
        <f>J88</f>
        <v>0</v>
      </c>
      <c r="K61" s="140"/>
      <c r="L61" s="145"/>
    </row>
    <row r="62" spans="2:12" s="8" customFormat="1" ht="19.9" customHeight="1" hidden="1">
      <c r="B62" s="139"/>
      <c r="C62" s="140"/>
      <c r="D62" s="141" t="s">
        <v>97</v>
      </c>
      <c r="E62" s="142"/>
      <c r="F62" s="142"/>
      <c r="G62" s="142"/>
      <c r="H62" s="142"/>
      <c r="I62" s="143"/>
      <c r="J62" s="144">
        <f>J145</f>
        <v>0</v>
      </c>
      <c r="K62" s="140"/>
      <c r="L62" s="145"/>
    </row>
    <row r="63" spans="2:12" s="8" customFormat="1" ht="19.9" customHeight="1" hidden="1">
      <c r="B63" s="139"/>
      <c r="C63" s="140"/>
      <c r="D63" s="141" t="s">
        <v>98</v>
      </c>
      <c r="E63" s="142"/>
      <c r="F63" s="142"/>
      <c r="G63" s="142"/>
      <c r="H63" s="142"/>
      <c r="I63" s="143"/>
      <c r="J63" s="144">
        <f>J160</f>
        <v>0</v>
      </c>
      <c r="K63" s="140"/>
      <c r="L63" s="145"/>
    </row>
    <row r="64" spans="2:12" s="8" customFormat="1" ht="19.9" customHeight="1" hidden="1">
      <c r="B64" s="139"/>
      <c r="C64" s="140"/>
      <c r="D64" s="141" t="s">
        <v>99</v>
      </c>
      <c r="E64" s="142"/>
      <c r="F64" s="142"/>
      <c r="G64" s="142"/>
      <c r="H64" s="142"/>
      <c r="I64" s="143"/>
      <c r="J64" s="144">
        <f>J191</f>
        <v>0</v>
      </c>
      <c r="K64" s="140"/>
      <c r="L64" s="145"/>
    </row>
    <row r="65" spans="2:12" s="8" customFormat="1" ht="19.9" customHeight="1" hidden="1">
      <c r="B65" s="139"/>
      <c r="C65" s="140"/>
      <c r="D65" s="141" t="s">
        <v>100</v>
      </c>
      <c r="E65" s="142"/>
      <c r="F65" s="142"/>
      <c r="G65" s="142"/>
      <c r="H65" s="142"/>
      <c r="I65" s="143"/>
      <c r="J65" s="144">
        <f>J194</f>
        <v>0</v>
      </c>
      <c r="K65" s="140"/>
      <c r="L65" s="145"/>
    </row>
    <row r="66" spans="2:12" s="8" customFormat="1" ht="19.9" customHeight="1" hidden="1">
      <c r="B66" s="139"/>
      <c r="C66" s="140"/>
      <c r="D66" s="141" t="s">
        <v>101</v>
      </c>
      <c r="E66" s="142"/>
      <c r="F66" s="142"/>
      <c r="G66" s="142"/>
      <c r="H66" s="142"/>
      <c r="I66" s="143"/>
      <c r="J66" s="144">
        <f>J198</f>
        <v>0</v>
      </c>
      <c r="K66" s="140"/>
      <c r="L66" s="145"/>
    </row>
    <row r="67" spans="2:12" s="1" customFormat="1" ht="21.75" customHeight="1" hidden="1">
      <c r="B67" s="32"/>
      <c r="C67" s="33"/>
      <c r="D67" s="33"/>
      <c r="E67" s="33"/>
      <c r="F67" s="33"/>
      <c r="G67" s="33"/>
      <c r="H67" s="33"/>
      <c r="I67" s="101"/>
      <c r="J67" s="33"/>
      <c r="K67" s="33"/>
      <c r="L67" s="36"/>
    </row>
    <row r="68" spans="2:12" s="1" customFormat="1" ht="6.95" customHeight="1" hidden="1">
      <c r="B68" s="44"/>
      <c r="C68" s="45"/>
      <c r="D68" s="45"/>
      <c r="E68" s="45"/>
      <c r="F68" s="45"/>
      <c r="G68" s="45"/>
      <c r="H68" s="45"/>
      <c r="I68" s="123"/>
      <c r="J68" s="45"/>
      <c r="K68" s="45"/>
      <c r="L68" s="36"/>
    </row>
    <row r="69" ht="11.25" hidden="1"/>
    <row r="70" ht="11.25" hidden="1"/>
    <row r="71" ht="11.25" hidden="1"/>
    <row r="72" spans="2:12" s="1" customFormat="1" ht="6.95" customHeight="1">
      <c r="B72" s="46"/>
      <c r="C72" s="47"/>
      <c r="D72" s="47"/>
      <c r="E72" s="47"/>
      <c r="F72" s="47"/>
      <c r="G72" s="47"/>
      <c r="H72" s="47"/>
      <c r="I72" s="126"/>
      <c r="J72" s="47"/>
      <c r="K72" s="47"/>
      <c r="L72" s="36"/>
    </row>
    <row r="73" spans="2:12" s="1" customFormat="1" ht="24.95" customHeight="1">
      <c r="B73" s="32"/>
      <c r="C73" s="21" t="s">
        <v>102</v>
      </c>
      <c r="D73" s="33"/>
      <c r="E73" s="33"/>
      <c r="F73" s="33"/>
      <c r="G73" s="33"/>
      <c r="H73" s="33"/>
      <c r="I73" s="101"/>
      <c r="J73" s="33"/>
      <c r="K73" s="33"/>
      <c r="L73" s="36"/>
    </row>
    <row r="74" spans="2:12" s="1" customFormat="1" ht="6.95" customHeight="1">
      <c r="B74" s="32"/>
      <c r="C74" s="33"/>
      <c r="D74" s="33"/>
      <c r="E74" s="33"/>
      <c r="F74" s="33"/>
      <c r="G74" s="33"/>
      <c r="H74" s="33"/>
      <c r="I74" s="101"/>
      <c r="J74" s="33"/>
      <c r="K74" s="33"/>
      <c r="L74" s="36"/>
    </row>
    <row r="75" spans="2:12" s="1" customFormat="1" ht="12" customHeight="1">
      <c r="B75" s="32"/>
      <c r="C75" s="27" t="s">
        <v>16</v>
      </c>
      <c r="D75" s="33"/>
      <c r="E75" s="33"/>
      <c r="F75" s="33"/>
      <c r="G75" s="33"/>
      <c r="H75" s="33"/>
      <c r="I75" s="101"/>
      <c r="J75" s="33"/>
      <c r="K75" s="33"/>
      <c r="L75" s="36"/>
    </row>
    <row r="76" spans="2:12" s="1" customFormat="1" ht="14.45" customHeight="1">
      <c r="B76" s="32"/>
      <c r="C76" s="33"/>
      <c r="D76" s="33"/>
      <c r="E76" s="283" t="str">
        <f>E7</f>
        <v>Tůň Mariánka</v>
      </c>
      <c r="F76" s="284"/>
      <c r="G76" s="284"/>
      <c r="H76" s="284"/>
      <c r="I76" s="101"/>
      <c r="J76" s="33"/>
      <c r="K76" s="33"/>
      <c r="L76" s="36"/>
    </row>
    <row r="77" spans="2:12" s="1" customFormat="1" ht="12" customHeight="1">
      <c r="B77" s="32"/>
      <c r="C77" s="27" t="s">
        <v>88</v>
      </c>
      <c r="D77" s="33"/>
      <c r="E77" s="33"/>
      <c r="F77" s="33"/>
      <c r="G77" s="33"/>
      <c r="H77" s="33"/>
      <c r="I77" s="101"/>
      <c r="J77" s="33"/>
      <c r="K77" s="33"/>
      <c r="L77" s="36"/>
    </row>
    <row r="78" spans="2:12" s="1" customFormat="1" ht="14.45" customHeight="1">
      <c r="B78" s="32"/>
      <c r="C78" s="33"/>
      <c r="D78" s="33"/>
      <c r="E78" s="255" t="str">
        <f>E9</f>
        <v>SO 01 - SO 01 - tůň Mariánka</v>
      </c>
      <c r="F78" s="254"/>
      <c r="G78" s="254"/>
      <c r="H78" s="254"/>
      <c r="I78" s="101"/>
      <c r="J78" s="33"/>
      <c r="K78" s="33"/>
      <c r="L78" s="36"/>
    </row>
    <row r="79" spans="2:12" s="1" customFormat="1" ht="6.95" customHeight="1">
      <c r="B79" s="32"/>
      <c r="C79" s="33"/>
      <c r="D79" s="33"/>
      <c r="E79" s="33"/>
      <c r="F79" s="33"/>
      <c r="G79" s="33"/>
      <c r="H79" s="33"/>
      <c r="I79" s="101"/>
      <c r="J79" s="33"/>
      <c r="K79" s="33"/>
      <c r="L79" s="36"/>
    </row>
    <row r="80" spans="2:12" s="1" customFormat="1" ht="12" customHeight="1">
      <c r="B80" s="32"/>
      <c r="C80" s="27" t="s">
        <v>21</v>
      </c>
      <c r="D80" s="33"/>
      <c r="E80" s="33"/>
      <c r="F80" s="25" t="str">
        <f>F12</f>
        <v>Mariánské Lážně</v>
      </c>
      <c r="G80" s="33"/>
      <c r="H80" s="33"/>
      <c r="I80" s="102" t="s">
        <v>23</v>
      </c>
      <c r="J80" s="53" t="str">
        <f>IF(J12="","",J12)</f>
        <v>1. 11. 2018</v>
      </c>
      <c r="K80" s="33"/>
      <c r="L80" s="36"/>
    </row>
    <row r="81" spans="2:12" s="1" customFormat="1" ht="6.95" customHeight="1">
      <c r="B81" s="32"/>
      <c r="C81" s="33"/>
      <c r="D81" s="33"/>
      <c r="E81" s="33"/>
      <c r="F81" s="33"/>
      <c r="G81" s="33"/>
      <c r="H81" s="33"/>
      <c r="I81" s="101"/>
      <c r="J81" s="33"/>
      <c r="K81" s="33"/>
      <c r="L81" s="36"/>
    </row>
    <row r="82" spans="2:12" s="1" customFormat="1" ht="12.6" customHeight="1">
      <c r="B82" s="32"/>
      <c r="C82" s="27" t="s">
        <v>25</v>
      </c>
      <c r="D82" s="33"/>
      <c r="E82" s="33"/>
      <c r="F82" s="25" t="str">
        <f>E15</f>
        <v xml:space="preserve"> </v>
      </c>
      <c r="G82" s="33"/>
      <c r="H82" s="33"/>
      <c r="I82" s="102" t="s">
        <v>31</v>
      </c>
      <c r="J82" s="30" t="str">
        <f>E21</f>
        <v>AV ProENVI, s.r.o.</v>
      </c>
      <c r="K82" s="33"/>
      <c r="L82" s="36"/>
    </row>
    <row r="83" spans="2:12" s="1" customFormat="1" ht="12.6" customHeight="1">
      <c r="B83" s="32"/>
      <c r="C83" s="27" t="s">
        <v>29</v>
      </c>
      <c r="D83" s="33"/>
      <c r="E83" s="33"/>
      <c r="F83" s="25" t="str">
        <f>IF(E18="","",E18)</f>
        <v>Vyplň údaj</v>
      </c>
      <c r="G83" s="33"/>
      <c r="H83" s="33"/>
      <c r="I83" s="102" t="s">
        <v>36</v>
      </c>
      <c r="J83" s="30" t="str">
        <f>E24</f>
        <v xml:space="preserve"> </v>
      </c>
      <c r="K83" s="33"/>
      <c r="L83" s="36"/>
    </row>
    <row r="84" spans="2:12" s="1" customFormat="1" ht="10.35" customHeight="1">
      <c r="B84" s="32"/>
      <c r="C84" s="33"/>
      <c r="D84" s="33"/>
      <c r="E84" s="33"/>
      <c r="F84" s="33"/>
      <c r="G84" s="33"/>
      <c r="H84" s="33"/>
      <c r="I84" s="101"/>
      <c r="J84" s="33"/>
      <c r="K84" s="33"/>
      <c r="L84" s="36"/>
    </row>
    <row r="85" spans="2:20" s="9" customFormat="1" ht="29.25" customHeight="1">
      <c r="B85" s="146"/>
      <c r="C85" s="147" t="s">
        <v>103</v>
      </c>
      <c r="D85" s="148" t="s">
        <v>58</v>
      </c>
      <c r="E85" s="148" t="s">
        <v>54</v>
      </c>
      <c r="F85" s="148" t="s">
        <v>55</v>
      </c>
      <c r="G85" s="148" t="s">
        <v>104</v>
      </c>
      <c r="H85" s="148" t="s">
        <v>105</v>
      </c>
      <c r="I85" s="149" t="s">
        <v>106</v>
      </c>
      <c r="J85" s="148" t="s">
        <v>92</v>
      </c>
      <c r="K85" s="150" t="s">
        <v>107</v>
      </c>
      <c r="L85" s="151"/>
      <c r="M85" s="62" t="s">
        <v>1</v>
      </c>
      <c r="N85" s="63" t="s">
        <v>43</v>
      </c>
      <c r="O85" s="63" t="s">
        <v>108</v>
      </c>
      <c r="P85" s="63" t="s">
        <v>109</v>
      </c>
      <c r="Q85" s="63" t="s">
        <v>110</v>
      </c>
      <c r="R85" s="63" t="s">
        <v>111</v>
      </c>
      <c r="S85" s="63" t="s">
        <v>112</v>
      </c>
      <c r="T85" s="64" t="s">
        <v>113</v>
      </c>
    </row>
    <row r="86" spans="2:63" s="1" customFormat="1" ht="22.9" customHeight="1">
      <c r="B86" s="32"/>
      <c r="C86" s="69" t="s">
        <v>114</v>
      </c>
      <c r="D86" s="33"/>
      <c r="E86" s="33"/>
      <c r="F86" s="33"/>
      <c r="G86" s="33"/>
      <c r="H86" s="33"/>
      <c r="I86" s="101"/>
      <c r="J86" s="152">
        <f>BK86</f>
        <v>0</v>
      </c>
      <c r="K86" s="33"/>
      <c r="L86" s="36"/>
      <c r="M86" s="65"/>
      <c r="N86" s="66"/>
      <c r="O86" s="66"/>
      <c r="P86" s="153">
        <f>P87</f>
        <v>0</v>
      </c>
      <c r="Q86" s="66"/>
      <c r="R86" s="153">
        <f>R87</f>
        <v>161.38219748000003</v>
      </c>
      <c r="S86" s="66"/>
      <c r="T86" s="154">
        <f>T87</f>
        <v>0</v>
      </c>
      <c r="AT86" s="15" t="s">
        <v>72</v>
      </c>
      <c r="AU86" s="15" t="s">
        <v>94</v>
      </c>
      <c r="BK86" s="155">
        <f>BK87</f>
        <v>0</v>
      </c>
    </row>
    <row r="87" spans="2:63" s="10" customFormat="1" ht="25.9" customHeight="1">
      <c r="B87" s="156"/>
      <c r="C87" s="157"/>
      <c r="D87" s="158" t="s">
        <v>72</v>
      </c>
      <c r="E87" s="159" t="s">
        <v>115</v>
      </c>
      <c r="F87" s="159" t="s">
        <v>116</v>
      </c>
      <c r="G87" s="157"/>
      <c r="H87" s="157"/>
      <c r="I87" s="160"/>
      <c r="J87" s="161">
        <f>BK87</f>
        <v>0</v>
      </c>
      <c r="K87" s="157"/>
      <c r="L87" s="162"/>
      <c r="M87" s="163"/>
      <c r="N87" s="164"/>
      <c r="O87" s="164"/>
      <c r="P87" s="165">
        <f>P88+P145+P160+P191+P194+P198</f>
        <v>0</v>
      </c>
      <c r="Q87" s="164"/>
      <c r="R87" s="165">
        <f>R88+R145+R160+R191+R194+R198</f>
        <v>161.38219748000003</v>
      </c>
      <c r="S87" s="164"/>
      <c r="T87" s="166">
        <f>T88+T145+T160+T191+T194+T198</f>
        <v>0</v>
      </c>
      <c r="AR87" s="167" t="s">
        <v>81</v>
      </c>
      <c r="AT87" s="168" t="s">
        <v>72</v>
      </c>
      <c r="AU87" s="168" t="s">
        <v>73</v>
      </c>
      <c r="AY87" s="167" t="s">
        <v>117</v>
      </c>
      <c r="BK87" s="169">
        <f>BK88+BK145+BK160+BK191+BK194+BK198</f>
        <v>0</v>
      </c>
    </row>
    <row r="88" spans="2:63" s="10" customFormat="1" ht="22.9" customHeight="1">
      <c r="B88" s="156"/>
      <c r="C88" s="157"/>
      <c r="D88" s="158" t="s">
        <v>72</v>
      </c>
      <c r="E88" s="170" t="s">
        <v>81</v>
      </c>
      <c r="F88" s="170" t="s">
        <v>118</v>
      </c>
      <c r="G88" s="157"/>
      <c r="H88" s="157"/>
      <c r="I88" s="160"/>
      <c r="J88" s="171">
        <f>BK88</f>
        <v>0</v>
      </c>
      <c r="K88" s="157"/>
      <c r="L88" s="162"/>
      <c r="M88" s="163"/>
      <c r="N88" s="164"/>
      <c r="O88" s="164"/>
      <c r="P88" s="165">
        <f>SUM(P89:P144)</f>
        <v>0</v>
      </c>
      <c r="Q88" s="164"/>
      <c r="R88" s="165">
        <f>SUM(R89:R144)</f>
        <v>0.301067</v>
      </c>
      <c r="S88" s="164"/>
      <c r="T88" s="166">
        <f>SUM(T89:T144)</f>
        <v>0</v>
      </c>
      <c r="AR88" s="167" t="s">
        <v>81</v>
      </c>
      <c r="AT88" s="168" t="s">
        <v>72</v>
      </c>
      <c r="AU88" s="168" t="s">
        <v>81</v>
      </c>
      <c r="AY88" s="167" t="s">
        <v>117</v>
      </c>
      <c r="BK88" s="169">
        <f>SUM(BK89:BK144)</f>
        <v>0</v>
      </c>
    </row>
    <row r="89" spans="2:65" s="1" customFormat="1" ht="20.45" customHeight="1">
      <c r="B89" s="32"/>
      <c r="C89" s="172" t="s">
        <v>81</v>
      </c>
      <c r="D89" s="172" t="s">
        <v>119</v>
      </c>
      <c r="E89" s="173" t="s">
        <v>120</v>
      </c>
      <c r="F89" s="174" t="s">
        <v>121</v>
      </c>
      <c r="G89" s="175" t="s">
        <v>122</v>
      </c>
      <c r="H89" s="176">
        <v>20</v>
      </c>
      <c r="I89" s="177"/>
      <c r="J89" s="178">
        <f>ROUND(I89*H89,2)</f>
        <v>0</v>
      </c>
      <c r="K89" s="174" t="s">
        <v>123</v>
      </c>
      <c r="L89" s="36"/>
      <c r="M89" s="179" t="s">
        <v>1</v>
      </c>
      <c r="N89" s="180" t="s">
        <v>44</v>
      </c>
      <c r="O89" s="58"/>
      <c r="P89" s="181">
        <f>O89*H89</f>
        <v>0</v>
      </c>
      <c r="Q89" s="181">
        <v>0</v>
      </c>
      <c r="R89" s="181">
        <f>Q89*H89</f>
        <v>0</v>
      </c>
      <c r="S89" s="181">
        <v>0</v>
      </c>
      <c r="T89" s="182">
        <f>S89*H89</f>
        <v>0</v>
      </c>
      <c r="AR89" s="15" t="s">
        <v>124</v>
      </c>
      <c r="AT89" s="15" t="s">
        <v>119</v>
      </c>
      <c r="AU89" s="15" t="s">
        <v>83</v>
      </c>
      <c r="AY89" s="15" t="s">
        <v>117</v>
      </c>
      <c r="BE89" s="183">
        <f>IF(N89="základní",J89,0)</f>
        <v>0</v>
      </c>
      <c r="BF89" s="183">
        <f>IF(N89="snížená",J89,0)</f>
        <v>0</v>
      </c>
      <c r="BG89" s="183">
        <f>IF(N89="zákl. přenesená",J89,0)</f>
        <v>0</v>
      </c>
      <c r="BH89" s="183">
        <f>IF(N89="sníž. přenesená",J89,0)</f>
        <v>0</v>
      </c>
      <c r="BI89" s="183">
        <f>IF(N89="nulová",J89,0)</f>
        <v>0</v>
      </c>
      <c r="BJ89" s="15" t="s">
        <v>81</v>
      </c>
      <c r="BK89" s="183">
        <f>ROUND(I89*H89,2)</f>
        <v>0</v>
      </c>
      <c r="BL89" s="15" t="s">
        <v>124</v>
      </c>
      <c r="BM89" s="15" t="s">
        <v>125</v>
      </c>
    </row>
    <row r="90" spans="2:47" s="1" customFormat="1" ht="78">
      <c r="B90" s="32"/>
      <c r="C90" s="33"/>
      <c r="D90" s="184" t="s">
        <v>126</v>
      </c>
      <c r="E90" s="33"/>
      <c r="F90" s="185" t="s">
        <v>127</v>
      </c>
      <c r="G90" s="33"/>
      <c r="H90" s="33"/>
      <c r="I90" s="101"/>
      <c r="J90" s="33"/>
      <c r="K90" s="33"/>
      <c r="L90" s="36"/>
      <c r="M90" s="186"/>
      <c r="N90" s="58"/>
      <c r="O90" s="58"/>
      <c r="P90" s="58"/>
      <c r="Q90" s="58"/>
      <c r="R90" s="58"/>
      <c r="S90" s="58"/>
      <c r="T90" s="59"/>
      <c r="AT90" s="15" t="s">
        <v>126</v>
      </c>
      <c r="AU90" s="15" t="s">
        <v>83</v>
      </c>
    </row>
    <row r="91" spans="2:65" s="1" customFormat="1" ht="20.45" customHeight="1">
      <c r="B91" s="32"/>
      <c r="C91" s="172" t="s">
        <v>83</v>
      </c>
      <c r="D91" s="172" t="s">
        <v>119</v>
      </c>
      <c r="E91" s="173" t="s">
        <v>128</v>
      </c>
      <c r="F91" s="174" t="s">
        <v>129</v>
      </c>
      <c r="G91" s="175" t="s">
        <v>122</v>
      </c>
      <c r="H91" s="176">
        <v>20</v>
      </c>
      <c r="I91" s="177"/>
      <c r="J91" s="178">
        <f>ROUND(I91*H91,2)</f>
        <v>0</v>
      </c>
      <c r="K91" s="174" t="s">
        <v>123</v>
      </c>
      <c r="L91" s="36"/>
      <c r="M91" s="179" t="s">
        <v>1</v>
      </c>
      <c r="N91" s="180" t="s">
        <v>44</v>
      </c>
      <c r="O91" s="58"/>
      <c r="P91" s="181">
        <f>O91*H91</f>
        <v>0</v>
      </c>
      <c r="Q91" s="181">
        <v>5E-05</v>
      </c>
      <c r="R91" s="181">
        <f>Q91*H91</f>
        <v>0.001</v>
      </c>
      <c r="S91" s="181">
        <v>0</v>
      </c>
      <c r="T91" s="182">
        <f>S91*H91</f>
        <v>0</v>
      </c>
      <c r="AR91" s="15" t="s">
        <v>124</v>
      </c>
      <c r="AT91" s="15" t="s">
        <v>119</v>
      </c>
      <c r="AU91" s="15" t="s">
        <v>83</v>
      </c>
      <c r="AY91" s="15" t="s">
        <v>117</v>
      </c>
      <c r="BE91" s="183">
        <f>IF(N91="základní",J91,0)</f>
        <v>0</v>
      </c>
      <c r="BF91" s="183">
        <f>IF(N91="snížená",J91,0)</f>
        <v>0</v>
      </c>
      <c r="BG91" s="183">
        <f>IF(N91="zákl. přenesená",J91,0)</f>
        <v>0</v>
      </c>
      <c r="BH91" s="183">
        <f>IF(N91="sníž. přenesená",J91,0)</f>
        <v>0</v>
      </c>
      <c r="BI91" s="183">
        <f>IF(N91="nulová",J91,0)</f>
        <v>0</v>
      </c>
      <c r="BJ91" s="15" t="s">
        <v>81</v>
      </c>
      <c r="BK91" s="183">
        <f>ROUND(I91*H91,2)</f>
        <v>0</v>
      </c>
      <c r="BL91" s="15" t="s">
        <v>124</v>
      </c>
      <c r="BM91" s="15" t="s">
        <v>130</v>
      </c>
    </row>
    <row r="92" spans="2:47" s="1" customFormat="1" ht="68.25">
      <c r="B92" s="32"/>
      <c r="C92" s="33"/>
      <c r="D92" s="184" t="s">
        <v>126</v>
      </c>
      <c r="E92" s="33"/>
      <c r="F92" s="185" t="s">
        <v>131</v>
      </c>
      <c r="G92" s="33"/>
      <c r="H92" s="33"/>
      <c r="I92" s="101"/>
      <c r="J92" s="33"/>
      <c r="K92" s="33"/>
      <c r="L92" s="36"/>
      <c r="M92" s="186"/>
      <c r="N92" s="58"/>
      <c r="O92" s="58"/>
      <c r="P92" s="58"/>
      <c r="Q92" s="58"/>
      <c r="R92" s="58"/>
      <c r="S92" s="58"/>
      <c r="T92" s="59"/>
      <c r="AT92" s="15" t="s">
        <v>126</v>
      </c>
      <c r="AU92" s="15" t="s">
        <v>83</v>
      </c>
    </row>
    <row r="93" spans="2:65" s="1" customFormat="1" ht="20.45" customHeight="1">
      <c r="B93" s="32"/>
      <c r="C93" s="172" t="s">
        <v>132</v>
      </c>
      <c r="D93" s="172" t="s">
        <v>119</v>
      </c>
      <c r="E93" s="173" t="s">
        <v>133</v>
      </c>
      <c r="F93" s="174" t="s">
        <v>134</v>
      </c>
      <c r="G93" s="175" t="s">
        <v>135</v>
      </c>
      <c r="H93" s="176">
        <v>10.5</v>
      </c>
      <c r="I93" s="177"/>
      <c r="J93" s="178">
        <f>ROUND(I93*H93,2)</f>
        <v>0</v>
      </c>
      <c r="K93" s="174" t="s">
        <v>123</v>
      </c>
      <c r="L93" s="36"/>
      <c r="M93" s="179" t="s">
        <v>1</v>
      </c>
      <c r="N93" s="180" t="s">
        <v>44</v>
      </c>
      <c r="O93" s="58"/>
      <c r="P93" s="181">
        <f>O93*H93</f>
        <v>0</v>
      </c>
      <c r="Q93" s="181">
        <v>0</v>
      </c>
      <c r="R93" s="181">
        <f>Q93*H93</f>
        <v>0</v>
      </c>
      <c r="S93" s="181">
        <v>0</v>
      </c>
      <c r="T93" s="182">
        <f>S93*H93</f>
        <v>0</v>
      </c>
      <c r="AR93" s="15" t="s">
        <v>124</v>
      </c>
      <c r="AT93" s="15" t="s">
        <v>119</v>
      </c>
      <c r="AU93" s="15" t="s">
        <v>83</v>
      </c>
      <c r="AY93" s="15" t="s">
        <v>117</v>
      </c>
      <c r="BE93" s="183">
        <f>IF(N93="základní",J93,0)</f>
        <v>0</v>
      </c>
      <c r="BF93" s="183">
        <f>IF(N93="snížená",J93,0)</f>
        <v>0</v>
      </c>
      <c r="BG93" s="183">
        <f>IF(N93="zákl. přenesená",J93,0)</f>
        <v>0</v>
      </c>
      <c r="BH93" s="183">
        <f>IF(N93="sníž. přenesená",J93,0)</f>
        <v>0</v>
      </c>
      <c r="BI93" s="183">
        <f>IF(N93="nulová",J93,0)</f>
        <v>0</v>
      </c>
      <c r="BJ93" s="15" t="s">
        <v>81</v>
      </c>
      <c r="BK93" s="183">
        <f>ROUND(I93*H93,2)</f>
        <v>0</v>
      </c>
      <c r="BL93" s="15" t="s">
        <v>124</v>
      </c>
      <c r="BM93" s="15" t="s">
        <v>136</v>
      </c>
    </row>
    <row r="94" spans="2:47" s="1" customFormat="1" ht="136.5">
      <c r="B94" s="32"/>
      <c r="C94" s="33"/>
      <c r="D94" s="184" t="s">
        <v>126</v>
      </c>
      <c r="E94" s="33"/>
      <c r="F94" s="185" t="s">
        <v>137</v>
      </c>
      <c r="G94" s="33"/>
      <c r="H94" s="33"/>
      <c r="I94" s="101"/>
      <c r="J94" s="33"/>
      <c r="K94" s="33"/>
      <c r="L94" s="36"/>
      <c r="M94" s="186"/>
      <c r="N94" s="58"/>
      <c r="O94" s="58"/>
      <c r="P94" s="58"/>
      <c r="Q94" s="58"/>
      <c r="R94" s="58"/>
      <c r="S94" s="58"/>
      <c r="T94" s="59"/>
      <c r="AT94" s="15" t="s">
        <v>126</v>
      </c>
      <c r="AU94" s="15" t="s">
        <v>83</v>
      </c>
    </row>
    <row r="95" spans="2:51" s="11" customFormat="1" ht="11.25">
      <c r="B95" s="187"/>
      <c r="C95" s="188"/>
      <c r="D95" s="184" t="s">
        <v>138</v>
      </c>
      <c r="E95" s="189" t="s">
        <v>1</v>
      </c>
      <c r="F95" s="190" t="s">
        <v>139</v>
      </c>
      <c r="G95" s="188"/>
      <c r="H95" s="189" t="s">
        <v>1</v>
      </c>
      <c r="I95" s="191"/>
      <c r="J95" s="188"/>
      <c r="K95" s="188"/>
      <c r="L95" s="192"/>
      <c r="M95" s="193"/>
      <c r="N95" s="194"/>
      <c r="O95" s="194"/>
      <c r="P95" s="194"/>
      <c r="Q95" s="194"/>
      <c r="R95" s="194"/>
      <c r="S95" s="194"/>
      <c r="T95" s="195"/>
      <c r="AT95" s="196" t="s">
        <v>138</v>
      </c>
      <c r="AU95" s="196" t="s">
        <v>83</v>
      </c>
      <c r="AV95" s="11" t="s">
        <v>81</v>
      </c>
      <c r="AW95" s="11" t="s">
        <v>35</v>
      </c>
      <c r="AX95" s="11" t="s">
        <v>73</v>
      </c>
      <c r="AY95" s="196" t="s">
        <v>117</v>
      </c>
    </row>
    <row r="96" spans="2:51" s="12" customFormat="1" ht="11.25">
      <c r="B96" s="197"/>
      <c r="C96" s="198"/>
      <c r="D96" s="184" t="s">
        <v>138</v>
      </c>
      <c r="E96" s="199" t="s">
        <v>1</v>
      </c>
      <c r="F96" s="200" t="s">
        <v>140</v>
      </c>
      <c r="G96" s="198"/>
      <c r="H96" s="201">
        <v>10.5</v>
      </c>
      <c r="I96" s="202"/>
      <c r="J96" s="198"/>
      <c r="K96" s="198"/>
      <c r="L96" s="203"/>
      <c r="M96" s="204"/>
      <c r="N96" s="205"/>
      <c r="O96" s="205"/>
      <c r="P96" s="205"/>
      <c r="Q96" s="205"/>
      <c r="R96" s="205"/>
      <c r="S96" s="205"/>
      <c r="T96" s="206"/>
      <c r="AT96" s="207" t="s">
        <v>138</v>
      </c>
      <c r="AU96" s="207" t="s">
        <v>83</v>
      </c>
      <c r="AV96" s="12" t="s">
        <v>83</v>
      </c>
      <c r="AW96" s="12" t="s">
        <v>35</v>
      </c>
      <c r="AX96" s="12" t="s">
        <v>81</v>
      </c>
      <c r="AY96" s="207" t="s">
        <v>117</v>
      </c>
    </row>
    <row r="97" spans="2:65" s="1" customFormat="1" ht="20.45" customHeight="1">
      <c r="B97" s="32"/>
      <c r="C97" s="172" t="s">
        <v>124</v>
      </c>
      <c r="D97" s="172" t="s">
        <v>119</v>
      </c>
      <c r="E97" s="173" t="s">
        <v>141</v>
      </c>
      <c r="F97" s="174" t="s">
        <v>142</v>
      </c>
      <c r="G97" s="175" t="s">
        <v>135</v>
      </c>
      <c r="H97" s="176">
        <v>77</v>
      </c>
      <c r="I97" s="177"/>
      <c r="J97" s="178">
        <f>ROUND(I97*H97,2)</f>
        <v>0</v>
      </c>
      <c r="K97" s="174" t="s">
        <v>123</v>
      </c>
      <c r="L97" s="36"/>
      <c r="M97" s="179" t="s">
        <v>1</v>
      </c>
      <c r="N97" s="180" t="s">
        <v>44</v>
      </c>
      <c r="O97" s="58"/>
      <c r="P97" s="181">
        <f>O97*H97</f>
        <v>0</v>
      </c>
      <c r="Q97" s="181">
        <v>0</v>
      </c>
      <c r="R97" s="181">
        <f>Q97*H97</f>
        <v>0</v>
      </c>
      <c r="S97" s="181">
        <v>0</v>
      </c>
      <c r="T97" s="182">
        <f>S97*H97</f>
        <v>0</v>
      </c>
      <c r="AR97" s="15" t="s">
        <v>124</v>
      </c>
      <c r="AT97" s="15" t="s">
        <v>119</v>
      </c>
      <c r="AU97" s="15" t="s">
        <v>83</v>
      </c>
      <c r="AY97" s="15" t="s">
        <v>117</v>
      </c>
      <c r="BE97" s="183">
        <f>IF(N97="základní",J97,0)</f>
        <v>0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15" t="s">
        <v>81</v>
      </c>
      <c r="BK97" s="183">
        <f>ROUND(I97*H97,2)</f>
        <v>0</v>
      </c>
      <c r="BL97" s="15" t="s">
        <v>124</v>
      </c>
      <c r="BM97" s="15" t="s">
        <v>143</v>
      </c>
    </row>
    <row r="98" spans="2:47" s="1" customFormat="1" ht="58.5">
      <c r="B98" s="32"/>
      <c r="C98" s="33"/>
      <c r="D98" s="184" t="s">
        <v>126</v>
      </c>
      <c r="E98" s="33"/>
      <c r="F98" s="185" t="s">
        <v>144</v>
      </c>
      <c r="G98" s="33"/>
      <c r="H98" s="33"/>
      <c r="I98" s="101"/>
      <c r="J98" s="33"/>
      <c r="K98" s="33"/>
      <c r="L98" s="36"/>
      <c r="M98" s="186"/>
      <c r="N98" s="58"/>
      <c r="O98" s="58"/>
      <c r="P98" s="58"/>
      <c r="Q98" s="58"/>
      <c r="R98" s="58"/>
      <c r="S98" s="58"/>
      <c r="T98" s="59"/>
      <c r="AT98" s="15" t="s">
        <v>126</v>
      </c>
      <c r="AU98" s="15" t="s">
        <v>83</v>
      </c>
    </row>
    <row r="99" spans="2:51" s="11" customFormat="1" ht="11.25">
      <c r="B99" s="187"/>
      <c r="C99" s="188"/>
      <c r="D99" s="184" t="s">
        <v>138</v>
      </c>
      <c r="E99" s="189" t="s">
        <v>1</v>
      </c>
      <c r="F99" s="190" t="s">
        <v>145</v>
      </c>
      <c r="G99" s="188"/>
      <c r="H99" s="189" t="s">
        <v>1</v>
      </c>
      <c r="I99" s="191"/>
      <c r="J99" s="188"/>
      <c r="K99" s="188"/>
      <c r="L99" s="192"/>
      <c r="M99" s="193"/>
      <c r="N99" s="194"/>
      <c r="O99" s="194"/>
      <c r="P99" s="194"/>
      <c r="Q99" s="194"/>
      <c r="R99" s="194"/>
      <c r="S99" s="194"/>
      <c r="T99" s="195"/>
      <c r="AT99" s="196" t="s">
        <v>138</v>
      </c>
      <c r="AU99" s="196" t="s">
        <v>83</v>
      </c>
      <c r="AV99" s="11" t="s">
        <v>81</v>
      </c>
      <c r="AW99" s="11" t="s">
        <v>35</v>
      </c>
      <c r="AX99" s="11" t="s">
        <v>73</v>
      </c>
      <c r="AY99" s="196" t="s">
        <v>117</v>
      </c>
    </row>
    <row r="100" spans="2:51" s="12" customFormat="1" ht="11.25">
      <c r="B100" s="197"/>
      <c r="C100" s="198"/>
      <c r="D100" s="184" t="s">
        <v>138</v>
      </c>
      <c r="E100" s="199" t="s">
        <v>1</v>
      </c>
      <c r="F100" s="200" t="s">
        <v>146</v>
      </c>
      <c r="G100" s="198"/>
      <c r="H100" s="201">
        <v>77</v>
      </c>
      <c r="I100" s="202"/>
      <c r="J100" s="198"/>
      <c r="K100" s="198"/>
      <c r="L100" s="203"/>
      <c r="M100" s="204"/>
      <c r="N100" s="205"/>
      <c r="O100" s="205"/>
      <c r="P100" s="205"/>
      <c r="Q100" s="205"/>
      <c r="R100" s="205"/>
      <c r="S100" s="205"/>
      <c r="T100" s="206"/>
      <c r="AT100" s="207" t="s">
        <v>138</v>
      </c>
      <c r="AU100" s="207" t="s">
        <v>83</v>
      </c>
      <c r="AV100" s="12" t="s">
        <v>83</v>
      </c>
      <c r="AW100" s="12" t="s">
        <v>35</v>
      </c>
      <c r="AX100" s="12" t="s">
        <v>81</v>
      </c>
      <c r="AY100" s="207" t="s">
        <v>117</v>
      </c>
    </row>
    <row r="101" spans="2:65" s="1" customFormat="1" ht="20.45" customHeight="1">
      <c r="B101" s="32"/>
      <c r="C101" s="172" t="s">
        <v>147</v>
      </c>
      <c r="D101" s="172" t="s">
        <v>119</v>
      </c>
      <c r="E101" s="173" t="s">
        <v>148</v>
      </c>
      <c r="F101" s="174" t="s">
        <v>149</v>
      </c>
      <c r="G101" s="175" t="s">
        <v>135</v>
      </c>
      <c r="H101" s="176">
        <v>38.5</v>
      </c>
      <c r="I101" s="177"/>
      <c r="J101" s="178">
        <f>ROUND(I101*H101,2)</f>
        <v>0</v>
      </c>
      <c r="K101" s="174" t="s">
        <v>123</v>
      </c>
      <c r="L101" s="36"/>
      <c r="M101" s="179" t="s">
        <v>1</v>
      </c>
      <c r="N101" s="180" t="s">
        <v>44</v>
      </c>
      <c r="O101" s="58"/>
      <c r="P101" s="181">
        <f>O101*H101</f>
        <v>0</v>
      </c>
      <c r="Q101" s="181">
        <v>0</v>
      </c>
      <c r="R101" s="181">
        <f>Q101*H101</f>
        <v>0</v>
      </c>
      <c r="S101" s="181">
        <v>0</v>
      </c>
      <c r="T101" s="182">
        <f>S101*H101</f>
        <v>0</v>
      </c>
      <c r="AR101" s="15" t="s">
        <v>124</v>
      </c>
      <c r="AT101" s="15" t="s">
        <v>119</v>
      </c>
      <c r="AU101" s="15" t="s">
        <v>83</v>
      </c>
      <c r="AY101" s="15" t="s">
        <v>117</v>
      </c>
      <c r="BE101" s="183">
        <f>IF(N101="základní",J101,0)</f>
        <v>0</v>
      </c>
      <c r="BF101" s="183">
        <f>IF(N101="snížená",J101,0)</f>
        <v>0</v>
      </c>
      <c r="BG101" s="183">
        <f>IF(N101="zákl. přenesená",J101,0)</f>
        <v>0</v>
      </c>
      <c r="BH101" s="183">
        <f>IF(N101="sníž. přenesená",J101,0)</f>
        <v>0</v>
      </c>
      <c r="BI101" s="183">
        <f>IF(N101="nulová",J101,0)</f>
        <v>0</v>
      </c>
      <c r="BJ101" s="15" t="s">
        <v>81</v>
      </c>
      <c r="BK101" s="183">
        <f>ROUND(I101*H101,2)</f>
        <v>0</v>
      </c>
      <c r="BL101" s="15" t="s">
        <v>124</v>
      </c>
      <c r="BM101" s="15" t="s">
        <v>150</v>
      </c>
    </row>
    <row r="102" spans="2:47" s="1" customFormat="1" ht="58.5">
      <c r="B102" s="32"/>
      <c r="C102" s="33"/>
      <c r="D102" s="184" t="s">
        <v>126</v>
      </c>
      <c r="E102" s="33"/>
      <c r="F102" s="185" t="s">
        <v>144</v>
      </c>
      <c r="G102" s="33"/>
      <c r="H102" s="33"/>
      <c r="I102" s="101"/>
      <c r="J102" s="33"/>
      <c r="K102" s="33"/>
      <c r="L102" s="36"/>
      <c r="M102" s="186"/>
      <c r="N102" s="58"/>
      <c r="O102" s="58"/>
      <c r="P102" s="58"/>
      <c r="Q102" s="58"/>
      <c r="R102" s="58"/>
      <c r="S102" s="58"/>
      <c r="T102" s="59"/>
      <c r="AT102" s="15" t="s">
        <v>126</v>
      </c>
      <c r="AU102" s="15" t="s">
        <v>83</v>
      </c>
    </row>
    <row r="103" spans="2:51" s="12" customFormat="1" ht="11.25">
      <c r="B103" s="197"/>
      <c r="C103" s="198"/>
      <c r="D103" s="184" t="s">
        <v>138</v>
      </c>
      <c r="E103" s="199" t="s">
        <v>1</v>
      </c>
      <c r="F103" s="200" t="s">
        <v>151</v>
      </c>
      <c r="G103" s="198"/>
      <c r="H103" s="201">
        <v>38.5</v>
      </c>
      <c r="I103" s="202"/>
      <c r="J103" s="198"/>
      <c r="K103" s="198"/>
      <c r="L103" s="203"/>
      <c r="M103" s="204"/>
      <c r="N103" s="205"/>
      <c r="O103" s="205"/>
      <c r="P103" s="205"/>
      <c r="Q103" s="205"/>
      <c r="R103" s="205"/>
      <c r="S103" s="205"/>
      <c r="T103" s="206"/>
      <c r="AT103" s="207" t="s">
        <v>138</v>
      </c>
      <c r="AU103" s="207" t="s">
        <v>83</v>
      </c>
      <c r="AV103" s="12" t="s">
        <v>83</v>
      </c>
      <c r="AW103" s="12" t="s">
        <v>35</v>
      </c>
      <c r="AX103" s="12" t="s">
        <v>81</v>
      </c>
      <c r="AY103" s="207" t="s">
        <v>117</v>
      </c>
    </row>
    <row r="104" spans="2:65" s="1" customFormat="1" ht="20.45" customHeight="1">
      <c r="B104" s="32"/>
      <c r="C104" s="172" t="s">
        <v>152</v>
      </c>
      <c r="D104" s="172" t="s">
        <v>119</v>
      </c>
      <c r="E104" s="173" t="s">
        <v>153</v>
      </c>
      <c r="F104" s="174" t="s">
        <v>154</v>
      </c>
      <c r="G104" s="175" t="s">
        <v>135</v>
      </c>
      <c r="H104" s="176">
        <v>949.715</v>
      </c>
      <c r="I104" s="177"/>
      <c r="J104" s="178">
        <f>ROUND(I104*H104,2)</f>
        <v>0</v>
      </c>
      <c r="K104" s="174" t="s">
        <v>123</v>
      </c>
      <c r="L104" s="36"/>
      <c r="M104" s="179" t="s">
        <v>1</v>
      </c>
      <c r="N104" s="180" t="s">
        <v>44</v>
      </c>
      <c r="O104" s="58"/>
      <c r="P104" s="181">
        <f>O104*H104</f>
        <v>0</v>
      </c>
      <c r="Q104" s="181">
        <v>0</v>
      </c>
      <c r="R104" s="181">
        <f>Q104*H104</f>
        <v>0</v>
      </c>
      <c r="S104" s="181">
        <v>0</v>
      </c>
      <c r="T104" s="182">
        <f>S104*H104</f>
        <v>0</v>
      </c>
      <c r="AR104" s="15" t="s">
        <v>124</v>
      </c>
      <c r="AT104" s="15" t="s">
        <v>119</v>
      </c>
      <c r="AU104" s="15" t="s">
        <v>83</v>
      </c>
      <c r="AY104" s="15" t="s">
        <v>117</v>
      </c>
      <c r="BE104" s="183">
        <f>IF(N104="základní",J104,0)</f>
        <v>0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15" t="s">
        <v>81</v>
      </c>
      <c r="BK104" s="183">
        <f>ROUND(I104*H104,2)</f>
        <v>0</v>
      </c>
      <c r="BL104" s="15" t="s">
        <v>124</v>
      </c>
      <c r="BM104" s="15" t="s">
        <v>155</v>
      </c>
    </row>
    <row r="105" spans="2:47" s="1" customFormat="1" ht="195">
      <c r="B105" s="32"/>
      <c r="C105" s="33"/>
      <c r="D105" s="184" t="s">
        <v>126</v>
      </c>
      <c r="E105" s="33"/>
      <c r="F105" s="185" t="s">
        <v>156</v>
      </c>
      <c r="G105" s="33"/>
      <c r="H105" s="33"/>
      <c r="I105" s="101"/>
      <c r="J105" s="33"/>
      <c r="K105" s="33"/>
      <c r="L105" s="36"/>
      <c r="M105" s="186"/>
      <c r="N105" s="58"/>
      <c r="O105" s="58"/>
      <c r="P105" s="58"/>
      <c r="Q105" s="58"/>
      <c r="R105" s="58"/>
      <c r="S105" s="58"/>
      <c r="T105" s="59"/>
      <c r="AT105" s="15" t="s">
        <v>126</v>
      </c>
      <c r="AU105" s="15" t="s">
        <v>83</v>
      </c>
    </row>
    <row r="106" spans="2:51" s="11" customFormat="1" ht="11.25">
      <c r="B106" s="187"/>
      <c r="C106" s="188"/>
      <c r="D106" s="184" t="s">
        <v>138</v>
      </c>
      <c r="E106" s="189" t="s">
        <v>1</v>
      </c>
      <c r="F106" s="190" t="s">
        <v>157</v>
      </c>
      <c r="G106" s="188"/>
      <c r="H106" s="189" t="s">
        <v>1</v>
      </c>
      <c r="I106" s="191"/>
      <c r="J106" s="188"/>
      <c r="K106" s="188"/>
      <c r="L106" s="192"/>
      <c r="M106" s="193"/>
      <c r="N106" s="194"/>
      <c r="O106" s="194"/>
      <c r="P106" s="194"/>
      <c r="Q106" s="194"/>
      <c r="R106" s="194"/>
      <c r="S106" s="194"/>
      <c r="T106" s="195"/>
      <c r="AT106" s="196" t="s">
        <v>138</v>
      </c>
      <c r="AU106" s="196" t="s">
        <v>83</v>
      </c>
      <c r="AV106" s="11" t="s">
        <v>81</v>
      </c>
      <c r="AW106" s="11" t="s">
        <v>35</v>
      </c>
      <c r="AX106" s="11" t="s">
        <v>73</v>
      </c>
      <c r="AY106" s="196" t="s">
        <v>117</v>
      </c>
    </row>
    <row r="107" spans="2:51" s="12" customFormat="1" ht="11.25">
      <c r="B107" s="197"/>
      <c r="C107" s="198"/>
      <c r="D107" s="184" t="s">
        <v>138</v>
      </c>
      <c r="E107" s="199" t="s">
        <v>1</v>
      </c>
      <c r="F107" s="200" t="s">
        <v>158</v>
      </c>
      <c r="G107" s="198"/>
      <c r="H107" s="201">
        <v>38.067</v>
      </c>
      <c r="I107" s="202"/>
      <c r="J107" s="198"/>
      <c r="K107" s="198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138</v>
      </c>
      <c r="AU107" s="207" t="s">
        <v>83</v>
      </c>
      <c r="AV107" s="12" t="s">
        <v>83</v>
      </c>
      <c r="AW107" s="12" t="s">
        <v>35</v>
      </c>
      <c r="AX107" s="12" t="s">
        <v>73</v>
      </c>
      <c r="AY107" s="207" t="s">
        <v>117</v>
      </c>
    </row>
    <row r="108" spans="2:51" s="12" customFormat="1" ht="11.25">
      <c r="B108" s="197"/>
      <c r="C108" s="198"/>
      <c r="D108" s="184" t="s">
        <v>138</v>
      </c>
      <c r="E108" s="199" t="s">
        <v>1</v>
      </c>
      <c r="F108" s="200" t="s">
        <v>159</v>
      </c>
      <c r="G108" s="198"/>
      <c r="H108" s="201">
        <v>49.59</v>
      </c>
      <c r="I108" s="202"/>
      <c r="J108" s="198"/>
      <c r="K108" s="198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138</v>
      </c>
      <c r="AU108" s="207" t="s">
        <v>83</v>
      </c>
      <c r="AV108" s="12" t="s">
        <v>83</v>
      </c>
      <c r="AW108" s="12" t="s">
        <v>35</v>
      </c>
      <c r="AX108" s="12" t="s">
        <v>73</v>
      </c>
      <c r="AY108" s="207" t="s">
        <v>117</v>
      </c>
    </row>
    <row r="109" spans="2:51" s="12" customFormat="1" ht="11.25">
      <c r="B109" s="197"/>
      <c r="C109" s="198"/>
      <c r="D109" s="184" t="s">
        <v>138</v>
      </c>
      <c r="E109" s="199" t="s">
        <v>1</v>
      </c>
      <c r="F109" s="200" t="s">
        <v>160</v>
      </c>
      <c r="G109" s="198"/>
      <c r="H109" s="201">
        <v>64.977</v>
      </c>
      <c r="I109" s="202"/>
      <c r="J109" s="198"/>
      <c r="K109" s="198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138</v>
      </c>
      <c r="AU109" s="207" t="s">
        <v>83</v>
      </c>
      <c r="AV109" s="12" t="s">
        <v>83</v>
      </c>
      <c r="AW109" s="12" t="s">
        <v>35</v>
      </c>
      <c r="AX109" s="12" t="s">
        <v>73</v>
      </c>
      <c r="AY109" s="207" t="s">
        <v>117</v>
      </c>
    </row>
    <row r="110" spans="2:51" s="12" customFormat="1" ht="11.25">
      <c r="B110" s="197"/>
      <c r="C110" s="198"/>
      <c r="D110" s="184" t="s">
        <v>138</v>
      </c>
      <c r="E110" s="199" t="s">
        <v>1</v>
      </c>
      <c r="F110" s="200" t="s">
        <v>161</v>
      </c>
      <c r="G110" s="198"/>
      <c r="H110" s="201">
        <v>83.92</v>
      </c>
      <c r="I110" s="202"/>
      <c r="J110" s="198"/>
      <c r="K110" s="198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138</v>
      </c>
      <c r="AU110" s="207" t="s">
        <v>83</v>
      </c>
      <c r="AV110" s="12" t="s">
        <v>83</v>
      </c>
      <c r="AW110" s="12" t="s">
        <v>35</v>
      </c>
      <c r="AX110" s="12" t="s">
        <v>73</v>
      </c>
      <c r="AY110" s="207" t="s">
        <v>117</v>
      </c>
    </row>
    <row r="111" spans="2:51" s="12" customFormat="1" ht="11.25">
      <c r="B111" s="197"/>
      <c r="C111" s="198"/>
      <c r="D111" s="184" t="s">
        <v>138</v>
      </c>
      <c r="E111" s="199" t="s">
        <v>1</v>
      </c>
      <c r="F111" s="200" t="s">
        <v>162</v>
      </c>
      <c r="G111" s="198"/>
      <c r="H111" s="201">
        <v>122.835</v>
      </c>
      <c r="I111" s="202"/>
      <c r="J111" s="198"/>
      <c r="K111" s="198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138</v>
      </c>
      <c r="AU111" s="207" t="s">
        <v>83</v>
      </c>
      <c r="AV111" s="12" t="s">
        <v>83</v>
      </c>
      <c r="AW111" s="12" t="s">
        <v>35</v>
      </c>
      <c r="AX111" s="12" t="s">
        <v>73</v>
      </c>
      <c r="AY111" s="207" t="s">
        <v>117</v>
      </c>
    </row>
    <row r="112" spans="2:51" s="12" customFormat="1" ht="11.25">
      <c r="B112" s="197"/>
      <c r="C112" s="198"/>
      <c r="D112" s="184" t="s">
        <v>138</v>
      </c>
      <c r="E112" s="199" t="s">
        <v>1</v>
      </c>
      <c r="F112" s="200" t="s">
        <v>163</v>
      </c>
      <c r="G112" s="198"/>
      <c r="H112" s="201">
        <v>217.653</v>
      </c>
      <c r="I112" s="202"/>
      <c r="J112" s="198"/>
      <c r="K112" s="198"/>
      <c r="L112" s="203"/>
      <c r="M112" s="204"/>
      <c r="N112" s="205"/>
      <c r="O112" s="205"/>
      <c r="P112" s="205"/>
      <c r="Q112" s="205"/>
      <c r="R112" s="205"/>
      <c r="S112" s="205"/>
      <c r="T112" s="206"/>
      <c r="AT112" s="207" t="s">
        <v>138</v>
      </c>
      <c r="AU112" s="207" t="s">
        <v>83</v>
      </c>
      <c r="AV112" s="12" t="s">
        <v>83</v>
      </c>
      <c r="AW112" s="12" t="s">
        <v>35</v>
      </c>
      <c r="AX112" s="12" t="s">
        <v>73</v>
      </c>
      <c r="AY112" s="207" t="s">
        <v>117</v>
      </c>
    </row>
    <row r="113" spans="2:51" s="12" customFormat="1" ht="11.25">
      <c r="B113" s="197"/>
      <c r="C113" s="198"/>
      <c r="D113" s="184" t="s">
        <v>138</v>
      </c>
      <c r="E113" s="199" t="s">
        <v>1</v>
      </c>
      <c r="F113" s="200" t="s">
        <v>164</v>
      </c>
      <c r="G113" s="198"/>
      <c r="H113" s="201">
        <v>243.271</v>
      </c>
      <c r="I113" s="202"/>
      <c r="J113" s="198"/>
      <c r="K113" s="198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138</v>
      </c>
      <c r="AU113" s="207" t="s">
        <v>83</v>
      </c>
      <c r="AV113" s="12" t="s">
        <v>83</v>
      </c>
      <c r="AW113" s="12" t="s">
        <v>35</v>
      </c>
      <c r="AX113" s="12" t="s">
        <v>73</v>
      </c>
      <c r="AY113" s="207" t="s">
        <v>117</v>
      </c>
    </row>
    <row r="114" spans="2:51" s="12" customFormat="1" ht="11.25">
      <c r="B114" s="197"/>
      <c r="C114" s="198"/>
      <c r="D114" s="184" t="s">
        <v>138</v>
      </c>
      <c r="E114" s="199" t="s">
        <v>1</v>
      </c>
      <c r="F114" s="200" t="s">
        <v>165</v>
      </c>
      <c r="G114" s="198"/>
      <c r="H114" s="201">
        <v>129.402</v>
      </c>
      <c r="I114" s="202"/>
      <c r="J114" s="198"/>
      <c r="K114" s="198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138</v>
      </c>
      <c r="AU114" s="207" t="s">
        <v>83</v>
      </c>
      <c r="AV114" s="12" t="s">
        <v>83</v>
      </c>
      <c r="AW114" s="12" t="s">
        <v>35</v>
      </c>
      <c r="AX114" s="12" t="s">
        <v>73</v>
      </c>
      <c r="AY114" s="207" t="s">
        <v>117</v>
      </c>
    </row>
    <row r="115" spans="2:51" s="13" customFormat="1" ht="11.25">
      <c r="B115" s="208"/>
      <c r="C115" s="209"/>
      <c r="D115" s="184" t="s">
        <v>138</v>
      </c>
      <c r="E115" s="210" t="s">
        <v>1</v>
      </c>
      <c r="F115" s="211" t="s">
        <v>166</v>
      </c>
      <c r="G115" s="209"/>
      <c r="H115" s="212">
        <v>949.715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138</v>
      </c>
      <c r="AU115" s="218" t="s">
        <v>83</v>
      </c>
      <c r="AV115" s="13" t="s">
        <v>124</v>
      </c>
      <c r="AW115" s="13" t="s">
        <v>35</v>
      </c>
      <c r="AX115" s="13" t="s">
        <v>81</v>
      </c>
      <c r="AY115" s="218" t="s">
        <v>117</v>
      </c>
    </row>
    <row r="116" spans="2:65" s="1" customFormat="1" ht="20.45" customHeight="1">
      <c r="B116" s="32"/>
      <c r="C116" s="172" t="s">
        <v>167</v>
      </c>
      <c r="D116" s="172" t="s">
        <v>119</v>
      </c>
      <c r="E116" s="173" t="s">
        <v>168</v>
      </c>
      <c r="F116" s="174" t="s">
        <v>169</v>
      </c>
      <c r="G116" s="175" t="s">
        <v>135</v>
      </c>
      <c r="H116" s="176">
        <v>474.858</v>
      </c>
      <c r="I116" s="177"/>
      <c r="J116" s="178">
        <f>ROUND(I116*H116,2)</f>
        <v>0</v>
      </c>
      <c r="K116" s="174" t="s">
        <v>123</v>
      </c>
      <c r="L116" s="36"/>
      <c r="M116" s="179" t="s">
        <v>1</v>
      </c>
      <c r="N116" s="180" t="s">
        <v>44</v>
      </c>
      <c r="O116" s="58"/>
      <c r="P116" s="181">
        <f>O116*H116</f>
        <v>0</v>
      </c>
      <c r="Q116" s="181">
        <v>0</v>
      </c>
      <c r="R116" s="181">
        <f>Q116*H116</f>
        <v>0</v>
      </c>
      <c r="S116" s="181">
        <v>0</v>
      </c>
      <c r="T116" s="182">
        <f>S116*H116</f>
        <v>0</v>
      </c>
      <c r="AR116" s="15" t="s">
        <v>124</v>
      </c>
      <c r="AT116" s="15" t="s">
        <v>119</v>
      </c>
      <c r="AU116" s="15" t="s">
        <v>83</v>
      </c>
      <c r="AY116" s="15" t="s">
        <v>117</v>
      </c>
      <c r="BE116" s="183">
        <f>IF(N116="základní",J116,0)</f>
        <v>0</v>
      </c>
      <c r="BF116" s="183">
        <f>IF(N116="snížená",J116,0)</f>
        <v>0</v>
      </c>
      <c r="BG116" s="183">
        <f>IF(N116="zákl. přenesená",J116,0)</f>
        <v>0</v>
      </c>
      <c r="BH116" s="183">
        <f>IF(N116="sníž. přenesená",J116,0)</f>
        <v>0</v>
      </c>
      <c r="BI116" s="183">
        <f>IF(N116="nulová",J116,0)</f>
        <v>0</v>
      </c>
      <c r="BJ116" s="15" t="s">
        <v>81</v>
      </c>
      <c r="BK116" s="183">
        <f>ROUND(I116*H116,2)</f>
        <v>0</v>
      </c>
      <c r="BL116" s="15" t="s">
        <v>124</v>
      </c>
      <c r="BM116" s="15" t="s">
        <v>170</v>
      </c>
    </row>
    <row r="117" spans="2:47" s="1" customFormat="1" ht="195">
      <c r="B117" s="32"/>
      <c r="C117" s="33"/>
      <c r="D117" s="184" t="s">
        <v>126</v>
      </c>
      <c r="E117" s="33"/>
      <c r="F117" s="185" t="s">
        <v>156</v>
      </c>
      <c r="G117" s="33"/>
      <c r="H117" s="33"/>
      <c r="I117" s="101"/>
      <c r="J117" s="33"/>
      <c r="K117" s="33"/>
      <c r="L117" s="36"/>
      <c r="M117" s="186"/>
      <c r="N117" s="58"/>
      <c r="O117" s="58"/>
      <c r="P117" s="58"/>
      <c r="Q117" s="58"/>
      <c r="R117" s="58"/>
      <c r="S117" s="58"/>
      <c r="T117" s="59"/>
      <c r="AT117" s="15" t="s">
        <v>126</v>
      </c>
      <c r="AU117" s="15" t="s">
        <v>83</v>
      </c>
    </row>
    <row r="118" spans="2:51" s="12" customFormat="1" ht="11.25">
      <c r="B118" s="197"/>
      <c r="C118" s="198"/>
      <c r="D118" s="184" t="s">
        <v>138</v>
      </c>
      <c r="E118" s="199" t="s">
        <v>1</v>
      </c>
      <c r="F118" s="200" t="s">
        <v>171</v>
      </c>
      <c r="G118" s="198"/>
      <c r="H118" s="201">
        <v>474.858</v>
      </c>
      <c r="I118" s="202"/>
      <c r="J118" s="198"/>
      <c r="K118" s="198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138</v>
      </c>
      <c r="AU118" s="207" t="s">
        <v>83</v>
      </c>
      <c r="AV118" s="12" t="s">
        <v>83</v>
      </c>
      <c r="AW118" s="12" t="s">
        <v>35</v>
      </c>
      <c r="AX118" s="12" t="s">
        <v>81</v>
      </c>
      <c r="AY118" s="207" t="s">
        <v>117</v>
      </c>
    </row>
    <row r="119" spans="2:65" s="1" customFormat="1" ht="20.45" customHeight="1">
      <c r="B119" s="32"/>
      <c r="C119" s="172" t="s">
        <v>172</v>
      </c>
      <c r="D119" s="172" t="s">
        <v>119</v>
      </c>
      <c r="E119" s="173" t="s">
        <v>173</v>
      </c>
      <c r="F119" s="174" t="s">
        <v>174</v>
      </c>
      <c r="G119" s="175" t="s">
        <v>135</v>
      </c>
      <c r="H119" s="176">
        <v>949.715</v>
      </c>
      <c r="I119" s="177"/>
      <c r="J119" s="178">
        <f>ROUND(I119*H119,2)</f>
        <v>0</v>
      </c>
      <c r="K119" s="174" t="s">
        <v>123</v>
      </c>
      <c r="L119" s="36"/>
      <c r="M119" s="179" t="s">
        <v>1</v>
      </c>
      <c r="N119" s="180" t="s">
        <v>44</v>
      </c>
      <c r="O119" s="58"/>
      <c r="P119" s="181">
        <f>O119*H119</f>
        <v>0</v>
      </c>
      <c r="Q119" s="181">
        <v>0</v>
      </c>
      <c r="R119" s="181">
        <f>Q119*H119</f>
        <v>0</v>
      </c>
      <c r="S119" s="181">
        <v>0</v>
      </c>
      <c r="T119" s="182">
        <f>S119*H119</f>
        <v>0</v>
      </c>
      <c r="AR119" s="15" t="s">
        <v>124</v>
      </c>
      <c r="AT119" s="15" t="s">
        <v>119</v>
      </c>
      <c r="AU119" s="15" t="s">
        <v>83</v>
      </c>
      <c r="AY119" s="15" t="s">
        <v>117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15" t="s">
        <v>81</v>
      </c>
      <c r="BK119" s="183">
        <f>ROUND(I119*H119,2)</f>
        <v>0</v>
      </c>
      <c r="BL119" s="15" t="s">
        <v>124</v>
      </c>
      <c r="BM119" s="15" t="s">
        <v>175</v>
      </c>
    </row>
    <row r="120" spans="2:47" s="1" customFormat="1" ht="175.5">
      <c r="B120" s="32"/>
      <c r="C120" s="33"/>
      <c r="D120" s="184" t="s">
        <v>126</v>
      </c>
      <c r="E120" s="33"/>
      <c r="F120" s="185" t="s">
        <v>176</v>
      </c>
      <c r="G120" s="33"/>
      <c r="H120" s="33"/>
      <c r="I120" s="101"/>
      <c r="J120" s="33"/>
      <c r="K120" s="33"/>
      <c r="L120" s="36"/>
      <c r="M120" s="186"/>
      <c r="N120" s="58"/>
      <c r="O120" s="58"/>
      <c r="P120" s="58"/>
      <c r="Q120" s="58"/>
      <c r="R120" s="58"/>
      <c r="S120" s="58"/>
      <c r="T120" s="59"/>
      <c r="AT120" s="15" t="s">
        <v>126</v>
      </c>
      <c r="AU120" s="15" t="s">
        <v>83</v>
      </c>
    </row>
    <row r="121" spans="2:65" s="1" customFormat="1" ht="20.45" customHeight="1">
      <c r="B121" s="32"/>
      <c r="C121" s="172" t="s">
        <v>177</v>
      </c>
      <c r="D121" s="172" t="s">
        <v>119</v>
      </c>
      <c r="E121" s="173" t="s">
        <v>178</v>
      </c>
      <c r="F121" s="174" t="s">
        <v>179</v>
      </c>
      <c r="G121" s="175" t="s">
        <v>135</v>
      </c>
      <c r="H121" s="176">
        <v>63</v>
      </c>
      <c r="I121" s="177"/>
      <c r="J121" s="178">
        <f>ROUND(I121*H121,2)</f>
        <v>0</v>
      </c>
      <c r="K121" s="174" t="s">
        <v>123</v>
      </c>
      <c r="L121" s="36"/>
      <c r="M121" s="179" t="s">
        <v>1</v>
      </c>
      <c r="N121" s="180" t="s">
        <v>44</v>
      </c>
      <c r="O121" s="58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15" t="s">
        <v>124</v>
      </c>
      <c r="AT121" s="15" t="s">
        <v>119</v>
      </c>
      <c r="AU121" s="15" t="s">
        <v>83</v>
      </c>
      <c r="AY121" s="15" t="s">
        <v>117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15" t="s">
        <v>81</v>
      </c>
      <c r="BK121" s="183">
        <f>ROUND(I121*H121,2)</f>
        <v>0</v>
      </c>
      <c r="BL121" s="15" t="s">
        <v>124</v>
      </c>
      <c r="BM121" s="15" t="s">
        <v>180</v>
      </c>
    </row>
    <row r="122" spans="2:47" s="1" customFormat="1" ht="273">
      <c r="B122" s="32"/>
      <c r="C122" s="33"/>
      <c r="D122" s="184" t="s">
        <v>126</v>
      </c>
      <c r="E122" s="33"/>
      <c r="F122" s="185" t="s">
        <v>181</v>
      </c>
      <c r="G122" s="33"/>
      <c r="H122" s="33"/>
      <c r="I122" s="101"/>
      <c r="J122" s="33"/>
      <c r="K122" s="33"/>
      <c r="L122" s="36"/>
      <c r="M122" s="186"/>
      <c r="N122" s="58"/>
      <c r="O122" s="58"/>
      <c r="P122" s="58"/>
      <c r="Q122" s="58"/>
      <c r="R122" s="58"/>
      <c r="S122" s="58"/>
      <c r="T122" s="59"/>
      <c r="AT122" s="15" t="s">
        <v>126</v>
      </c>
      <c r="AU122" s="15" t="s">
        <v>83</v>
      </c>
    </row>
    <row r="123" spans="2:51" s="11" customFormat="1" ht="11.25">
      <c r="B123" s="187"/>
      <c r="C123" s="188"/>
      <c r="D123" s="184" t="s">
        <v>138</v>
      </c>
      <c r="E123" s="189" t="s">
        <v>1</v>
      </c>
      <c r="F123" s="190" t="s">
        <v>182</v>
      </c>
      <c r="G123" s="188"/>
      <c r="H123" s="189" t="s">
        <v>1</v>
      </c>
      <c r="I123" s="191"/>
      <c r="J123" s="188"/>
      <c r="K123" s="188"/>
      <c r="L123" s="192"/>
      <c r="M123" s="193"/>
      <c r="N123" s="194"/>
      <c r="O123" s="194"/>
      <c r="P123" s="194"/>
      <c r="Q123" s="194"/>
      <c r="R123" s="194"/>
      <c r="S123" s="194"/>
      <c r="T123" s="195"/>
      <c r="AT123" s="196" t="s">
        <v>138</v>
      </c>
      <c r="AU123" s="196" t="s">
        <v>83</v>
      </c>
      <c r="AV123" s="11" t="s">
        <v>81</v>
      </c>
      <c r="AW123" s="11" t="s">
        <v>35</v>
      </c>
      <c r="AX123" s="11" t="s">
        <v>73</v>
      </c>
      <c r="AY123" s="196" t="s">
        <v>117</v>
      </c>
    </row>
    <row r="124" spans="2:51" s="12" customFormat="1" ht="11.25">
      <c r="B124" s="197"/>
      <c r="C124" s="198"/>
      <c r="D124" s="184" t="s">
        <v>138</v>
      </c>
      <c r="E124" s="199" t="s">
        <v>1</v>
      </c>
      <c r="F124" s="200" t="s">
        <v>183</v>
      </c>
      <c r="G124" s="198"/>
      <c r="H124" s="201">
        <v>63</v>
      </c>
      <c r="I124" s="202"/>
      <c r="J124" s="198"/>
      <c r="K124" s="198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138</v>
      </c>
      <c r="AU124" s="207" t="s">
        <v>83</v>
      </c>
      <c r="AV124" s="12" t="s">
        <v>83</v>
      </c>
      <c r="AW124" s="12" t="s">
        <v>35</v>
      </c>
      <c r="AX124" s="12" t="s">
        <v>81</v>
      </c>
      <c r="AY124" s="207" t="s">
        <v>117</v>
      </c>
    </row>
    <row r="125" spans="2:65" s="1" customFormat="1" ht="30.6" customHeight="1">
      <c r="B125" s="32"/>
      <c r="C125" s="172" t="s">
        <v>184</v>
      </c>
      <c r="D125" s="172" t="s">
        <v>119</v>
      </c>
      <c r="E125" s="173" t="s">
        <v>185</v>
      </c>
      <c r="F125" s="174" t="s">
        <v>186</v>
      </c>
      <c r="G125" s="175" t="s">
        <v>135</v>
      </c>
      <c r="H125" s="176">
        <v>17.5</v>
      </c>
      <c r="I125" s="177"/>
      <c r="J125" s="178">
        <f>ROUND(I125*H125,2)</f>
        <v>0</v>
      </c>
      <c r="K125" s="174" t="s">
        <v>123</v>
      </c>
      <c r="L125" s="36"/>
      <c r="M125" s="179" t="s">
        <v>1</v>
      </c>
      <c r="N125" s="180" t="s">
        <v>44</v>
      </c>
      <c r="O125" s="58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AR125" s="15" t="s">
        <v>124</v>
      </c>
      <c r="AT125" s="15" t="s">
        <v>119</v>
      </c>
      <c r="AU125" s="15" t="s">
        <v>83</v>
      </c>
      <c r="AY125" s="15" t="s">
        <v>117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5" t="s">
        <v>81</v>
      </c>
      <c r="BK125" s="183">
        <f>ROUND(I125*H125,2)</f>
        <v>0</v>
      </c>
      <c r="BL125" s="15" t="s">
        <v>124</v>
      </c>
      <c r="BM125" s="15" t="s">
        <v>187</v>
      </c>
    </row>
    <row r="126" spans="2:47" s="1" customFormat="1" ht="68.25">
      <c r="B126" s="32"/>
      <c r="C126" s="33"/>
      <c r="D126" s="184" t="s">
        <v>126</v>
      </c>
      <c r="E126" s="33"/>
      <c r="F126" s="185" t="s">
        <v>188</v>
      </c>
      <c r="G126" s="33"/>
      <c r="H126" s="33"/>
      <c r="I126" s="101"/>
      <c r="J126" s="33"/>
      <c r="K126" s="33"/>
      <c r="L126" s="36"/>
      <c r="M126" s="186"/>
      <c r="N126" s="58"/>
      <c r="O126" s="58"/>
      <c r="P126" s="58"/>
      <c r="Q126" s="58"/>
      <c r="R126" s="58"/>
      <c r="S126" s="58"/>
      <c r="T126" s="59"/>
      <c r="AT126" s="15" t="s">
        <v>126</v>
      </c>
      <c r="AU126" s="15" t="s">
        <v>83</v>
      </c>
    </row>
    <row r="127" spans="2:47" s="1" customFormat="1" ht="19.5">
      <c r="B127" s="32"/>
      <c r="C127" s="33"/>
      <c r="D127" s="184" t="s">
        <v>189</v>
      </c>
      <c r="E127" s="33"/>
      <c r="F127" s="185" t="s">
        <v>190</v>
      </c>
      <c r="G127" s="33"/>
      <c r="H127" s="33"/>
      <c r="I127" s="101"/>
      <c r="J127" s="33"/>
      <c r="K127" s="33"/>
      <c r="L127" s="36"/>
      <c r="M127" s="186"/>
      <c r="N127" s="58"/>
      <c r="O127" s="58"/>
      <c r="P127" s="58"/>
      <c r="Q127" s="58"/>
      <c r="R127" s="58"/>
      <c r="S127" s="58"/>
      <c r="T127" s="59"/>
      <c r="AT127" s="15" t="s">
        <v>189</v>
      </c>
      <c r="AU127" s="15" t="s">
        <v>83</v>
      </c>
    </row>
    <row r="128" spans="2:51" s="11" customFormat="1" ht="11.25">
      <c r="B128" s="187"/>
      <c r="C128" s="188"/>
      <c r="D128" s="184" t="s">
        <v>138</v>
      </c>
      <c r="E128" s="189" t="s">
        <v>1</v>
      </c>
      <c r="F128" s="190" t="s">
        <v>191</v>
      </c>
      <c r="G128" s="188"/>
      <c r="H128" s="189" t="s">
        <v>1</v>
      </c>
      <c r="I128" s="191"/>
      <c r="J128" s="188"/>
      <c r="K128" s="188"/>
      <c r="L128" s="192"/>
      <c r="M128" s="193"/>
      <c r="N128" s="194"/>
      <c r="O128" s="194"/>
      <c r="P128" s="194"/>
      <c r="Q128" s="194"/>
      <c r="R128" s="194"/>
      <c r="S128" s="194"/>
      <c r="T128" s="195"/>
      <c r="AT128" s="196" t="s">
        <v>138</v>
      </c>
      <c r="AU128" s="196" t="s">
        <v>83</v>
      </c>
      <c r="AV128" s="11" t="s">
        <v>81</v>
      </c>
      <c r="AW128" s="11" t="s">
        <v>35</v>
      </c>
      <c r="AX128" s="11" t="s">
        <v>73</v>
      </c>
      <c r="AY128" s="196" t="s">
        <v>117</v>
      </c>
    </row>
    <row r="129" spans="2:51" s="12" customFormat="1" ht="11.25">
      <c r="B129" s="197"/>
      <c r="C129" s="198"/>
      <c r="D129" s="184" t="s">
        <v>138</v>
      </c>
      <c r="E129" s="199" t="s">
        <v>1</v>
      </c>
      <c r="F129" s="200" t="s">
        <v>192</v>
      </c>
      <c r="G129" s="198"/>
      <c r="H129" s="201">
        <v>17.5</v>
      </c>
      <c r="I129" s="202"/>
      <c r="J129" s="198"/>
      <c r="K129" s="198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138</v>
      </c>
      <c r="AU129" s="207" t="s">
        <v>83</v>
      </c>
      <c r="AV129" s="12" t="s">
        <v>83</v>
      </c>
      <c r="AW129" s="12" t="s">
        <v>35</v>
      </c>
      <c r="AX129" s="12" t="s">
        <v>81</v>
      </c>
      <c r="AY129" s="207" t="s">
        <v>117</v>
      </c>
    </row>
    <row r="130" spans="2:65" s="1" customFormat="1" ht="20.45" customHeight="1">
      <c r="B130" s="32"/>
      <c r="C130" s="172" t="s">
        <v>193</v>
      </c>
      <c r="D130" s="172" t="s">
        <v>119</v>
      </c>
      <c r="E130" s="173" t="s">
        <v>194</v>
      </c>
      <c r="F130" s="174" t="s">
        <v>195</v>
      </c>
      <c r="G130" s="175" t="s">
        <v>196</v>
      </c>
      <c r="H130" s="176">
        <v>70</v>
      </c>
      <c r="I130" s="177"/>
      <c r="J130" s="178">
        <f>ROUND(I130*H130,2)</f>
        <v>0</v>
      </c>
      <c r="K130" s="174" t="s">
        <v>123</v>
      </c>
      <c r="L130" s="36"/>
      <c r="M130" s="179" t="s">
        <v>1</v>
      </c>
      <c r="N130" s="180" t="s">
        <v>44</v>
      </c>
      <c r="O130" s="58"/>
      <c r="P130" s="181">
        <f>O130*H130</f>
        <v>0</v>
      </c>
      <c r="Q130" s="181">
        <v>0</v>
      </c>
      <c r="R130" s="181">
        <f>Q130*H130</f>
        <v>0</v>
      </c>
      <c r="S130" s="181">
        <v>0</v>
      </c>
      <c r="T130" s="182">
        <f>S130*H130</f>
        <v>0</v>
      </c>
      <c r="AR130" s="15" t="s">
        <v>124</v>
      </c>
      <c r="AT130" s="15" t="s">
        <v>119</v>
      </c>
      <c r="AU130" s="15" t="s">
        <v>83</v>
      </c>
      <c r="AY130" s="15" t="s">
        <v>117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5" t="s">
        <v>81</v>
      </c>
      <c r="BK130" s="183">
        <f>ROUND(I130*H130,2)</f>
        <v>0</v>
      </c>
      <c r="BL130" s="15" t="s">
        <v>124</v>
      </c>
      <c r="BM130" s="15" t="s">
        <v>197</v>
      </c>
    </row>
    <row r="131" spans="2:47" s="1" customFormat="1" ht="68.25">
      <c r="B131" s="32"/>
      <c r="C131" s="33"/>
      <c r="D131" s="184" t="s">
        <v>126</v>
      </c>
      <c r="E131" s="33"/>
      <c r="F131" s="185" t="s">
        <v>198</v>
      </c>
      <c r="G131" s="33"/>
      <c r="H131" s="33"/>
      <c r="I131" s="101"/>
      <c r="J131" s="33"/>
      <c r="K131" s="33"/>
      <c r="L131" s="36"/>
      <c r="M131" s="186"/>
      <c r="N131" s="58"/>
      <c r="O131" s="58"/>
      <c r="P131" s="58"/>
      <c r="Q131" s="58"/>
      <c r="R131" s="58"/>
      <c r="S131" s="58"/>
      <c r="T131" s="59"/>
      <c r="AT131" s="15" t="s">
        <v>126</v>
      </c>
      <c r="AU131" s="15" t="s">
        <v>83</v>
      </c>
    </row>
    <row r="132" spans="2:51" s="11" customFormat="1" ht="11.25">
      <c r="B132" s="187"/>
      <c r="C132" s="188"/>
      <c r="D132" s="184" t="s">
        <v>138</v>
      </c>
      <c r="E132" s="189" t="s">
        <v>1</v>
      </c>
      <c r="F132" s="190" t="s">
        <v>199</v>
      </c>
      <c r="G132" s="188"/>
      <c r="H132" s="189" t="s">
        <v>1</v>
      </c>
      <c r="I132" s="191"/>
      <c r="J132" s="188"/>
      <c r="K132" s="188"/>
      <c r="L132" s="192"/>
      <c r="M132" s="193"/>
      <c r="N132" s="194"/>
      <c r="O132" s="194"/>
      <c r="P132" s="194"/>
      <c r="Q132" s="194"/>
      <c r="R132" s="194"/>
      <c r="S132" s="194"/>
      <c r="T132" s="195"/>
      <c r="AT132" s="196" t="s">
        <v>138</v>
      </c>
      <c r="AU132" s="196" t="s">
        <v>83</v>
      </c>
      <c r="AV132" s="11" t="s">
        <v>81</v>
      </c>
      <c r="AW132" s="11" t="s">
        <v>35</v>
      </c>
      <c r="AX132" s="11" t="s">
        <v>73</v>
      </c>
      <c r="AY132" s="196" t="s">
        <v>117</v>
      </c>
    </row>
    <row r="133" spans="2:51" s="12" customFormat="1" ht="11.25">
      <c r="B133" s="197"/>
      <c r="C133" s="198"/>
      <c r="D133" s="184" t="s">
        <v>138</v>
      </c>
      <c r="E133" s="199" t="s">
        <v>1</v>
      </c>
      <c r="F133" s="200" t="s">
        <v>200</v>
      </c>
      <c r="G133" s="198"/>
      <c r="H133" s="201">
        <v>70</v>
      </c>
      <c r="I133" s="202"/>
      <c r="J133" s="198"/>
      <c r="K133" s="198"/>
      <c r="L133" s="203"/>
      <c r="M133" s="204"/>
      <c r="N133" s="205"/>
      <c r="O133" s="205"/>
      <c r="P133" s="205"/>
      <c r="Q133" s="205"/>
      <c r="R133" s="205"/>
      <c r="S133" s="205"/>
      <c r="T133" s="206"/>
      <c r="AT133" s="207" t="s">
        <v>138</v>
      </c>
      <c r="AU133" s="207" t="s">
        <v>83</v>
      </c>
      <c r="AV133" s="12" t="s">
        <v>83</v>
      </c>
      <c r="AW133" s="12" t="s">
        <v>35</v>
      </c>
      <c r="AX133" s="12" t="s">
        <v>81</v>
      </c>
      <c r="AY133" s="207" t="s">
        <v>117</v>
      </c>
    </row>
    <row r="134" spans="2:65" s="1" customFormat="1" ht="20.45" customHeight="1">
      <c r="B134" s="32"/>
      <c r="C134" s="172" t="s">
        <v>201</v>
      </c>
      <c r="D134" s="172" t="s">
        <v>119</v>
      </c>
      <c r="E134" s="173" t="s">
        <v>202</v>
      </c>
      <c r="F134" s="174" t="s">
        <v>203</v>
      </c>
      <c r="G134" s="175" t="s">
        <v>196</v>
      </c>
      <c r="H134" s="176">
        <v>70</v>
      </c>
      <c r="I134" s="177"/>
      <c r="J134" s="178">
        <f>ROUND(I134*H134,2)</f>
        <v>0</v>
      </c>
      <c r="K134" s="174" t="s">
        <v>123</v>
      </c>
      <c r="L134" s="36"/>
      <c r="M134" s="179" t="s">
        <v>1</v>
      </c>
      <c r="N134" s="180" t="s">
        <v>44</v>
      </c>
      <c r="O134" s="58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AR134" s="15" t="s">
        <v>124</v>
      </c>
      <c r="AT134" s="15" t="s">
        <v>119</v>
      </c>
      <c r="AU134" s="15" t="s">
        <v>83</v>
      </c>
      <c r="AY134" s="15" t="s">
        <v>117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5" t="s">
        <v>81</v>
      </c>
      <c r="BK134" s="183">
        <f>ROUND(I134*H134,2)</f>
        <v>0</v>
      </c>
      <c r="BL134" s="15" t="s">
        <v>124</v>
      </c>
      <c r="BM134" s="15" t="s">
        <v>204</v>
      </c>
    </row>
    <row r="135" spans="2:47" s="1" customFormat="1" ht="78">
      <c r="B135" s="32"/>
      <c r="C135" s="33"/>
      <c r="D135" s="184" t="s">
        <v>126</v>
      </c>
      <c r="E135" s="33"/>
      <c r="F135" s="185" t="s">
        <v>205</v>
      </c>
      <c r="G135" s="33"/>
      <c r="H135" s="33"/>
      <c r="I135" s="101"/>
      <c r="J135" s="33"/>
      <c r="K135" s="33"/>
      <c r="L135" s="36"/>
      <c r="M135" s="186"/>
      <c r="N135" s="58"/>
      <c r="O135" s="58"/>
      <c r="P135" s="58"/>
      <c r="Q135" s="58"/>
      <c r="R135" s="58"/>
      <c r="S135" s="58"/>
      <c r="T135" s="59"/>
      <c r="AT135" s="15" t="s">
        <v>126</v>
      </c>
      <c r="AU135" s="15" t="s">
        <v>83</v>
      </c>
    </row>
    <row r="136" spans="2:47" s="1" customFormat="1" ht="29.25">
      <c r="B136" s="32"/>
      <c r="C136" s="33"/>
      <c r="D136" s="184" t="s">
        <v>189</v>
      </c>
      <c r="E136" s="33"/>
      <c r="F136" s="185" t="s">
        <v>206</v>
      </c>
      <c r="G136" s="33"/>
      <c r="H136" s="33"/>
      <c r="I136" s="101"/>
      <c r="J136" s="33"/>
      <c r="K136" s="33"/>
      <c r="L136" s="36"/>
      <c r="M136" s="186"/>
      <c r="N136" s="58"/>
      <c r="O136" s="58"/>
      <c r="P136" s="58"/>
      <c r="Q136" s="58"/>
      <c r="R136" s="58"/>
      <c r="S136" s="58"/>
      <c r="T136" s="59"/>
      <c r="AT136" s="15" t="s">
        <v>189</v>
      </c>
      <c r="AU136" s="15" t="s">
        <v>83</v>
      </c>
    </row>
    <row r="137" spans="2:65" s="1" customFormat="1" ht="20.45" customHeight="1">
      <c r="B137" s="32"/>
      <c r="C137" s="219" t="s">
        <v>207</v>
      </c>
      <c r="D137" s="219" t="s">
        <v>208</v>
      </c>
      <c r="E137" s="220" t="s">
        <v>209</v>
      </c>
      <c r="F137" s="221" t="s">
        <v>210</v>
      </c>
      <c r="G137" s="222" t="s">
        <v>211</v>
      </c>
      <c r="H137" s="223">
        <v>1.167</v>
      </c>
      <c r="I137" s="224"/>
      <c r="J137" s="225">
        <f>ROUND(I137*H137,2)</f>
        <v>0</v>
      </c>
      <c r="K137" s="221" t="s">
        <v>212</v>
      </c>
      <c r="L137" s="226"/>
      <c r="M137" s="227" t="s">
        <v>1</v>
      </c>
      <c r="N137" s="228" t="s">
        <v>44</v>
      </c>
      <c r="O137" s="58"/>
      <c r="P137" s="181">
        <f>O137*H137</f>
        <v>0</v>
      </c>
      <c r="Q137" s="181">
        <v>0.001</v>
      </c>
      <c r="R137" s="181">
        <f>Q137*H137</f>
        <v>0.001167</v>
      </c>
      <c r="S137" s="181">
        <v>0</v>
      </c>
      <c r="T137" s="182">
        <f>S137*H137</f>
        <v>0</v>
      </c>
      <c r="AR137" s="15" t="s">
        <v>172</v>
      </c>
      <c r="AT137" s="15" t="s">
        <v>208</v>
      </c>
      <c r="AU137" s="15" t="s">
        <v>83</v>
      </c>
      <c r="AY137" s="15" t="s">
        <v>117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5" t="s">
        <v>81</v>
      </c>
      <c r="BK137" s="183">
        <f>ROUND(I137*H137,2)</f>
        <v>0</v>
      </c>
      <c r="BL137" s="15" t="s">
        <v>124</v>
      </c>
      <c r="BM137" s="15" t="s">
        <v>213</v>
      </c>
    </row>
    <row r="138" spans="2:47" s="1" customFormat="1" ht="29.25">
      <c r="B138" s="32"/>
      <c r="C138" s="33"/>
      <c r="D138" s="184" t="s">
        <v>189</v>
      </c>
      <c r="E138" s="33"/>
      <c r="F138" s="185" t="s">
        <v>214</v>
      </c>
      <c r="G138" s="33"/>
      <c r="H138" s="33"/>
      <c r="I138" s="101"/>
      <c r="J138" s="33"/>
      <c r="K138" s="33"/>
      <c r="L138" s="36"/>
      <c r="M138" s="186"/>
      <c r="N138" s="58"/>
      <c r="O138" s="58"/>
      <c r="P138" s="58"/>
      <c r="Q138" s="58"/>
      <c r="R138" s="58"/>
      <c r="S138" s="58"/>
      <c r="T138" s="59"/>
      <c r="AT138" s="15" t="s">
        <v>189</v>
      </c>
      <c r="AU138" s="15" t="s">
        <v>83</v>
      </c>
    </row>
    <row r="139" spans="2:51" s="12" customFormat="1" ht="11.25">
      <c r="B139" s="197"/>
      <c r="C139" s="198"/>
      <c r="D139" s="184" t="s">
        <v>138</v>
      </c>
      <c r="E139" s="199" t="s">
        <v>1</v>
      </c>
      <c r="F139" s="200" t="s">
        <v>215</v>
      </c>
      <c r="G139" s="198"/>
      <c r="H139" s="201">
        <v>1.167</v>
      </c>
      <c r="I139" s="202"/>
      <c r="J139" s="198"/>
      <c r="K139" s="198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138</v>
      </c>
      <c r="AU139" s="207" t="s">
        <v>83</v>
      </c>
      <c r="AV139" s="12" t="s">
        <v>83</v>
      </c>
      <c r="AW139" s="12" t="s">
        <v>35</v>
      </c>
      <c r="AX139" s="12" t="s">
        <v>81</v>
      </c>
      <c r="AY139" s="207" t="s">
        <v>117</v>
      </c>
    </row>
    <row r="140" spans="2:65" s="1" customFormat="1" ht="20.45" customHeight="1">
      <c r="B140" s="32"/>
      <c r="C140" s="172" t="s">
        <v>216</v>
      </c>
      <c r="D140" s="172" t="s">
        <v>119</v>
      </c>
      <c r="E140" s="173" t="s">
        <v>217</v>
      </c>
      <c r="F140" s="174" t="s">
        <v>218</v>
      </c>
      <c r="G140" s="175" t="s">
        <v>196</v>
      </c>
      <c r="H140" s="176">
        <v>903</v>
      </c>
      <c r="I140" s="177"/>
      <c r="J140" s="178">
        <f>ROUND(I140*H140,2)</f>
        <v>0</v>
      </c>
      <c r="K140" s="174" t="s">
        <v>123</v>
      </c>
      <c r="L140" s="36"/>
      <c r="M140" s="179" t="s">
        <v>1</v>
      </c>
      <c r="N140" s="180" t="s">
        <v>44</v>
      </c>
      <c r="O140" s="58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AR140" s="15" t="s">
        <v>124</v>
      </c>
      <c r="AT140" s="15" t="s">
        <v>119</v>
      </c>
      <c r="AU140" s="15" t="s">
        <v>83</v>
      </c>
      <c r="AY140" s="15" t="s">
        <v>117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5" t="s">
        <v>81</v>
      </c>
      <c r="BK140" s="183">
        <f>ROUND(I140*H140,2)</f>
        <v>0</v>
      </c>
      <c r="BL140" s="15" t="s">
        <v>124</v>
      </c>
      <c r="BM140" s="15" t="s">
        <v>219</v>
      </c>
    </row>
    <row r="141" spans="2:47" s="1" customFormat="1" ht="97.5">
      <c r="B141" s="32"/>
      <c r="C141" s="33"/>
      <c r="D141" s="184" t="s">
        <v>126</v>
      </c>
      <c r="E141" s="33"/>
      <c r="F141" s="185" t="s">
        <v>220</v>
      </c>
      <c r="G141" s="33"/>
      <c r="H141" s="33"/>
      <c r="I141" s="101"/>
      <c r="J141" s="33"/>
      <c r="K141" s="33"/>
      <c r="L141" s="36"/>
      <c r="M141" s="186"/>
      <c r="N141" s="58"/>
      <c r="O141" s="58"/>
      <c r="P141" s="58"/>
      <c r="Q141" s="58"/>
      <c r="R141" s="58"/>
      <c r="S141" s="58"/>
      <c r="T141" s="59"/>
      <c r="AT141" s="15" t="s">
        <v>126</v>
      </c>
      <c r="AU141" s="15" t="s">
        <v>83</v>
      </c>
    </row>
    <row r="142" spans="2:65" s="1" customFormat="1" ht="20.45" customHeight="1">
      <c r="B142" s="32"/>
      <c r="C142" s="172" t="s">
        <v>8</v>
      </c>
      <c r="D142" s="172" t="s">
        <v>119</v>
      </c>
      <c r="E142" s="173" t="s">
        <v>221</v>
      </c>
      <c r="F142" s="174" t="s">
        <v>222</v>
      </c>
      <c r="G142" s="175" t="s">
        <v>122</v>
      </c>
      <c r="H142" s="176">
        <v>5</v>
      </c>
      <c r="I142" s="177"/>
      <c r="J142" s="178">
        <f>ROUND(I142*H142,2)</f>
        <v>0</v>
      </c>
      <c r="K142" s="174" t="s">
        <v>123</v>
      </c>
      <c r="L142" s="36"/>
      <c r="M142" s="179" t="s">
        <v>1</v>
      </c>
      <c r="N142" s="180" t="s">
        <v>44</v>
      </c>
      <c r="O142" s="58"/>
      <c r="P142" s="181">
        <f>O142*H142</f>
        <v>0</v>
      </c>
      <c r="Q142" s="181">
        <v>0.05978</v>
      </c>
      <c r="R142" s="181">
        <f>Q142*H142</f>
        <v>0.2989</v>
      </c>
      <c r="S142" s="181">
        <v>0</v>
      </c>
      <c r="T142" s="182">
        <f>S142*H142</f>
        <v>0</v>
      </c>
      <c r="AR142" s="15" t="s">
        <v>124</v>
      </c>
      <c r="AT142" s="15" t="s">
        <v>119</v>
      </c>
      <c r="AU142" s="15" t="s">
        <v>83</v>
      </c>
      <c r="AY142" s="15" t="s">
        <v>117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5" t="s">
        <v>81</v>
      </c>
      <c r="BK142" s="183">
        <f>ROUND(I142*H142,2)</f>
        <v>0</v>
      </c>
      <c r="BL142" s="15" t="s">
        <v>124</v>
      </c>
      <c r="BM142" s="15" t="s">
        <v>223</v>
      </c>
    </row>
    <row r="143" spans="2:65" s="1" customFormat="1" ht="20.45" customHeight="1">
      <c r="B143" s="32"/>
      <c r="C143" s="172" t="s">
        <v>224</v>
      </c>
      <c r="D143" s="172" t="s">
        <v>119</v>
      </c>
      <c r="E143" s="173" t="s">
        <v>225</v>
      </c>
      <c r="F143" s="174" t="s">
        <v>226</v>
      </c>
      <c r="G143" s="175" t="s">
        <v>227</v>
      </c>
      <c r="H143" s="176">
        <v>20</v>
      </c>
      <c r="I143" s="177"/>
      <c r="J143" s="178">
        <f>ROUND(I143*H143,2)</f>
        <v>0</v>
      </c>
      <c r="K143" s="174" t="s">
        <v>1</v>
      </c>
      <c r="L143" s="36"/>
      <c r="M143" s="179" t="s">
        <v>1</v>
      </c>
      <c r="N143" s="180" t="s">
        <v>44</v>
      </c>
      <c r="O143" s="58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AR143" s="15" t="s">
        <v>124</v>
      </c>
      <c r="AT143" s="15" t="s">
        <v>119</v>
      </c>
      <c r="AU143" s="15" t="s">
        <v>83</v>
      </c>
      <c r="AY143" s="15" t="s">
        <v>117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5" t="s">
        <v>81</v>
      </c>
      <c r="BK143" s="183">
        <f>ROUND(I143*H143,2)</f>
        <v>0</v>
      </c>
      <c r="BL143" s="15" t="s">
        <v>124</v>
      </c>
      <c r="BM143" s="15" t="s">
        <v>228</v>
      </c>
    </row>
    <row r="144" spans="2:47" s="1" customFormat="1" ht="136.5">
      <c r="B144" s="32"/>
      <c r="C144" s="33"/>
      <c r="D144" s="184" t="s">
        <v>189</v>
      </c>
      <c r="E144" s="33"/>
      <c r="F144" s="185" t="s">
        <v>229</v>
      </c>
      <c r="G144" s="33"/>
      <c r="H144" s="33"/>
      <c r="I144" s="101"/>
      <c r="J144" s="33"/>
      <c r="K144" s="33"/>
      <c r="L144" s="36"/>
      <c r="M144" s="186"/>
      <c r="N144" s="58"/>
      <c r="O144" s="58"/>
      <c r="P144" s="58"/>
      <c r="Q144" s="58"/>
      <c r="R144" s="58"/>
      <c r="S144" s="58"/>
      <c r="T144" s="59"/>
      <c r="AT144" s="15" t="s">
        <v>189</v>
      </c>
      <c r="AU144" s="15" t="s">
        <v>83</v>
      </c>
    </row>
    <row r="145" spans="2:63" s="10" customFormat="1" ht="22.9" customHeight="1">
      <c r="B145" s="156"/>
      <c r="C145" s="157"/>
      <c r="D145" s="158" t="s">
        <v>72</v>
      </c>
      <c r="E145" s="170" t="s">
        <v>83</v>
      </c>
      <c r="F145" s="170" t="s">
        <v>230</v>
      </c>
      <c r="G145" s="157"/>
      <c r="H145" s="157"/>
      <c r="I145" s="160"/>
      <c r="J145" s="171">
        <f>BK145</f>
        <v>0</v>
      </c>
      <c r="K145" s="157"/>
      <c r="L145" s="162"/>
      <c r="M145" s="163"/>
      <c r="N145" s="164"/>
      <c r="O145" s="164"/>
      <c r="P145" s="165">
        <f>SUM(P146:P159)</f>
        <v>0</v>
      </c>
      <c r="Q145" s="164"/>
      <c r="R145" s="165">
        <f>SUM(R146:R159)</f>
        <v>3.31916628</v>
      </c>
      <c r="S145" s="164"/>
      <c r="T145" s="166">
        <f>SUM(T146:T159)</f>
        <v>0</v>
      </c>
      <c r="AR145" s="167" t="s">
        <v>81</v>
      </c>
      <c r="AT145" s="168" t="s">
        <v>72</v>
      </c>
      <c r="AU145" s="168" t="s">
        <v>81</v>
      </c>
      <c r="AY145" s="167" t="s">
        <v>117</v>
      </c>
      <c r="BK145" s="169">
        <f>SUM(BK146:BK159)</f>
        <v>0</v>
      </c>
    </row>
    <row r="146" spans="2:65" s="1" customFormat="1" ht="20.45" customHeight="1">
      <c r="B146" s="32"/>
      <c r="C146" s="172" t="s">
        <v>231</v>
      </c>
      <c r="D146" s="172" t="s">
        <v>119</v>
      </c>
      <c r="E146" s="173" t="s">
        <v>232</v>
      </c>
      <c r="F146" s="174" t="s">
        <v>233</v>
      </c>
      <c r="G146" s="175" t="s">
        <v>135</v>
      </c>
      <c r="H146" s="176">
        <v>1.14</v>
      </c>
      <c r="I146" s="177"/>
      <c r="J146" s="178">
        <f>ROUND(I146*H146,2)</f>
        <v>0</v>
      </c>
      <c r="K146" s="174" t="s">
        <v>234</v>
      </c>
      <c r="L146" s="36"/>
      <c r="M146" s="179" t="s">
        <v>1</v>
      </c>
      <c r="N146" s="180" t="s">
        <v>44</v>
      </c>
      <c r="O146" s="58"/>
      <c r="P146" s="181">
        <f>O146*H146</f>
        <v>0</v>
      </c>
      <c r="Q146" s="181">
        <v>2.45329</v>
      </c>
      <c r="R146" s="181">
        <f>Q146*H146</f>
        <v>2.7967505999999998</v>
      </c>
      <c r="S146" s="181">
        <v>0</v>
      </c>
      <c r="T146" s="182">
        <f>S146*H146</f>
        <v>0</v>
      </c>
      <c r="AR146" s="15" t="s">
        <v>124</v>
      </c>
      <c r="AT146" s="15" t="s">
        <v>119</v>
      </c>
      <c r="AU146" s="15" t="s">
        <v>83</v>
      </c>
      <c r="AY146" s="15" t="s">
        <v>117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5" t="s">
        <v>81</v>
      </c>
      <c r="BK146" s="183">
        <f>ROUND(I146*H146,2)</f>
        <v>0</v>
      </c>
      <c r="BL146" s="15" t="s">
        <v>124</v>
      </c>
      <c r="BM146" s="15" t="s">
        <v>235</v>
      </c>
    </row>
    <row r="147" spans="2:47" s="1" customFormat="1" ht="19.5">
      <c r="B147" s="32"/>
      <c r="C147" s="33"/>
      <c r="D147" s="184" t="s">
        <v>189</v>
      </c>
      <c r="E147" s="33"/>
      <c r="F147" s="185" t="s">
        <v>236</v>
      </c>
      <c r="G147" s="33"/>
      <c r="H147" s="33"/>
      <c r="I147" s="101"/>
      <c r="J147" s="33"/>
      <c r="K147" s="33"/>
      <c r="L147" s="36"/>
      <c r="M147" s="186"/>
      <c r="N147" s="58"/>
      <c r="O147" s="58"/>
      <c r="P147" s="58"/>
      <c r="Q147" s="58"/>
      <c r="R147" s="58"/>
      <c r="S147" s="58"/>
      <c r="T147" s="59"/>
      <c r="AT147" s="15" t="s">
        <v>189</v>
      </c>
      <c r="AU147" s="15" t="s">
        <v>83</v>
      </c>
    </row>
    <row r="148" spans="2:51" s="12" customFormat="1" ht="11.25">
      <c r="B148" s="197"/>
      <c r="C148" s="198"/>
      <c r="D148" s="184" t="s">
        <v>138</v>
      </c>
      <c r="E148" s="199" t="s">
        <v>1</v>
      </c>
      <c r="F148" s="200" t="s">
        <v>237</v>
      </c>
      <c r="G148" s="198"/>
      <c r="H148" s="201">
        <v>1.14</v>
      </c>
      <c r="I148" s="202"/>
      <c r="J148" s="198"/>
      <c r="K148" s="198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138</v>
      </c>
      <c r="AU148" s="207" t="s">
        <v>83</v>
      </c>
      <c r="AV148" s="12" t="s">
        <v>83</v>
      </c>
      <c r="AW148" s="12" t="s">
        <v>35</v>
      </c>
      <c r="AX148" s="12" t="s">
        <v>73</v>
      </c>
      <c r="AY148" s="207" t="s">
        <v>117</v>
      </c>
    </row>
    <row r="149" spans="2:51" s="13" customFormat="1" ht="11.25">
      <c r="B149" s="208"/>
      <c r="C149" s="209"/>
      <c r="D149" s="184" t="s">
        <v>138</v>
      </c>
      <c r="E149" s="210" t="s">
        <v>1</v>
      </c>
      <c r="F149" s="211" t="s">
        <v>166</v>
      </c>
      <c r="G149" s="209"/>
      <c r="H149" s="212">
        <v>1.14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138</v>
      </c>
      <c r="AU149" s="218" t="s">
        <v>83</v>
      </c>
      <c r="AV149" s="13" t="s">
        <v>124</v>
      </c>
      <c r="AW149" s="13" t="s">
        <v>35</v>
      </c>
      <c r="AX149" s="13" t="s">
        <v>81</v>
      </c>
      <c r="AY149" s="218" t="s">
        <v>117</v>
      </c>
    </row>
    <row r="150" spans="2:65" s="1" customFormat="1" ht="30.6" customHeight="1">
      <c r="B150" s="32"/>
      <c r="C150" s="172" t="s">
        <v>238</v>
      </c>
      <c r="D150" s="172" t="s">
        <v>119</v>
      </c>
      <c r="E150" s="173" t="s">
        <v>239</v>
      </c>
      <c r="F150" s="174" t="s">
        <v>240</v>
      </c>
      <c r="G150" s="175" t="s">
        <v>196</v>
      </c>
      <c r="H150" s="176">
        <v>6.84</v>
      </c>
      <c r="I150" s="177"/>
      <c r="J150" s="178">
        <f>ROUND(I150*H150,2)</f>
        <v>0</v>
      </c>
      <c r="K150" s="174" t="s">
        <v>123</v>
      </c>
      <c r="L150" s="36"/>
      <c r="M150" s="179" t="s">
        <v>1</v>
      </c>
      <c r="N150" s="180" t="s">
        <v>44</v>
      </c>
      <c r="O150" s="58"/>
      <c r="P150" s="181">
        <f>O150*H150</f>
        <v>0</v>
      </c>
      <c r="Q150" s="181">
        <v>0.00726</v>
      </c>
      <c r="R150" s="181">
        <f>Q150*H150</f>
        <v>0.0496584</v>
      </c>
      <c r="S150" s="181">
        <v>0</v>
      </c>
      <c r="T150" s="182">
        <f>S150*H150</f>
        <v>0</v>
      </c>
      <c r="AR150" s="15" t="s">
        <v>124</v>
      </c>
      <c r="AT150" s="15" t="s">
        <v>119</v>
      </c>
      <c r="AU150" s="15" t="s">
        <v>83</v>
      </c>
      <c r="AY150" s="15" t="s">
        <v>117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15" t="s">
        <v>81</v>
      </c>
      <c r="BK150" s="183">
        <f>ROUND(I150*H150,2)</f>
        <v>0</v>
      </c>
      <c r="BL150" s="15" t="s">
        <v>124</v>
      </c>
      <c r="BM150" s="15" t="s">
        <v>241</v>
      </c>
    </row>
    <row r="151" spans="2:47" s="1" customFormat="1" ht="117">
      <c r="B151" s="32"/>
      <c r="C151" s="33"/>
      <c r="D151" s="184" t="s">
        <v>126</v>
      </c>
      <c r="E151" s="33"/>
      <c r="F151" s="185" t="s">
        <v>242</v>
      </c>
      <c r="G151" s="33"/>
      <c r="H151" s="33"/>
      <c r="I151" s="101"/>
      <c r="J151" s="33"/>
      <c r="K151" s="33"/>
      <c r="L151" s="36"/>
      <c r="M151" s="186"/>
      <c r="N151" s="58"/>
      <c r="O151" s="58"/>
      <c r="P151" s="58"/>
      <c r="Q151" s="58"/>
      <c r="R151" s="58"/>
      <c r="S151" s="58"/>
      <c r="T151" s="59"/>
      <c r="AT151" s="15" t="s">
        <v>126</v>
      </c>
      <c r="AU151" s="15" t="s">
        <v>83</v>
      </c>
    </row>
    <row r="152" spans="2:51" s="11" customFormat="1" ht="11.25">
      <c r="B152" s="187"/>
      <c r="C152" s="188"/>
      <c r="D152" s="184" t="s">
        <v>138</v>
      </c>
      <c r="E152" s="189" t="s">
        <v>1</v>
      </c>
      <c r="F152" s="190" t="s">
        <v>243</v>
      </c>
      <c r="G152" s="188"/>
      <c r="H152" s="189" t="s">
        <v>1</v>
      </c>
      <c r="I152" s="191"/>
      <c r="J152" s="188"/>
      <c r="K152" s="188"/>
      <c r="L152" s="192"/>
      <c r="M152" s="193"/>
      <c r="N152" s="194"/>
      <c r="O152" s="194"/>
      <c r="P152" s="194"/>
      <c r="Q152" s="194"/>
      <c r="R152" s="194"/>
      <c r="S152" s="194"/>
      <c r="T152" s="195"/>
      <c r="AT152" s="196" t="s">
        <v>138</v>
      </c>
      <c r="AU152" s="196" t="s">
        <v>83</v>
      </c>
      <c r="AV152" s="11" t="s">
        <v>81</v>
      </c>
      <c r="AW152" s="11" t="s">
        <v>35</v>
      </c>
      <c r="AX152" s="11" t="s">
        <v>73</v>
      </c>
      <c r="AY152" s="196" t="s">
        <v>117</v>
      </c>
    </row>
    <row r="153" spans="2:51" s="12" customFormat="1" ht="11.25">
      <c r="B153" s="197"/>
      <c r="C153" s="198"/>
      <c r="D153" s="184" t="s">
        <v>138</v>
      </c>
      <c r="E153" s="199" t="s">
        <v>1</v>
      </c>
      <c r="F153" s="200" t="s">
        <v>244</v>
      </c>
      <c r="G153" s="198"/>
      <c r="H153" s="201">
        <v>6.84</v>
      </c>
      <c r="I153" s="202"/>
      <c r="J153" s="198"/>
      <c r="K153" s="198"/>
      <c r="L153" s="203"/>
      <c r="M153" s="204"/>
      <c r="N153" s="205"/>
      <c r="O153" s="205"/>
      <c r="P153" s="205"/>
      <c r="Q153" s="205"/>
      <c r="R153" s="205"/>
      <c r="S153" s="205"/>
      <c r="T153" s="206"/>
      <c r="AT153" s="207" t="s">
        <v>138</v>
      </c>
      <c r="AU153" s="207" t="s">
        <v>83</v>
      </c>
      <c r="AV153" s="12" t="s">
        <v>83</v>
      </c>
      <c r="AW153" s="12" t="s">
        <v>35</v>
      </c>
      <c r="AX153" s="12" t="s">
        <v>73</v>
      </c>
      <c r="AY153" s="207" t="s">
        <v>117</v>
      </c>
    </row>
    <row r="154" spans="2:51" s="13" customFormat="1" ht="11.25">
      <c r="B154" s="208"/>
      <c r="C154" s="209"/>
      <c r="D154" s="184" t="s">
        <v>138</v>
      </c>
      <c r="E154" s="210" t="s">
        <v>1</v>
      </c>
      <c r="F154" s="211" t="s">
        <v>166</v>
      </c>
      <c r="G154" s="209"/>
      <c r="H154" s="212">
        <v>6.84</v>
      </c>
      <c r="I154" s="213"/>
      <c r="J154" s="209"/>
      <c r="K154" s="209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138</v>
      </c>
      <c r="AU154" s="218" t="s">
        <v>83</v>
      </c>
      <c r="AV154" s="13" t="s">
        <v>124</v>
      </c>
      <c r="AW154" s="13" t="s">
        <v>35</v>
      </c>
      <c r="AX154" s="13" t="s">
        <v>81</v>
      </c>
      <c r="AY154" s="218" t="s">
        <v>117</v>
      </c>
    </row>
    <row r="155" spans="2:65" s="1" customFormat="1" ht="30.6" customHeight="1">
      <c r="B155" s="32"/>
      <c r="C155" s="172" t="s">
        <v>245</v>
      </c>
      <c r="D155" s="172" t="s">
        <v>119</v>
      </c>
      <c r="E155" s="173" t="s">
        <v>246</v>
      </c>
      <c r="F155" s="174" t="s">
        <v>247</v>
      </c>
      <c r="G155" s="175" t="s">
        <v>196</v>
      </c>
      <c r="H155" s="176">
        <v>6.84</v>
      </c>
      <c r="I155" s="177"/>
      <c r="J155" s="178">
        <f>ROUND(I155*H155,2)</f>
        <v>0</v>
      </c>
      <c r="K155" s="174" t="s">
        <v>123</v>
      </c>
      <c r="L155" s="36"/>
      <c r="M155" s="179" t="s">
        <v>1</v>
      </c>
      <c r="N155" s="180" t="s">
        <v>44</v>
      </c>
      <c r="O155" s="58"/>
      <c r="P155" s="181">
        <f>O155*H155</f>
        <v>0</v>
      </c>
      <c r="Q155" s="181">
        <v>0.00086</v>
      </c>
      <c r="R155" s="181">
        <f>Q155*H155</f>
        <v>0.0058823999999999994</v>
      </c>
      <c r="S155" s="181">
        <v>0</v>
      </c>
      <c r="T155" s="182">
        <f>S155*H155</f>
        <v>0</v>
      </c>
      <c r="AR155" s="15" t="s">
        <v>124</v>
      </c>
      <c r="AT155" s="15" t="s">
        <v>119</v>
      </c>
      <c r="AU155" s="15" t="s">
        <v>83</v>
      </c>
      <c r="AY155" s="15" t="s">
        <v>117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5" t="s">
        <v>81</v>
      </c>
      <c r="BK155" s="183">
        <f>ROUND(I155*H155,2)</f>
        <v>0</v>
      </c>
      <c r="BL155" s="15" t="s">
        <v>124</v>
      </c>
      <c r="BM155" s="15" t="s">
        <v>248</v>
      </c>
    </row>
    <row r="156" spans="2:47" s="1" customFormat="1" ht="117">
      <c r="B156" s="32"/>
      <c r="C156" s="33"/>
      <c r="D156" s="184" t="s">
        <v>126</v>
      </c>
      <c r="E156" s="33"/>
      <c r="F156" s="185" t="s">
        <v>242</v>
      </c>
      <c r="G156" s="33"/>
      <c r="H156" s="33"/>
      <c r="I156" s="101"/>
      <c r="J156" s="33"/>
      <c r="K156" s="33"/>
      <c r="L156" s="36"/>
      <c r="M156" s="186"/>
      <c r="N156" s="58"/>
      <c r="O156" s="58"/>
      <c r="P156" s="58"/>
      <c r="Q156" s="58"/>
      <c r="R156" s="58"/>
      <c r="S156" s="58"/>
      <c r="T156" s="59"/>
      <c r="AT156" s="15" t="s">
        <v>126</v>
      </c>
      <c r="AU156" s="15" t="s">
        <v>83</v>
      </c>
    </row>
    <row r="157" spans="2:65" s="1" customFormat="1" ht="14.45" customHeight="1">
      <c r="B157" s="32"/>
      <c r="C157" s="172" t="s">
        <v>249</v>
      </c>
      <c r="D157" s="172" t="s">
        <v>119</v>
      </c>
      <c r="E157" s="173" t="s">
        <v>250</v>
      </c>
      <c r="F157" s="174" t="s">
        <v>251</v>
      </c>
      <c r="G157" s="175" t="s">
        <v>135</v>
      </c>
      <c r="H157" s="176">
        <v>0.192</v>
      </c>
      <c r="I157" s="177"/>
      <c r="J157" s="178">
        <f>ROUND(I157*H157,2)</f>
        <v>0</v>
      </c>
      <c r="K157" s="174" t="s">
        <v>1</v>
      </c>
      <c r="L157" s="36"/>
      <c r="M157" s="179" t="s">
        <v>1</v>
      </c>
      <c r="N157" s="180" t="s">
        <v>44</v>
      </c>
      <c r="O157" s="58"/>
      <c r="P157" s="181">
        <f>O157*H157</f>
        <v>0</v>
      </c>
      <c r="Q157" s="181">
        <v>2.43164</v>
      </c>
      <c r="R157" s="181">
        <f>Q157*H157</f>
        <v>0.46687488</v>
      </c>
      <c r="S157" s="181">
        <v>0</v>
      </c>
      <c r="T157" s="182">
        <f>S157*H157</f>
        <v>0</v>
      </c>
      <c r="AR157" s="15" t="s">
        <v>124</v>
      </c>
      <c r="AT157" s="15" t="s">
        <v>119</v>
      </c>
      <c r="AU157" s="15" t="s">
        <v>83</v>
      </c>
      <c r="AY157" s="15" t="s">
        <v>117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5" t="s">
        <v>81</v>
      </c>
      <c r="BK157" s="183">
        <f>ROUND(I157*H157,2)</f>
        <v>0</v>
      </c>
      <c r="BL157" s="15" t="s">
        <v>124</v>
      </c>
      <c r="BM157" s="15" t="s">
        <v>252</v>
      </c>
    </row>
    <row r="158" spans="2:47" s="1" customFormat="1" ht="29.25">
      <c r="B158" s="32"/>
      <c r="C158" s="33"/>
      <c r="D158" s="184" t="s">
        <v>189</v>
      </c>
      <c r="E158" s="33"/>
      <c r="F158" s="185" t="s">
        <v>253</v>
      </c>
      <c r="G158" s="33"/>
      <c r="H158" s="33"/>
      <c r="I158" s="101"/>
      <c r="J158" s="33"/>
      <c r="K158" s="33"/>
      <c r="L158" s="36"/>
      <c r="M158" s="186"/>
      <c r="N158" s="58"/>
      <c r="O158" s="58"/>
      <c r="P158" s="58"/>
      <c r="Q158" s="58"/>
      <c r="R158" s="58"/>
      <c r="S158" s="58"/>
      <c r="T158" s="59"/>
      <c r="AT158" s="15" t="s">
        <v>189</v>
      </c>
      <c r="AU158" s="15" t="s">
        <v>83</v>
      </c>
    </row>
    <row r="159" spans="2:51" s="12" customFormat="1" ht="11.25">
      <c r="B159" s="197"/>
      <c r="C159" s="198"/>
      <c r="D159" s="184" t="s">
        <v>138</v>
      </c>
      <c r="E159" s="199" t="s">
        <v>1</v>
      </c>
      <c r="F159" s="200" t="s">
        <v>254</v>
      </c>
      <c r="G159" s="198"/>
      <c r="H159" s="201">
        <v>0.192</v>
      </c>
      <c r="I159" s="202"/>
      <c r="J159" s="198"/>
      <c r="K159" s="198"/>
      <c r="L159" s="203"/>
      <c r="M159" s="204"/>
      <c r="N159" s="205"/>
      <c r="O159" s="205"/>
      <c r="P159" s="205"/>
      <c r="Q159" s="205"/>
      <c r="R159" s="205"/>
      <c r="S159" s="205"/>
      <c r="T159" s="206"/>
      <c r="AT159" s="207" t="s">
        <v>138</v>
      </c>
      <c r="AU159" s="207" t="s">
        <v>83</v>
      </c>
      <c r="AV159" s="12" t="s">
        <v>83</v>
      </c>
      <c r="AW159" s="12" t="s">
        <v>35</v>
      </c>
      <c r="AX159" s="12" t="s">
        <v>81</v>
      </c>
      <c r="AY159" s="207" t="s">
        <v>117</v>
      </c>
    </row>
    <row r="160" spans="2:63" s="10" customFormat="1" ht="22.9" customHeight="1">
      <c r="B160" s="156"/>
      <c r="C160" s="157"/>
      <c r="D160" s="158" t="s">
        <v>72</v>
      </c>
      <c r="E160" s="170" t="s">
        <v>124</v>
      </c>
      <c r="F160" s="170" t="s">
        <v>255</v>
      </c>
      <c r="G160" s="157"/>
      <c r="H160" s="157"/>
      <c r="I160" s="160"/>
      <c r="J160" s="171">
        <f>BK160</f>
        <v>0</v>
      </c>
      <c r="K160" s="157"/>
      <c r="L160" s="162"/>
      <c r="M160" s="163"/>
      <c r="N160" s="164"/>
      <c r="O160" s="164"/>
      <c r="P160" s="165">
        <f>SUM(P161:P190)</f>
        <v>0</v>
      </c>
      <c r="Q160" s="164"/>
      <c r="R160" s="165">
        <f>SUM(R161:R190)</f>
        <v>157.67401420000002</v>
      </c>
      <c r="S160" s="164"/>
      <c r="T160" s="166">
        <f>SUM(T161:T190)</f>
        <v>0</v>
      </c>
      <c r="AR160" s="167" t="s">
        <v>81</v>
      </c>
      <c r="AT160" s="168" t="s">
        <v>72</v>
      </c>
      <c r="AU160" s="168" t="s">
        <v>81</v>
      </c>
      <c r="AY160" s="167" t="s">
        <v>117</v>
      </c>
      <c r="BK160" s="169">
        <f>SUM(BK161:BK190)</f>
        <v>0</v>
      </c>
    </row>
    <row r="161" spans="2:65" s="1" customFormat="1" ht="20.45" customHeight="1">
      <c r="B161" s="32"/>
      <c r="C161" s="172" t="s">
        <v>7</v>
      </c>
      <c r="D161" s="172" t="s">
        <v>119</v>
      </c>
      <c r="E161" s="173" t="s">
        <v>256</v>
      </c>
      <c r="F161" s="174" t="s">
        <v>257</v>
      </c>
      <c r="G161" s="175" t="s">
        <v>196</v>
      </c>
      <c r="H161" s="176">
        <v>8.075</v>
      </c>
      <c r="I161" s="177"/>
      <c r="J161" s="178">
        <f>ROUND(I161*H161,2)</f>
        <v>0</v>
      </c>
      <c r="K161" s="174" t="s">
        <v>1</v>
      </c>
      <c r="L161" s="36"/>
      <c r="M161" s="179" t="s">
        <v>1</v>
      </c>
      <c r="N161" s="180" t="s">
        <v>44</v>
      </c>
      <c r="O161" s="58"/>
      <c r="P161" s="181">
        <f>O161*H161</f>
        <v>0</v>
      </c>
      <c r="Q161" s="181">
        <v>0.16116</v>
      </c>
      <c r="R161" s="181">
        <f>Q161*H161</f>
        <v>1.301367</v>
      </c>
      <c r="S161" s="181">
        <v>0</v>
      </c>
      <c r="T161" s="182">
        <f>S161*H161</f>
        <v>0</v>
      </c>
      <c r="AR161" s="15" t="s">
        <v>124</v>
      </c>
      <c r="AT161" s="15" t="s">
        <v>119</v>
      </c>
      <c r="AU161" s="15" t="s">
        <v>83</v>
      </c>
      <c r="AY161" s="15" t="s">
        <v>117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15" t="s">
        <v>81</v>
      </c>
      <c r="BK161" s="183">
        <f>ROUND(I161*H161,2)</f>
        <v>0</v>
      </c>
      <c r="BL161" s="15" t="s">
        <v>124</v>
      </c>
      <c r="BM161" s="15" t="s">
        <v>258</v>
      </c>
    </row>
    <row r="162" spans="2:47" s="1" customFormat="1" ht="78">
      <c r="B162" s="32"/>
      <c r="C162" s="33"/>
      <c r="D162" s="184" t="s">
        <v>189</v>
      </c>
      <c r="E162" s="33"/>
      <c r="F162" s="185" t="s">
        <v>259</v>
      </c>
      <c r="G162" s="33"/>
      <c r="H162" s="33"/>
      <c r="I162" s="101"/>
      <c r="J162" s="33"/>
      <c r="K162" s="33"/>
      <c r="L162" s="36"/>
      <c r="M162" s="186"/>
      <c r="N162" s="58"/>
      <c r="O162" s="58"/>
      <c r="P162" s="58"/>
      <c r="Q162" s="58"/>
      <c r="R162" s="58"/>
      <c r="S162" s="58"/>
      <c r="T162" s="59"/>
      <c r="AT162" s="15" t="s">
        <v>189</v>
      </c>
      <c r="AU162" s="15" t="s">
        <v>83</v>
      </c>
    </row>
    <row r="163" spans="2:51" s="12" customFormat="1" ht="11.25">
      <c r="B163" s="197"/>
      <c r="C163" s="198"/>
      <c r="D163" s="184" t="s">
        <v>138</v>
      </c>
      <c r="E163" s="199" t="s">
        <v>1</v>
      </c>
      <c r="F163" s="200" t="s">
        <v>260</v>
      </c>
      <c r="G163" s="198"/>
      <c r="H163" s="201">
        <v>8.075</v>
      </c>
      <c r="I163" s="202"/>
      <c r="J163" s="198"/>
      <c r="K163" s="198"/>
      <c r="L163" s="203"/>
      <c r="M163" s="204"/>
      <c r="N163" s="205"/>
      <c r="O163" s="205"/>
      <c r="P163" s="205"/>
      <c r="Q163" s="205"/>
      <c r="R163" s="205"/>
      <c r="S163" s="205"/>
      <c r="T163" s="206"/>
      <c r="AT163" s="207" t="s">
        <v>138</v>
      </c>
      <c r="AU163" s="207" t="s">
        <v>83</v>
      </c>
      <c r="AV163" s="12" t="s">
        <v>83</v>
      </c>
      <c r="AW163" s="12" t="s">
        <v>35</v>
      </c>
      <c r="AX163" s="12" t="s">
        <v>81</v>
      </c>
      <c r="AY163" s="207" t="s">
        <v>117</v>
      </c>
    </row>
    <row r="164" spans="2:65" s="1" customFormat="1" ht="20.45" customHeight="1">
      <c r="B164" s="32"/>
      <c r="C164" s="172" t="s">
        <v>261</v>
      </c>
      <c r="D164" s="172" t="s">
        <v>119</v>
      </c>
      <c r="E164" s="173" t="s">
        <v>262</v>
      </c>
      <c r="F164" s="174" t="s">
        <v>263</v>
      </c>
      <c r="G164" s="175" t="s">
        <v>135</v>
      </c>
      <c r="H164" s="176">
        <v>7</v>
      </c>
      <c r="I164" s="177"/>
      <c r="J164" s="178">
        <f>ROUND(I164*H164,2)</f>
        <v>0</v>
      </c>
      <c r="K164" s="174" t="s">
        <v>123</v>
      </c>
      <c r="L164" s="36"/>
      <c r="M164" s="179" t="s">
        <v>1</v>
      </c>
      <c r="N164" s="180" t="s">
        <v>44</v>
      </c>
      <c r="O164" s="58"/>
      <c r="P164" s="181">
        <f>O164*H164</f>
        <v>0</v>
      </c>
      <c r="Q164" s="181">
        <v>0</v>
      </c>
      <c r="R164" s="181">
        <f>Q164*H164</f>
        <v>0</v>
      </c>
      <c r="S164" s="181">
        <v>0</v>
      </c>
      <c r="T164" s="182">
        <f>S164*H164</f>
        <v>0</v>
      </c>
      <c r="AR164" s="15" t="s">
        <v>124</v>
      </c>
      <c r="AT164" s="15" t="s">
        <v>119</v>
      </c>
      <c r="AU164" s="15" t="s">
        <v>83</v>
      </c>
      <c r="AY164" s="15" t="s">
        <v>117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5" t="s">
        <v>81</v>
      </c>
      <c r="BK164" s="183">
        <f>ROUND(I164*H164,2)</f>
        <v>0</v>
      </c>
      <c r="BL164" s="15" t="s">
        <v>124</v>
      </c>
      <c r="BM164" s="15" t="s">
        <v>264</v>
      </c>
    </row>
    <row r="165" spans="2:47" s="1" customFormat="1" ht="29.25">
      <c r="B165" s="32"/>
      <c r="C165" s="33"/>
      <c r="D165" s="184" t="s">
        <v>126</v>
      </c>
      <c r="E165" s="33"/>
      <c r="F165" s="185" t="s">
        <v>265</v>
      </c>
      <c r="G165" s="33"/>
      <c r="H165" s="33"/>
      <c r="I165" s="101"/>
      <c r="J165" s="33"/>
      <c r="K165" s="33"/>
      <c r="L165" s="36"/>
      <c r="M165" s="186"/>
      <c r="N165" s="58"/>
      <c r="O165" s="58"/>
      <c r="P165" s="58"/>
      <c r="Q165" s="58"/>
      <c r="R165" s="58"/>
      <c r="S165" s="58"/>
      <c r="T165" s="59"/>
      <c r="AT165" s="15" t="s">
        <v>126</v>
      </c>
      <c r="AU165" s="15" t="s">
        <v>83</v>
      </c>
    </row>
    <row r="166" spans="2:51" s="11" customFormat="1" ht="11.25">
      <c r="B166" s="187"/>
      <c r="C166" s="188"/>
      <c r="D166" s="184" t="s">
        <v>138</v>
      </c>
      <c r="E166" s="189" t="s">
        <v>1</v>
      </c>
      <c r="F166" s="190" t="s">
        <v>266</v>
      </c>
      <c r="G166" s="188"/>
      <c r="H166" s="189" t="s">
        <v>1</v>
      </c>
      <c r="I166" s="191"/>
      <c r="J166" s="188"/>
      <c r="K166" s="188"/>
      <c r="L166" s="192"/>
      <c r="M166" s="193"/>
      <c r="N166" s="194"/>
      <c r="O166" s="194"/>
      <c r="P166" s="194"/>
      <c r="Q166" s="194"/>
      <c r="R166" s="194"/>
      <c r="S166" s="194"/>
      <c r="T166" s="195"/>
      <c r="AT166" s="196" t="s">
        <v>138</v>
      </c>
      <c r="AU166" s="196" t="s">
        <v>83</v>
      </c>
      <c r="AV166" s="11" t="s">
        <v>81</v>
      </c>
      <c r="AW166" s="11" t="s">
        <v>35</v>
      </c>
      <c r="AX166" s="11" t="s">
        <v>73</v>
      </c>
      <c r="AY166" s="196" t="s">
        <v>117</v>
      </c>
    </row>
    <row r="167" spans="2:51" s="12" customFormat="1" ht="11.25">
      <c r="B167" s="197"/>
      <c r="C167" s="198"/>
      <c r="D167" s="184" t="s">
        <v>138</v>
      </c>
      <c r="E167" s="199" t="s">
        <v>1</v>
      </c>
      <c r="F167" s="200" t="s">
        <v>267</v>
      </c>
      <c r="G167" s="198"/>
      <c r="H167" s="201">
        <v>7</v>
      </c>
      <c r="I167" s="202"/>
      <c r="J167" s="198"/>
      <c r="K167" s="198"/>
      <c r="L167" s="203"/>
      <c r="M167" s="204"/>
      <c r="N167" s="205"/>
      <c r="O167" s="205"/>
      <c r="P167" s="205"/>
      <c r="Q167" s="205"/>
      <c r="R167" s="205"/>
      <c r="S167" s="205"/>
      <c r="T167" s="206"/>
      <c r="AT167" s="207" t="s">
        <v>138</v>
      </c>
      <c r="AU167" s="207" t="s">
        <v>83</v>
      </c>
      <c r="AV167" s="12" t="s">
        <v>83</v>
      </c>
      <c r="AW167" s="12" t="s">
        <v>35</v>
      </c>
      <c r="AX167" s="12" t="s">
        <v>81</v>
      </c>
      <c r="AY167" s="207" t="s">
        <v>117</v>
      </c>
    </row>
    <row r="168" spans="2:65" s="1" customFormat="1" ht="20.45" customHeight="1">
      <c r="B168" s="32"/>
      <c r="C168" s="172" t="s">
        <v>268</v>
      </c>
      <c r="D168" s="172" t="s">
        <v>119</v>
      </c>
      <c r="E168" s="173" t="s">
        <v>269</v>
      </c>
      <c r="F168" s="174" t="s">
        <v>270</v>
      </c>
      <c r="G168" s="175" t="s">
        <v>135</v>
      </c>
      <c r="H168" s="176">
        <v>3.136</v>
      </c>
      <c r="I168" s="177"/>
      <c r="J168" s="178">
        <f>ROUND(I168*H168,2)</f>
        <v>0</v>
      </c>
      <c r="K168" s="174" t="s">
        <v>123</v>
      </c>
      <c r="L168" s="36"/>
      <c r="M168" s="179" t="s">
        <v>1</v>
      </c>
      <c r="N168" s="180" t="s">
        <v>44</v>
      </c>
      <c r="O168" s="58"/>
      <c r="P168" s="181">
        <f>O168*H168</f>
        <v>0</v>
      </c>
      <c r="Q168" s="181">
        <v>1.87</v>
      </c>
      <c r="R168" s="181">
        <f>Q168*H168</f>
        <v>5.86432</v>
      </c>
      <c r="S168" s="181">
        <v>0</v>
      </c>
      <c r="T168" s="182">
        <f>S168*H168</f>
        <v>0</v>
      </c>
      <c r="AR168" s="15" t="s">
        <v>124</v>
      </c>
      <c r="AT168" s="15" t="s">
        <v>119</v>
      </c>
      <c r="AU168" s="15" t="s">
        <v>83</v>
      </c>
      <c r="AY168" s="15" t="s">
        <v>117</v>
      </c>
      <c r="BE168" s="183">
        <f>IF(N168="základní",J168,0)</f>
        <v>0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15" t="s">
        <v>81</v>
      </c>
      <c r="BK168" s="183">
        <f>ROUND(I168*H168,2)</f>
        <v>0</v>
      </c>
      <c r="BL168" s="15" t="s">
        <v>124</v>
      </c>
      <c r="BM168" s="15" t="s">
        <v>271</v>
      </c>
    </row>
    <row r="169" spans="2:47" s="1" customFormat="1" ht="19.5">
      <c r="B169" s="32"/>
      <c r="C169" s="33"/>
      <c r="D169" s="184" t="s">
        <v>126</v>
      </c>
      <c r="E169" s="33"/>
      <c r="F169" s="185" t="s">
        <v>272</v>
      </c>
      <c r="G169" s="33"/>
      <c r="H169" s="33"/>
      <c r="I169" s="101"/>
      <c r="J169" s="33"/>
      <c r="K169" s="33"/>
      <c r="L169" s="36"/>
      <c r="M169" s="186"/>
      <c r="N169" s="58"/>
      <c r="O169" s="58"/>
      <c r="P169" s="58"/>
      <c r="Q169" s="58"/>
      <c r="R169" s="58"/>
      <c r="S169" s="58"/>
      <c r="T169" s="59"/>
      <c r="AT169" s="15" t="s">
        <v>126</v>
      </c>
      <c r="AU169" s="15" t="s">
        <v>83</v>
      </c>
    </row>
    <row r="170" spans="2:51" s="12" customFormat="1" ht="11.25">
      <c r="B170" s="197"/>
      <c r="C170" s="198"/>
      <c r="D170" s="184" t="s">
        <v>138</v>
      </c>
      <c r="E170" s="199" t="s">
        <v>1</v>
      </c>
      <c r="F170" s="200" t="s">
        <v>273</v>
      </c>
      <c r="G170" s="198"/>
      <c r="H170" s="201">
        <v>3.136</v>
      </c>
      <c r="I170" s="202"/>
      <c r="J170" s="198"/>
      <c r="K170" s="198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138</v>
      </c>
      <c r="AU170" s="207" t="s">
        <v>83</v>
      </c>
      <c r="AV170" s="12" t="s">
        <v>83</v>
      </c>
      <c r="AW170" s="12" t="s">
        <v>35</v>
      </c>
      <c r="AX170" s="12" t="s">
        <v>81</v>
      </c>
      <c r="AY170" s="207" t="s">
        <v>117</v>
      </c>
    </row>
    <row r="171" spans="2:65" s="1" customFormat="1" ht="30.6" customHeight="1">
      <c r="B171" s="32"/>
      <c r="C171" s="172" t="s">
        <v>274</v>
      </c>
      <c r="D171" s="172" t="s">
        <v>119</v>
      </c>
      <c r="E171" s="173" t="s">
        <v>275</v>
      </c>
      <c r="F171" s="174" t="s">
        <v>276</v>
      </c>
      <c r="G171" s="175" t="s">
        <v>135</v>
      </c>
      <c r="H171" s="176">
        <v>0.799</v>
      </c>
      <c r="I171" s="177"/>
      <c r="J171" s="178">
        <f>ROUND(I171*H171,2)</f>
        <v>0</v>
      </c>
      <c r="K171" s="174" t="s">
        <v>123</v>
      </c>
      <c r="L171" s="36"/>
      <c r="M171" s="179" t="s">
        <v>1</v>
      </c>
      <c r="N171" s="180" t="s">
        <v>44</v>
      </c>
      <c r="O171" s="58"/>
      <c r="P171" s="181">
        <f>O171*H171</f>
        <v>0</v>
      </c>
      <c r="Q171" s="181">
        <v>2.0328</v>
      </c>
      <c r="R171" s="181">
        <f>Q171*H171</f>
        <v>1.6242072</v>
      </c>
      <c r="S171" s="181">
        <v>0</v>
      </c>
      <c r="T171" s="182">
        <f>S171*H171</f>
        <v>0</v>
      </c>
      <c r="AR171" s="15" t="s">
        <v>124</v>
      </c>
      <c r="AT171" s="15" t="s">
        <v>119</v>
      </c>
      <c r="AU171" s="15" t="s">
        <v>83</v>
      </c>
      <c r="AY171" s="15" t="s">
        <v>117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15" t="s">
        <v>81</v>
      </c>
      <c r="BK171" s="183">
        <f>ROUND(I171*H171,2)</f>
        <v>0</v>
      </c>
      <c r="BL171" s="15" t="s">
        <v>124</v>
      </c>
      <c r="BM171" s="15" t="s">
        <v>277</v>
      </c>
    </row>
    <row r="172" spans="2:47" s="1" customFormat="1" ht="29.25">
      <c r="B172" s="32"/>
      <c r="C172" s="33"/>
      <c r="D172" s="184" t="s">
        <v>126</v>
      </c>
      <c r="E172" s="33"/>
      <c r="F172" s="185" t="s">
        <v>278</v>
      </c>
      <c r="G172" s="33"/>
      <c r="H172" s="33"/>
      <c r="I172" s="101"/>
      <c r="J172" s="33"/>
      <c r="K172" s="33"/>
      <c r="L172" s="36"/>
      <c r="M172" s="186"/>
      <c r="N172" s="58"/>
      <c r="O172" s="58"/>
      <c r="P172" s="58"/>
      <c r="Q172" s="58"/>
      <c r="R172" s="58"/>
      <c r="S172" s="58"/>
      <c r="T172" s="59"/>
      <c r="AT172" s="15" t="s">
        <v>126</v>
      </c>
      <c r="AU172" s="15" t="s">
        <v>83</v>
      </c>
    </row>
    <row r="173" spans="2:47" s="1" customFormat="1" ht="19.5">
      <c r="B173" s="32"/>
      <c r="C173" s="33"/>
      <c r="D173" s="184" t="s">
        <v>189</v>
      </c>
      <c r="E173" s="33"/>
      <c r="F173" s="185" t="s">
        <v>279</v>
      </c>
      <c r="G173" s="33"/>
      <c r="H173" s="33"/>
      <c r="I173" s="101"/>
      <c r="J173" s="33"/>
      <c r="K173" s="33"/>
      <c r="L173" s="36"/>
      <c r="M173" s="186"/>
      <c r="N173" s="58"/>
      <c r="O173" s="58"/>
      <c r="P173" s="58"/>
      <c r="Q173" s="58"/>
      <c r="R173" s="58"/>
      <c r="S173" s="58"/>
      <c r="T173" s="59"/>
      <c r="AT173" s="15" t="s">
        <v>189</v>
      </c>
      <c r="AU173" s="15" t="s">
        <v>83</v>
      </c>
    </row>
    <row r="174" spans="2:51" s="12" customFormat="1" ht="11.25">
      <c r="B174" s="197"/>
      <c r="C174" s="198"/>
      <c r="D174" s="184" t="s">
        <v>138</v>
      </c>
      <c r="E174" s="199" t="s">
        <v>1</v>
      </c>
      <c r="F174" s="200" t="s">
        <v>280</v>
      </c>
      <c r="G174" s="198"/>
      <c r="H174" s="201">
        <v>0.799</v>
      </c>
      <c r="I174" s="202"/>
      <c r="J174" s="198"/>
      <c r="K174" s="198"/>
      <c r="L174" s="203"/>
      <c r="M174" s="204"/>
      <c r="N174" s="205"/>
      <c r="O174" s="205"/>
      <c r="P174" s="205"/>
      <c r="Q174" s="205"/>
      <c r="R174" s="205"/>
      <c r="S174" s="205"/>
      <c r="T174" s="206"/>
      <c r="AT174" s="207" t="s">
        <v>138</v>
      </c>
      <c r="AU174" s="207" t="s">
        <v>83</v>
      </c>
      <c r="AV174" s="12" t="s">
        <v>83</v>
      </c>
      <c r="AW174" s="12" t="s">
        <v>35</v>
      </c>
      <c r="AX174" s="12" t="s">
        <v>73</v>
      </c>
      <c r="AY174" s="207" t="s">
        <v>117</v>
      </c>
    </row>
    <row r="175" spans="2:51" s="13" customFormat="1" ht="11.25">
      <c r="B175" s="208"/>
      <c r="C175" s="209"/>
      <c r="D175" s="184" t="s">
        <v>138</v>
      </c>
      <c r="E175" s="210" t="s">
        <v>1</v>
      </c>
      <c r="F175" s="211" t="s">
        <v>166</v>
      </c>
      <c r="G175" s="209"/>
      <c r="H175" s="212">
        <v>0.799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138</v>
      </c>
      <c r="AU175" s="218" t="s">
        <v>83</v>
      </c>
      <c r="AV175" s="13" t="s">
        <v>124</v>
      </c>
      <c r="AW175" s="13" t="s">
        <v>35</v>
      </c>
      <c r="AX175" s="13" t="s">
        <v>81</v>
      </c>
      <c r="AY175" s="218" t="s">
        <v>117</v>
      </c>
    </row>
    <row r="176" spans="2:65" s="1" customFormat="1" ht="30.6" customHeight="1">
      <c r="B176" s="32"/>
      <c r="C176" s="172" t="s">
        <v>281</v>
      </c>
      <c r="D176" s="172" t="s">
        <v>119</v>
      </c>
      <c r="E176" s="173" t="s">
        <v>282</v>
      </c>
      <c r="F176" s="174" t="s">
        <v>283</v>
      </c>
      <c r="G176" s="175" t="s">
        <v>135</v>
      </c>
      <c r="H176" s="176">
        <v>77.185</v>
      </c>
      <c r="I176" s="177"/>
      <c r="J176" s="178">
        <f>ROUND(I176*H176,2)</f>
        <v>0</v>
      </c>
      <c r="K176" s="174" t="s">
        <v>123</v>
      </c>
      <c r="L176" s="36"/>
      <c r="M176" s="179" t="s">
        <v>1</v>
      </c>
      <c r="N176" s="180" t="s">
        <v>44</v>
      </c>
      <c r="O176" s="58"/>
      <c r="P176" s="181">
        <f>O176*H176</f>
        <v>0</v>
      </c>
      <c r="Q176" s="181">
        <v>1.848</v>
      </c>
      <c r="R176" s="181">
        <f>Q176*H176</f>
        <v>142.63788000000002</v>
      </c>
      <c r="S176" s="181">
        <v>0</v>
      </c>
      <c r="T176" s="182">
        <f>S176*H176</f>
        <v>0</v>
      </c>
      <c r="AR176" s="15" t="s">
        <v>124</v>
      </c>
      <c r="AT176" s="15" t="s">
        <v>119</v>
      </c>
      <c r="AU176" s="15" t="s">
        <v>83</v>
      </c>
      <c r="AY176" s="15" t="s">
        <v>117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5" t="s">
        <v>81</v>
      </c>
      <c r="BK176" s="183">
        <f>ROUND(I176*H176,2)</f>
        <v>0</v>
      </c>
      <c r="BL176" s="15" t="s">
        <v>124</v>
      </c>
      <c r="BM176" s="15" t="s">
        <v>284</v>
      </c>
    </row>
    <row r="177" spans="2:47" s="1" customFormat="1" ht="29.25">
      <c r="B177" s="32"/>
      <c r="C177" s="33"/>
      <c r="D177" s="184" t="s">
        <v>126</v>
      </c>
      <c r="E177" s="33"/>
      <c r="F177" s="185" t="s">
        <v>278</v>
      </c>
      <c r="G177" s="33"/>
      <c r="H177" s="33"/>
      <c r="I177" s="101"/>
      <c r="J177" s="33"/>
      <c r="K177" s="33"/>
      <c r="L177" s="36"/>
      <c r="M177" s="186"/>
      <c r="N177" s="58"/>
      <c r="O177" s="58"/>
      <c r="P177" s="58"/>
      <c r="Q177" s="58"/>
      <c r="R177" s="58"/>
      <c r="S177" s="58"/>
      <c r="T177" s="59"/>
      <c r="AT177" s="15" t="s">
        <v>126</v>
      </c>
      <c r="AU177" s="15" t="s">
        <v>83</v>
      </c>
    </row>
    <row r="178" spans="2:51" s="12" customFormat="1" ht="11.25">
      <c r="B178" s="197"/>
      <c r="C178" s="198"/>
      <c r="D178" s="184" t="s">
        <v>138</v>
      </c>
      <c r="E178" s="199" t="s">
        <v>1</v>
      </c>
      <c r="F178" s="200" t="s">
        <v>285</v>
      </c>
      <c r="G178" s="198"/>
      <c r="H178" s="201">
        <v>2.928</v>
      </c>
      <c r="I178" s="202"/>
      <c r="J178" s="198"/>
      <c r="K178" s="198"/>
      <c r="L178" s="203"/>
      <c r="M178" s="204"/>
      <c r="N178" s="205"/>
      <c r="O178" s="205"/>
      <c r="P178" s="205"/>
      <c r="Q178" s="205"/>
      <c r="R178" s="205"/>
      <c r="S178" s="205"/>
      <c r="T178" s="206"/>
      <c r="AT178" s="207" t="s">
        <v>138</v>
      </c>
      <c r="AU178" s="207" t="s">
        <v>83</v>
      </c>
      <c r="AV178" s="12" t="s">
        <v>83</v>
      </c>
      <c r="AW178" s="12" t="s">
        <v>35</v>
      </c>
      <c r="AX178" s="12" t="s">
        <v>73</v>
      </c>
      <c r="AY178" s="207" t="s">
        <v>117</v>
      </c>
    </row>
    <row r="179" spans="2:51" s="12" customFormat="1" ht="11.25">
      <c r="B179" s="197"/>
      <c r="C179" s="198"/>
      <c r="D179" s="184" t="s">
        <v>138</v>
      </c>
      <c r="E179" s="199" t="s">
        <v>1</v>
      </c>
      <c r="F179" s="200" t="s">
        <v>286</v>
      </c>
      <c r="G179" s="198"/>
      <c r="H179" s="201">
        <v>21.12</v>
      </c>
      <c r="I179" s="202"/>
      <c r="J179" s="198"/>
      <c r="K179" s="198"/>
      <c r="L179" s="203"/>
      <c r="M179" s="204"/>
      <c r="N179" s="205"/>
      <c r="O179" s="205"/>
      <c r="P179" s="205"/>
      <c r="Q179" s="205"/>
      <c r="R179" s="205"/>
      <c r="S179" s="205"/>
      <c r="T179" s="206"/>
      <c r="AT179" s="207" t="s">
        <v>138</v>
      </c>
      <c r="AU179" s="207" t="s">
        <v>83</v>
      </c>
      <c r="AV179" s="12" t="s">
        <v>83</v>
      </c>
      <c r="AW179" s="12" t="s">
        <v>35</v>
      </c>
      <c r="AX179" s="12" t="s">
        <v>73</v>
      </c>
      <c r="AY179" s="207" t="s">
        <v>117</v>
      </c>
    </row>
    <row r="180" spans="2:51" s="12" customFormat="1" ht="11.25">
      <c r="B180" s="197"/>
      <c r="C180" s="198"/>
      <c r="D180" s="184" t="s">
        <v>138</v>
      </c>
      <c r="E180" s="199" t="s">
        <v>1</v>
      </c>
      <c r="F180" s="200" t="s">
        <v>287</v>
      </c>
      <c r="G180" s="198"/>
      <c r="H180" s="201">
        <v>8.722</v>
      </c>
      <c r="I180" s="202"/>
      <c r="J180" s="198"/>
      <c r="K180" s="198"/>
      <c r="L180" s="203"/>
      <c r="M180" s="204"/>
      <c r="N180" s="205"/>
      <c r="O180" s="205"/>
      <c r="P180" s="205"/>
      <c r="Q180" s="205"/>
      <c r="R180" s="205"/>
      <c r="S180" s="205"/>
      <c r="T180" s="206"/>
      <c r="AT180" s="207" t="s">
        <v>138</v>
      </c>
      <c r="AU180" s="207" t="s">
        <v>83</v>
      </c>
      <c r="AV180" s="12" t="s">
        <v>83</v>
      </c>
      <c r="AW180" s="12" t="s">
        <v>35</v>
      </c>
      <c r="AX180" s="12" t="s">
        <v>73</v>
      </c>
      <c r="AY180" s="207" t="s">
        <v>117</v>
      </c>
    </row>
    <row r="181" spans="2:51" s="12" customFormat="1" ht="11.25">
      <c r="B181" s="197"/>
      <c r="C181" s="198"/>
      <c r="D181" s="184" t="s">
        <v>138</v>
      </c>
      <c r="E181" s="199" t="s">
        <v>1</v>
      </c>
      <c r="F181" s="200" t="s">
        <v>288</v>
      </c>
      <c r="G181" s="198"/>
      <c r="H181" s="201">
        <v>44.415</v>
      </c>
      <c r="I181" s="202"/>
      <c r="J181" s="198"/>
      <c r="K181" s="198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138</v>
      </c>
      <c r="AU181" s="207" t="s">
        <v>83</v>
      </c>
      <c r="AV181" s="12" t="s">
        <v>83</v>
      </c>
      <c r="AW181" s="12" t="s">
        <v>35</v>
      </c>
      <c r="AX181" s="12" t="s">
        <v>73</v>
      </c>
      <c r="AY181" s="207" t="s">
        <v>117</v>
      </c>
    </row>
    <row r="182" spans="2:51" s="13" customFormat="1" ht="11.25">
      <c r="B182" s="208"/>
      <c r="C182" s="209"/>
      <c r="D182" s="184" t="s">
        <v>138</v>
      </c>
      <c r="E182" s="210" t="s">
        <v>1</v>
      </c>
      <c r="F182" s="211" t="s">
        <v>166</v>
      </c>
      <c r="G182" s="209"/>
      <c r="H182" s="212">
        <v>77.185</v>
      </c>
      <c r="I182" s="213"/>
      <c r="J182" s="209"/>
      <c r="K182" s="209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138</v>
      </c>
      <c r="AU182" s="218" t="s">
        <v>83</v>
      </c>
      <c r="AV182" s="13" t="s">
        <v>124</v>
      </c>
      <c r="AW182" s="13" t="s">
        <v>35</v>
      </c>
      <c r="AX182" s="13" t="s">
        <v>81</v>
      </c>
      <c r="AY182" s="218" t="s">
        <v>117</v>
      </c>
    </row>
    <row r="183" spans="2:65" s="1" customFormat="1" ht="20.45" customHeight="1">
      <c r="B183" s="32"/>
      <c r="C183" s="172" t="s">
        <v>289</v>
      </c>
      <c r="D183" s="172" t="s">
        <v>119</v>
      </c>
      <c r="E183" s="173" t="s">
        <v>290</v>
      </c>
      <c r="F183" s="174" t="s">
        <v>291</v>
      </c>
      <c r="G183" s="175" t="s">
        <v>196</v>
      </c>
      <c r="H183" s="176">
        <v>185.643</v>
      </c>
      <c r="I183" s="177"/>
      <c r="J183" s="178">
        <f>ROUND(I183*H183,2)</f>
        <v>0</v>
      </c>
      <c r="K183" s="174" t="s">
        <v>123</v>
      </c>
      <c r="L183" s="36"/>
      <c r="M183" s="179" t="s">
        <v>1</v>
      </c>
      <c r="N183" s="180" t="s">
        <v>44</v>
      </c>
      <c r="O183" s="58"/>
      <c r="P183" s="181">
        <f>O183*H183</f>
        <v>0</v>
      </c>
      <c r="Q183" s="181">
        <v>0</v>
      </c>
      <c r="R183" s="181">
        <f>Q183*H183</f>
        <v>0</v>
      </c>
      <c r="S183" s="181">
        <v>0</v>
      </c>
      <c r="T183" s="182">
        <f>S183*H183</f>
        <v>0</v>
      </c>
      <c r="AR183" s="15" t="s">
        <v>124</v>
      </c>
      <c r="AT183" s="15" t="s">
        <v>119</v>
      </c>
      <c r="AU183" s="15" t="s">
        <v>83</v>
      </c>
      <c r="AY183" s="15" t="s">
        <v>117</v>
      </c>
      <c r="BE183" s="183">
        <f>IF(N183="základní",J183,0)</f>
        <v>0</v>
      </c>
      <c r="BF183" s="183">
        <f>IF(N183="snížená",J183,0)</f>
        <v>0</v>
      </c>
      <c r="BG183" s="183">
        <f>IF(N183="zákl. přenesená",J183,0)</f>
        <v>0</v>
      </c>
      <c r="BH183" s="183">
        <f>IF(N183="sníž. přenesená",J183,0)</f>
        <v>0</v>
      </c>
      <c r="BI183" s="183">
        <f>IF(N183="nulová",J183,0)</f>
        <v>0</v>
      </c>
      <c r="BJ183" s="15" t="s">
        <v>81</v>
      </c>
      <c r="BK183" s="183">
        <f>ROUND(I183*H183,2)</f>
        <v>0</v>
      </c>
      <c r="BL183" s="15" t="s">
        <v>124</v>
      </c>
      <c r="BM183" s="15" t="s">
        <v>292</v>
      </c>
    </row>
    <row r="184" spans="2:47" s="1" customFormat="1" ht="58.5">
      <c r="B184" s="32"/>
      <c r="C184" s="33"/>
      <c r="D184" s="184" t="s">
        <v>126</v>
      </c>
      <c r="E184" s="33"/>
      <c r="F184" s="185" t="s">
        <v>293</v>
      </c>
      <c r="G184" s="33"/>
      <c r="H184" s="33"/>
      <c r="I184" s="101"/>
      <c r="J184" s="33"/>
      <c r="K184" s="33"/>
      <c r="L184" s="36"/>
      <c r="M184" s="186"/>
      <c r="N184" s="58"/>
      <c r="O184" s="58"/>
      <c r="P184" s="58"/>
      <c r="Q184" s="58"/>
      <c r="R184" s="58"/>
      <c r="S184" s="58"/>
      <c r="T184" s="59"/>
      <c r="AT184" s="15" t="s">
        <v>126</v>
      </c>
      <c r="AU184" s="15" t="s">
        <v>83</v>
      </c>
    </row>
    <row r="185" spans="2:51" s="12" customFormat="1" ht="11.25">
      <c r="B185" s="197"/>
      <c r="C185" s="198"/>
      <c r="D185" s="184" t="s">
        <v>138</v>
      </c>
      <c r="E185" s="199" t="s">
        <v>1</v>
      </c>
      <c r="F185" s="200" t="s">
        <v>294</v>
      </c>
      <c r="G185" s="198"/>
      <c r="H185" s="201">
        <v>52.8</v>
      </c>
      <c r="I185" s="202"/>
      <c r="J185" s="198"/>
      <c r="K185" s="198"/>
      <c r="L185" s="203"/>
      <c r="M185" s="204"/>
      <c r="N185" s="205"/>
      <c r="O185" s="205"/>
      <c r="P185" s="205"/>
      <c r="Q185" s="205"/>
      <c r="R185" s="205"/>
      <c r="S185" s="205"/>
      <c r="T185" s="206"/>
      <c r="AT185" s="207" t="s">
        <v>138</v>
      </c>
      <c r="AU185" s="207" t="s">
        <v>83</v>
      </c>
      <c r="AV185" s="12" t="s">
        <v>83</v>
      </c>
      <c r="AW185" s="12" t="s">
        <v>35</v>
      </c>
      <c r="AX185" s="12" t="s">
        <v>73</v>
      </c>
      <c r="AY185" s="207" t="s">
        <v>117</v>
      </c>
    </row>
    <row r="186" spans="2:51" s="12" customFormat="1" ht="11.25">
      <c r="B186" s="197"/>
      <c r="C186" s="198"/>
      <c r="D186" s="184" t="s">
        <v>138</v>
      </c>
      <c r="E186" s="199" t="s">
        <v>1</v>
      </c>
      <c r="F186" s="200" t="s">
        <v>295</v>
      </c>
      <c r="G186" s="198"/>
      <c r="H186" s="201">
        <v>21.805</v>
      </c>
      <c r="I186" s="202"/>
      <c r="J186" s="198"/>
      <c r="K186" s="198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138</v>
      </c>
      <c r="AU186" s="207" t="s">
        <v>83</v>
      </c>
      <c r="AV186" s="12" t="s">
        <v>83</v>
      </c>
      <c r="AW186" s="12" t="s">
        <v>35</v>
      </c>
      <c r="AX186" s="12" t="s">
        <v>73</v>
      </c>
      <c r="AY186" s="207" t="s">
        <v>117</v>
      </c>
    </row>
    <row r="187" spans="2:51" s="12" customFormat="1" ht="11.25">
      <c r="B187" s="197"/>
      <c r="C187" s="198"/>
      <c r="D187" s="184" t="s">
        <v>138</v>
      </c>
      <c r="E187" s="199" t="s">
        <v>1</v>
      </c>
      <c r="F187" s="200" t="s">
        <v>296</v>
      </c>
      <c r="G187" s="198"/>
      <c r="H187" s="201">
        <v>111.038</v>
      </c>
      <c r="I187" s="202"/>
      <c r="J187" s="198"/>
      <c r="K187" s="198"/>
      <c r="L187" s="203"/>
      <c r="M187" s="204"/>
      <c r="N187" s="205"/>
      <c r="O187" s="205"/>
      <c r="P187" s="205"/>
      <c r="Q187" s="205"/>
      <c r="R187" s="205"/>
      <c r="S187" s="205"/>
      <c r="T187" s="206"/>
      <c r="AT187" s="207" t="s">
        <v>138</v>
      </c>
      <c r="AU187" s="207" t="s">
        <v>83</v>
      </c>
      <c r="AV187" s="12" t="s">
        <v>83</v>
      </c>
      <c r="AW187" s="12" t="s">
        <v>35</v>
      </c>
      <c r="AX187" s="12" t="s">
        <v>73</v>
      </c>
      <c r="AY187" s="207" t="s">
        <v>117</v>
      </c>
    </row>
    <row r="188" spans="2:51" s="13" customFormat="1" ht="11.25">
      <c r="B188" s="208"/>
      <c r="C188" s="209"/>
      <c r="D188" s="184" t="s">
        <v>138</v>
      </c>
      <c r="E188" s="210" t="s">
        <v>1</v>
      </c>
      <c r="F188" s="211" t="s">
        <v>166</v>
      </c>
      <c r="G188" s="209"/>
      <c r="H188" s="212">
        <v>185.643</v>
      </c>
      <c r="I188" s="213"/>
      <c r="J188" s="209"/>
      <c r="K188" s="209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138</v>
      </c>
      <c r="AU188" s="218" t="s">
        <v>83</v>
      </c>
      <c r="AV188" s="13" t="s">
        <v>124</v>
      </c>
      <c r="AW188" s="13" t="s">
        <v>35</v>
      </c>
      <c r="AX188" s="13" t="s">
        <v>81</v>
      </c>
      <c r="AY188" s="218" t="s">
        <v>117</v>
      </c>
    </row>
    <row r="189" spans="2:65" s="1" customFormat="1" ht="20.45" customHeight="1">
      <c r="B189" s="32"/>
      <c r="C189" s="172" t="s">
        <v>297</v>
      </c>
      <c r="D189" s="172" t="s">
        <v>119</v>
      </c>
      <c r="E189" s="173" t="s">
        <v>298</v>
      </c>
      <c r="F189" s="174" t="s">
        <v>299</v>
      </c>
      <c r="G189" s="175" t="s">
        <v>196</v>
      </c>
      <c r="H189" s="176">
        <v>8</v>
      </c>
      <c r="I189" s="177"/>
      <c r="J189" s="178">
        <f>ROUND(I189*H189,2)</f>
        <v>0</v>
      </c>
      <c r="K189" s="174" t="s">
        <v>123</v>
      </c>
      <c r="L189" s="36"/>
      <c r="M189" s="179" t="s">
        <v>1</v>
      </c>
      <c r="N189" s="180" t="s">
        <v>44</v>
      </c>
      <c r="O189" s="58"/>
      <c r="P189" s="181">
        <f>O189*H189</f>
        <v>0</v>
      </c>
      <c r="Q189" s="181">
        <v>0.78078</v>
      </c>
      <c r="R189" s="181">
        <f>Q189*H189</f>
        <v>6.24624</v>
      </c>
      <c r="S189" s="181">
        <v>0</v>
      </c>
      <c r="T189" s="182">
        <f>S189*H189</f>
        <v>0</v>
      </c>
      <c r="AR189" s="15" t="s">
        <v>124</v>
      </c>
      <c r="AT189" s="15" t="s">
        <v>119</v>
      </c>
      <c r="AU189" s="15" t="s">
        <v>83</v>
      </c>
      <c r="AY189" s="15" t="s">
        <v>117</v>
      </c>
      <c r="BE189" s="183">
        <f>IF(N189="základní",J189,0)</f>
        <v>0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15" t="s">
        <v>81</v>
      </c>
      <c r="BK189" s="183">
        <f>ROUND(I189*H189,2)</f>
        <v>0</v>
      </c>
      <c r="BL189" s="15" t="s">
        <v>124</v>
      </c>
      <c r="BM189" s="15" t="s">
        <v>300</v>
      </c>
    </row>
    <row r="190" spans="2:51" s="12" customFormat="1" ht="11.25">
      <c r="B190" s="197"/>
      <c r="C190" s="198"/>
      <c r="D190" s="184" t="s">
        <v>138</v>
      </c>
      <c r="E190" s="199" t="s">
        <v>1</v>
      </c>
      <c r="F190" s="200" t="s">
        <v>301</v>
      </c>
      <c r="G190" s="198"/>
      <c r="H190" s="201">
        <v>8</v>
      </c>
      <c r="I190" s="202"/>
      <c r="J190" s="198"/>
      <c r="K190" s="198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138</v>
      </c>
      <c r="AU190" s="207" t="s">
        <v>83</v>
      </c>
      <c r="AV190" s="12" t="s">
        <v>83</v>
      </c>
      <c r="AW190" s="12" t="s">
        <v>35</v>
      </c>
      <c r="AX190" s="12" t="s">
        <v>81</v>
      </c>
      <c r="AY190" s="207" t="s">
        <v>117</v>
      </c>
    </row>
    <row r="191" spans="2:63" s="10" customFormat="1" ht="22.9" customHeight="1">
      <c r="B191" s="156"/>
      <c r="C191" s="157"/>
      <c r="D191" s="158" t="s">
        <v>72</v>
      </c>
      <c r="E191" s="170" t="s">
        <v>147</v>
      </c>
      <c r="F191" s="170" t="s">
        <v>302</v>
      </c>
      <c r="G191" s="157"/>
      <c r="H191" s="157"/>
      <c r="I191" s="160"/>
      <c r="J191" s="171">
        <f>BK191</f>
        <v>0</v>
      </c>
      <c r="K191" s="157"/>
      <c r="L191" s="162"/>
      <c r="M191" s="163"/>
      <c r="N191" s="164"/>
      <c r="O191" s="164"/>
      <c r="P191" s="165">
        <f>SUM(P192:P193)</f>
        <v>0</v>
      </c>
      <c r="Q191" s="164"/>
      <c r="R191" s="165">
        <f>SUM(R192:R193)</f>
        <v>0</v>
      </c>
      <c r="S191" s="164"/>
      <c r="T191" s="166">
        <f>SUM(T192:T193)</f>
        <v>0</v>
      </c>
      <c r="AR191" s="167" t="s">
        <v>81</v>
      </c>
      <c r="AT191" s="168" t="s">
        <v>72</v>
      </c>
      <c r="AU191" s="168" t="s">
        <v>81</v>
      </c>
      <c r="AY191" s="167" t="s">
        <v>117</v>
      </c>
      <c r="BK191" s="169">
        <f>SUM(BK192:BK193)</f>
        <v>0</v>
      </c>
    </row>
    <row r="192" spans="2:65" s="1" customFormat="1" ht="20.45" customHeight="1">
      <c r="B192" s="32"/>
      <c r="C192" s="172" t="s">
        <v>303</v>
      </c>
      <c r="D192" s="172" t="s">
        <v>119</v>
      </c>
      <c r="E192" s="173" t="s">
        <v>304</v>
      </c>
      <c r="F192" s="174" t="s">
        <v>305</v>
      </c>
      <c r="G192" s="175" t="s">
        <v>196</v>
      </c>
      <c r="H192" s="176">
        <v>8</v>
      </c>
      <c r="I192" s="177"/>
      <c r="J192" s="178">
        <f>ROUND(I192*H192,2)</f>
        <v>0</v>
      </c>
      <c r="K192" s="174" t="s">
        <v>123</v>
      </c>
      <c r="L192" s="36"/>
      <c r="M192" s="179" t="s">
        <v>1</v>
      </c>
      <c r="N192" s="180" t="s">
        <v>44</v>
      </c>
      <c r="O192" s="58"/>
      <c r="P192" s="181">
        <f>O192*H192</f>
        <v>0</v>
      </c>
      <c r="Q192" s="181">
        <v>0</v>
      </c>
      <c r="R192" s="181">
        <f>Q192*H192</f>
        <v>0</v>
      </c>
      <c r="S192" s="181">
        <v>0</v>
      </c>
      <c r="T192" s="182">
        <f>S192*H192</f>
        <v>0</v>
      </c>
      <c r="AR192" s="15" t="s">
        <v>124</v>
      </c>
      <c r="AT192" s="15" t="s">
        <v>119</v>
      </c>
      <c r="AU192" s="15" t="s">
        <v>83</v>
      </c>
      <c r="AY192" s="15" t="s">
        <v>117</v>
      </c>
      <c r="BE192" s="183">
        <f>IF(N192="základní",J192,0)</f>
        <v>0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15" t="s">
        <v>81</v>
      </c>
      <c r="BK192" s="183">
        <f>ROUND(I192*H192,2)</f>
        <v>0</v>
      </c>
      <c r="BL192" s="15" t="s">
        <v>124</v>
      </c>
      <c r="BM192" s="15" t="s">
        <v>306</v>
      </c>
    </row>
    <row r="193" spans="2:47" s="1" customFormat="1" ht="19.5">
      <c r="B193" s="32"/>
      <c r="C193" s="33"/>
      <c r="D193" s="184" t="s">
        <v>189</v>
      </c>
      <c r="E193" s="33"/>
      <c r="F193" s="185" t="s">
        <v>307</v>
      </c>
      <c r="G193" s="33"/>
      <c r="H193" s="33"/>
      <c r="I193" s="101"/>
      <c r="J193" s="33"/>
      <c r="K193" s="33"/>
      <c r="L193" s="36"/>
      <c r="M193" s="186"/>
      <c r="N193" s="58"/>
      <c r="O193" s="58"/>
      <c r="P193" s="58"/>
      <c r="Q193" s="58"/>
      <c r="R193" s="58"/>
      <c r="S193" s="58"/>
      <c r="T193" s="59"/>
      <c r="AT193" s="15" t="s">
        <v>189</v>
      </c>
      <c r="AU193" s="15" t="s">
        <v>83</v>
      </c>
    </row>
    <row r="194" spans="2:63" s="10" customFormat="1" ht="22.9" customHeight="1">
      <c r="B194" s="156"/>
      <c r="C194" s="157"/>
      <c r="D194" s="158" t="s">
        <v>72</v>
      </c>
      <c r="E194" s="170" t="s">
        <v>172</v>
      </c>
      <c r="F194" s="170" t="s">
        <v>308</v>
      </c>
      <c r="G194" s="157"/>
      <c r="H194" s="157"/>
      <c r="I194" s="160"/>
      <c r="J194" s="171">
        <f>BK194</f>
        <v>0</v>
      </c>
      <c r="K194" s="157"/>
      <c r="L194" s="162"/>
      <c r="M194" s="163"/>
      <c r="N194" s="164"/>
      <c r="O194" s="164"/>
      <c r="P194" s="165">
        <f>SUM(P195:P197)</f>
        <v>0</v>
      </c>
      <c r="Q194" s="164"/>
      <c r="R194" s="165">
        <f>SUM(R195:R197)</f>
        <v>0.08795</v>
      </c>
      <c r="S194" s="164"/>
      <c r="T194" s="166">
        <f>SUM(T195:T197)</f>
        <v>0</v>
      </c>
      <c r="AR194" s="167" t="s">
        <v>81</v>
      </c>
      <c r="AT194" s="168" t="s">
        <v>72</v>
      </c>
      <c r="AU194" s="168" t="s">
        <v>81</v>
      </c>
      <c r="AY194" s="167" t="s">
        <v>117</v>
      </c>
      <c r="BK194" s="169">
        <f>SUM(BK195:BK197)</f>
        <v>0</v>
      </c>
    </row>
    <row r="195" spans="2:65" s="1" customFormat="1" ht="20.45" customHeight="1">
      <c r="B195" s="32"/>
      <c r="C195" s="172" t="s">
        <v>309</v>
      </c>
      <c r="D195" s="172" t="s">
        <v>119</v>
      </c>
      <c r="E195" s="173" t="s">
        <v>310</v>
      </c>
      <c r="F195" s="174" t="s">
        <v>311</v>
      </c>
      <c r="G195" s="175" t="s">
        <v>312</v>
      </c>
      <c r="H195" s="176">
        <v>35</v>
      </c>
      <c r="I195" s="177"/>
      <c r="J195" s="178">
        <f>ROUND(I195*H195,2)</f>
        <v>0</v>
      </c>
      <c r="K195" s="174" t="s">
        <v>123</v>
      </c>
      <c r="L195" s="36"/>
      <c r="M195" s="179" t="s">
        <v>1</v>
      </c>
      <c r="N195" s="180" t="s">
        <v>44</v>
      </c>
      <c r="O195" s="58"/>
      <c r="P195" s="181">
        <f>O195*H195</f>
        <v>0</v>
      </c>
      <c r="Q195" s="181">
        <v>1E-05</v>
      </c>
      <c r="R195" s="181">
        <f>Q195*H195</f>
        <v>0.00035000000000000005</v>
      </c>
      <c r="S195" s="181">
        <v>0</v>
      </c>
      <c r="T195" s="182">
        <f>S195*H195</f>
        <v>0</v>
      </c>
      <c r="AR195" s="15" t="s">
        <v>124</v>
      </c>
      <c r="AT195" s="15" t="s">
        <v>119</v>
      </c>
      <c r="AU195" s="15" t="s">
        <v>83</v>
      </c>
      <c r="AY195" s="15" t="s">
        <v>117</v>
      </c>
      <c r="BE195" s="183">
        <f>IF(N195="základní",J195,0)</f>
        <v>0</v>
      </c>
      <c r="BF195" s="183">
        <f>IF(N195="snížená",J195,0)</f>
        <v>0</v>
      </c>
      <c r="BG195" s="183">
        <f>IF(N195="zákl. přenesená",J195,0)</f>
        <v>0</v>
      </c>
      <c r="BH195" s="183">
        <f>IF(N195="sníž. přenesená",J195,0)</f>
        <v>0</v>
      </c>
      <c r="BI195" s="183">
        <f>IF(N195="nulová",J195,0)</f>
        <v>0</v>
      </c>
      <c r="BJ195" s="15" t="s">
        <v>81</v>
      </c>
      <c r="BK195" s="183">
        <f>ROUND(I195*H195,2)</f>
        <v>0</v>
      </c>
      <c r="BL195" s="15" t="s">
        <v>124</v>
      </c>
      <c r="BM195" s="15" t="s">
        <v>313</v>
      </c>
    </row>
    <row r="196" spans="2:47" s="1" customFormat="1" ht="58.5">
      <c r="B196" s="32"/>
      <c r="C196" s="33"/>
      <c r="D196" s="184" t="s">
        <v>126</v>
      </c>
      <c r="E196" s="33"/>
      <c r="F196" s="185" t="s">
        <v>314</v>
      </c>
      <c r="G196" s="33"/>
      <c r="H196" s="33"/>
      <c r="I196" s="101"/>
      <c r="J196" s="33"/>
      <c r="K196" s="33"/>
      <c r="L196" s="36"/>
      <c r="M196" s="186"/>
      <c r="N196" s="58"/>
      <c r="O196" s="58"/>
      <c r="P196" s="58"/>
      <c r="Q196" s="58"/>
      <c r="R196" s="58"/>
      <c r="S196" s="58"/>
      <c r="T196" s="59"/>
      <c r="AT196" s="15" t="s">
        <v>126</v>
      </c>
      <c r="AU196" s="15" t="s">
        <v>83</v>
      </c>
    </row>
    <row r="197" spans="2:65" s="1" customFormat="1" ht="20.45" customHeight="1">
      <c r="B197" s="32"/>
      <c r="C197" s="219" t="s">
        <v>315</v>
      </c>
      <c r="D197" s="219" t="s">
        <v>208</v>
      </c>
      <c r="E197" s="220" t="s">
        <v>316</v>
      </c>
      <c r="F197" s="221" t="s">
        <v>317</v>
      </c>
      <c r="G197" s="222" t="s">
        <v>122</v>
      </c>
      <c r="H197" s="223">
        <v>6</v>
      </c>
      <c r="I197" s="224"/>
      <c r="J197" s="225">
        <f>ROUND(I197*H197,2)</f>
        <v>0</v>
      </c>
      <c r="K197" s="221" t="s">
        <v>123</v>
      </c>
      <c r="L197" s="226"/>
      <c r="M197" s="227" t="s">
        <v>1</v>
      </c>
      <c r="N197" s="228" t="s">
        <v>44</v>
      </c>
      <c r="O197" s="58"/>
      <c r="P197" s="181">
        <f>O197*H197</f>
        <v>0</v>
      </c>
      <c r="Q197" s="181">
        <v>0.0146</v>
      </c>
      <c r="R197" s="181">
        <f>Q197*H197</f>
        <v>0.0876</v>
      </c>
      <c r="S197" s="181">
        <v>0</v>
      </c>
      <c r="T197" s="182">
        <f>S197*H197</f>
        <v>0</v>
      </c>
      <c r="AR197" s="15" t="s">
        <v>172</v>
      </c>
      <c r="AT197" s="15" t="s">
        <v>208</v>
      </c>
      <c r="AU197" s="15" t="s">
        <v>83</v>
      </c>
      <c r="AY197" s="15" t="s">
        <v>117</v>
      </c>
      <c r="BE197" s="183">
        <f>IF(N197="základní",J197,0)</f>
        <v>0</v>
      </c>
      <c r="BF197" s="183">
        <f>IF(N197="snížená",J197,0)</f>
        <v>0</v>
      </c>
      <c r="BG197" s="183">
        <f>IF(N197="zákl. přenesená",J197,0)</f>
        <v>0</v>
      </c>
      <c r="BH197" s="183">
        <f>IF(N197="sníž. přenesená",J197,0)</f>
        <v>0</v>
      </c>
      <c r="BI197" s="183">
        <f>IF(N197="nulová",J197,0)</f>
        <v>0</v>
      </c>
      <c r="BJ197" s="15" t="s">
        <v>81</v>
      </c>
      <c r="BK197" s="183">
        <f>ROUND(I197*H197,2)</f>
        <v>0</v>
      </c>
      <c r="BL197" s="15" t="s">
        <v>124</v>
      </c>
      <c r="BM197" s="15" t="s">
        <v>318</v>
      </c>
    </row>
    <row r="198" spans="2:63" s="10" customFormat="1" ht="22.9" customHeight="1">
      <c r="B198" s="156"/>
      <c r="C198" s="157"/>
      <c r="D198" s="158" t="s">
        <v>72</v>
      </c>
      <c r="E198" s="170" t="s">
        <v>319</v>
      </c>
      <c r="F198" s="170" t="s">
        <v>320</v>
      </c>
      <c r="G198" s="157"/>
      <c r="H198" s="157"/>
      <c r="I198" s="160"/>
      <c r="J198" s="171">
        <f>BK198</f>
        <v>0</v>
      </c>
      <c r="K198" s="157"/>
      <c r="L198" s="162"/>
      <c r="M198" s="163"/>
      <c r="N198" s="164"/>
      <c r="O198" s="164"/>
      <c r="P198" s="165">
        <f>SUM(P199:P200)</f>
        <v>0</v>
      </c>
      <c r="Q198" s="164"/>
      <c r="R198" s="165">
        <f>SUM(R199:R200)</f>
        <v>0</v>
      </c>
      <c r="S198" s="164"/>
      <c r="T198" s="166">
        <f>SUM(T199:T200)</f>
        <v>0</v>
      </c>
      <c r="AR198" s="167" t="s">
        <v>81</v>
      </c>
      <c r="AT198" s="168" t="s">
        <v>72</v>
      </c>
      <c r="AU198" s="168" t="s">
        <v>81</v>
      </c>
      <c r="AY198" s="167" t="s">
        <v>117</v>
      </c>
      <c r="BK198" s="169">
        <f>SUM(BK199:BK200)</f>
        <v>0</v>
      </c>
    </row>
    <row r="199" spans="2:65" s="1" customFormat="1" ht="20.45" customHeight="1">
      <c r="B199" s="32"/>
      <c r="C199" s="172" t="s">
        <v>321</v>
      </c>
      <c r="D199" s="172" t="s">
        <v>119</v>
      </c>
      <c r="E199" s="173" t="s">
        <v>322</v>
      </c>
      <c r="F199" s="174" t="s">
        <v>323</v>
      </c>
      <c r="G199" s="175" t="s">
        <v>324</v>
      </c>
      <c r="H199" s="176">
        <v>161.382</v>
      </c>
      <c r="I199" s="177"/>
      <c r="J199" s="178">
        <f>ROUND(I199*H199,2)</f>
        <v>0</v>
      </c>
      <c r="K199" s="174" t="s">
        <v>123</v>
      </c>
      <c r="L199" s="36"/>
      <c r="M199" s="179" t="s">
        <v>1</v>
      </c>
      <c r="N199" s="180" t="s">
        <v>44</v>
      </c>
      <c r="O199" s="58"/>
      <c r="P199" s="181">
        <f>O199*H199</f>
        <v>0</v>
      </c>
      <c r="Q199" s="181">
        <v>0</v>
      </c>
      <c r="R199" s="181">
        <f>Q199*H199</f>
        <v>0</v>
      </c>
      <c r="S199" s="181">
        <v>0</v>
      </c>
      <c r="T199" s="182">
        <f>S199*H199</f>
        <v>0</v>
      </c>
      <c r="AR199" s="15" t="s">
        <v>124</v>
      </c>
      <c r="AT199" s="15" t="s">
        <v>119</v>
      </c>
      <c r="AU199" s="15" t="s">
        <v>83</v>
      </c>
      <c r="AY199" s="15" t="s">
        <v>117</v>
      </c>
      <c r="BE199" s="183">
        <f>IF(N199="základní",J199,0)</f>
        <v>0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15" t="s">
        <v>81</v>
      </c>
      <c r="BK199" s="183">
        <f>ROUND(I199*H199,2)</f>
        <v>0</v>
      </c>
      <c r="BL199" s="15" t="s">
        <v>124</v>
      </c>
      <c r="BM199" s="15" t="s">
        <v>325</v>
      </c>
    </row>
    <row r="200" spans="2:47" s="1" customFormat="1" ht="19.5">
      <c r="B200" s="32"/>
      <c r="C200" s="33"/>
      <c r="D200" s="184" t="s">
        <v>126</v>
      </c>
      <c r="E200" s="33"/>
      <c r="F200" s="185" t="s">
        <v>326</v>
      </c>
      <c r="G200" s="33"/>
      <c r="H200" s="33"/>
      <c r="I200" s="101"/>
      <c r="J200" s="33"/>
      <c r="K200" s="33"/>
      <c r="L200" s="36"/>
      <c r="M200" s="229"/>
      <c r="N200" s="230"/>
      <c r="O200" s="230"/>
      <c r="P200" s="230"/>
      <c r="Q200" s="230"/>
      <c r="R200" s="230"/>
      <c r="S200" s="230"/>
      <c r="T200" s="231"/>
      <c r="AT200" s="15" t="s">
        <v>126</v>
      </c>
      <c r="AU200" s="15" t="s">
        <v>83</v>
      </c>
    </row>
    <row r="201" spans="2:12" s="1" customFormat="1" ht="6.95" customHeight="1">
      <c r="B201" s="44"/>
      <c r="C201" s="45"/>
      <c r="D201" s="45"/>
      <c r="E201" s="45"/>
      <c r="F201" s="45"/>
      <c r="G201" s="45"/>
      <c r="H201" s="45"/>
      <c r="I201" s="123"/>
      <c r="J201" s="45"/>
      <c r="K201" s="45"/>
      <c r="L201" s="36"/>
    </row>
  </sheetData>
  <sheetProtection algorithmName="SHA-512" hashValue="Fv+BCgUHI5xNNZi30RM60a5usyeTMiVqASipgsbo9BDkZKpfF06jBUDZKg03ByHBlLbhdu/KEtdOlA/iJtN5iw==" saltValue="dSgc1J0GXEFajU4HQOkYDltiYOgoY/jI97eG14FOnsR3gtyFN7Zbp1htruvS3FKcJvbFbo5xQmA/vJaPvFJW7g==" spinCount="100000" sheet="1" objects="1" scenarios="1" formatColumns="0" formatRows="0" autoFilter="0"/>
  <autoFilter ref="C85:K20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86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95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5" t="s">
        <v>86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83</v>
      </c>
    </row>
    <row r="4" spans="2:46" ht="24.95" customHeight="1">
      <c r="B4" s="18"/>
      <c r="D4" s="99" t="s">
        <v>87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16</v>
      </c>
      <c r="L6" s="18"/>
    </row>
    <row r="7" spans="2:12" ht="14.45" customHeight="1">
      <c r="B7" s="18"/>
      <c r="E7" s="276" t="str">
        <f>'Rekapitulace stavby'!K6</f>
        <v>Tůň Mariánka</v>
      </c>
      <c r="F7" s="277"/>
      <c r="G7" s="277"/>
      <c r="H7" s="277"/>
      <c r="L7" s="18"/>
    </row>
    <row r="8" spans="2:12" s="1" customFormat="1" ht="12" customHeight="1">
      <c r="B8" s="36"/>
      <c r="D8" s="100" t="s">
        <v>88</v>
      </c>
      <c r="I8" s="101"/>
      <c r="L8" s="36"/>
    </row>
    <row r="9" spans="2:12" s="1" customFormat="1" ht="36.95" customHeight="1">
      <c r="B9" s="36"/>
      <c r="E9" s="278" t="s">
        <v>327</v>
      </c>
      <c r="F9" s="279"/>
      <c r="G9" s="279"/>
      <c r="H9" s="279"/>
      <c r="I9" s="101"/>
      <c r="L9" s="36"/>
    </row>
    <row r="10" spans="2:12" s="1" customFormat="1" ht="11.25">
      <c r="B10" s="36"/>
      <c r="I10" s="101"/>
      <c r="L10" s="36"/>
    </row>
    <row r="11" spans="2:12" s="1" customFormat="1" ht="12" customHeight="1">
      <c r="B11" s="36"/>
      <c r="D11" s="100" t="s">
        <v>18</v>
      </c>
      <c r="F11" s="15" t="s">
        <v>19</v>
      </c>
      <c r="I11" s="102" t="s">
        <v>20</v>
      </c>
      <c r="J11" s="15" t="s">
        <v>1</v>
      </c>
      <c r="L11" s="36"/>
    </row>
    <row r="12" spans="2:12" s="1" customFormat="1" ht="12" customHeight="1">
      <c r="B12" s="36"/>
      <c r="D12" s="100" t="s">
        <v>21</v>
      </c>
      <c r="F12" s="15" t="s">
        <v>22</v>
      </c>
      <c r="I12" s="102" t="s">
        <v>23</v>
      </c>
      <c r="J12" s="103" t="str">
        <f>'Rekapitulace stavby'!AN8</f>
        <v>1. 11. 2018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25</v>
      </c>
      <c r="I14" s="102" t="s">
        <v>26</v>
      </c>
      <c r="J14" s="15" t="str">
        <f>IF('Rekapitulace stavby'!AN10="","",'Rekapitulace stavby'!AN10)</f>
        <v/>
      </c>
      <c r="L14" s="36"/>
    </row>
    <row r="15" spans="2:12" s="1" customFormat="1" ht="18" customHeight="1">
      <c r="B15" s="36"/>
      <c r="E15" s="15" t="str">
        <f>IF('Rekapitulace stavby'!E11="","",'Rekapitulace stavby'!E11)</f>
        <v xml:space="preserve"> </v>
      </c>
      <c r="I15" s="102" t="s">
        <v>28</v>
      </c>
      <c r="J15" s="15" t="str">
        <f>IF('Rekapitulace stavby'!AN11="","",'Rekapitulace stavby'!AN11)</f>
        <v/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29</v>
      </c>
      <c r="I17" s="102" t="s">
        <v>26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0" t="str">
        <f>'Rekapitulace stavby'!E14</f>
        <v>Vyplň údaj</v>
      </c>
      <c r="F18" s="281"/>
      <c r="G18" s="281"/>
      <c r="H18" s="281"/>
      <c r="I18" s="102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31</v>
      </c>
      <c r="I20" s="102" t="s">
        <v>26</v>
      </c>
      <c r="J20" s="15" t="s">
        <v>32</v>
      </c>
      <c r="L20" s="36"/>
    </row>
    <row r="21" spans="2:12" s="1" customFormat="1" ht="18" customHeight="1">
      <c r="B21" s="36"/>
      <c r="E21" s="15" t="s">
        <v>33</v>
      </c>
      <c r="I21" s="102" t="s">
        <v>28</v>
      </c>
      <c r="J21" s="15" t="s">
        <v>34</v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36</v>
      </c>
      <c r="I23" s="102" t="s">
        <v>26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2" t="s">
        <v>28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37</v>
      </c>
      <c r="I26" s="101"/>
      <c r="L26" s="36"/>
    </row>
    <row r="27" spans="2:12" s="6" customFormat="1" ht="14.45" customHeight="1">
      <c r="B27" s="104"/>
      <c r="E27" s="282" t="s">
        <v>1</v>
      </c>
      <c r="F27" s="282"/>
      <c r="G27" s="282"/>
      <c r="H27" s="282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39</v>
      </c>
      <c r="I30" s="101"/>
      <c r="J30" s="108">
        <f>ROUND(J80,2)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41</v>
      </c>
      <c r="I32" s="110" t="s">
        <v>40</v>
      </c>
      <c r="J32" s="109" t="s">
        <v>42</v>
      </c>
      <c r="L32" s="36"/>
    </row>
    <row r="33" spans="2:12" s="1" customFormat="1" ht="14.45" customHeight="1">
      <c r="B33" s="36"/>
      <c r="D33" s="100" t="s">
        <v>43</v>
      </c>
      <c r="E33" s="100" t="s">
        <v>44</v>
      </c>
      <c r="F33" s="111">
        <f>ROUND((SUM(BE80:BE85)),2)</f>
        <v>0</v>
      </c>
      <c r="I33" s="112">
        <v>0.21</v>
      </c>
      <c r="J33" s="111">
        <f>ROUND(((SUM(BE80:BE85))*I33),2)</f>
        <v>0</v>
      </c>
      <c r="L33" s="36"/>
    </row>
    <row r="34" spans="2:12" s="1" customFormat="1" ht="14.45" customHeight="1">
      <c r="B34" s="36"/>
      <c r="E34" s="100" t="s">
        <v>45</v>
      </c>
      <c r="F34" s="111">
        <f>ROUND((SUM(BF80:BF85)),2)</f>
        <v>0</v>
      </c>
      <c r="I34" s="112">
        <v>0.15</v>
      </c>
      <c r="J34" s="111">
        <f>ROUND(((SUM(BF80:BF85))*I34),2)</f>
        <v>0</v>
      </c>
      <c r="L34" s="36"/>
    </row>
    <row r="35" spans="2:12" s="1" customFormat="1" ht="14.45" customHeight="1" hidden="1">
      <c r="B35" s="36"/>
      <c r="E35" s="100" t="s">
        <v>46</v>
      </c>
      <c r="F35" s="111">
        <f>ROUND((SUM(BG80:BG85)),2)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47</v>
      </c>
      <c r="F36" s="111">
        <f>ROUND((SUM(BH80:BH85)),2)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48</v>
      </c>
      <c r="F37" s="111">
        <f>ROUND((SUM(BI80:BI85)),2)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49</v>
      </c>
      <c r="E39" s="115"/>
      <c r="F39" s="115"/>
      <c r="G39" s="116" t="s">
        <v>50</v>
      </c>
      <c r="H39" s="117" t="s">
        <v>51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 hidden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 hidden="1">
      <c r="B45" s="32"/>
      <c r="C45" s="21" t="s">
        <v>90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 hidden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 hidden="1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4.45" customHeight="1" hidden="1">
      <c r="B48" s="32"/>
      <c r="C48" s="33"/>
      <c r="D48" s="33"/>
      <c r="E48" s="283" t="str">
        <f>E7</f>
        <v>Tůň Mariánka</v>
      </c>
      <c r="F48" s="284"/>
      <c r="G48" s="284"/>
      <c r="H48" s="284"/>
      <c r="I48" s="101"/>
      <c r="J48" s="33"/>
      <c r="K48" s="33"/>
      <c r="L48" s="36"/>
    </row>
    <row r="49" spans="2:12" s="1" customFormat="1" ht="12" customHeight="1" hidden="1">
      <c r="B49" s="32"/>
      <c r="C49" s="27" t="s">
        <v>88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4.45" customHeight="1" hidden="1">
      <c r="B50" s="32"/>
      <c r="C50" s="33"/>
      <c r="D50" s="33"/>
      <c r="E50" s="255" t="str">
        <f>E9</f>
        <v>VON - vedlejší a ostatní náklady stavby</v>
      </c>
      <c r="F50" s="254"/>
      <c r="G50" s="254"/>
      <c r="H50" s="254"/>
      <c r="I50" s="101"/>
      <c r="J50" s="33"/>
      <c r="K50" s="33"/>
      <c r="L50" s="36"/>
    </row>
    <row r="51" spans="2:12" s="1" customFormat="1" ht="6.95" customHeight="1" hidden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 hidden="1">
      <c r="B52" s="32"/>
      <c r="C52" s="27" t="s">
        <v>21</v>
      </c>
      <c r="D52" s="33"/>
      <c r="E52" s="33"/>
      <c r="F52" s="25" t="str">
        <f>F12</f>
        <v>Mariánské Lážně</v>
      </c>
      <c r="G52" s="33"/>
      <c r="H52" s="33"/>
      <c r="I52" s="102" t="s">
        <v>23</v>
      </c>
      <c r="J52" s="53" t="str">
        <f>IF(J12="","",J12)</f>
        <v>1. 11. 2018</v>
      </c>
      <c r="K52" s="33"/>
      <c r="L52" s="36"/>
    </row>
    <row r="53" spans="2:12" s="1" customFormat="1" ht="6.95" customHeight="1" hidden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2.6" customHeight="1" hidden="1">
      <c r="B54" s="32"/>
      <c r="C54" s="27" t="s">
        <v>25</v>
      </c>
      <c r="D54" s="33"/>
      <c r="E54" s="33"/>
      <c r="F54" s="25" t="str">
        <f>E15</f>
        <v xml:space="preserve"> </v>
      </c>
      <c r="G54" s="33"/>
      <c r="H54" s="33"/>
      <c r="I54" s="102" t="s">
        <v>31</v>
      </c>
      <c r="J54" s="30" t="str">
        <f>E21</f>
        <v>AV ProENVI, s.r.o.</v>
      </c>
      <c r="K54" s="33"/>
      <c r="L54" s="36"/>
    </row>
    <row r="55" spans="2:12" s="1" customFormat="1" ht="12.6" customHeight="1" hidden="1">
      <c r="B55" s="32"/>
      <c r="C55" s="27" t="s">
        <v>29</v>
      </c>
      <c r="D55" s="33"/>
      <c r="E55" s="33"/>
      <c r="F55" s="25" t="str">
        <f>IF(E18="","",E18)</f>
        <v>Vyplň údaj</v>
      </c>
      <c r="G55" s="33"/>
      <c r="H55" s="33"/>
      <c r="I55" s="102" t="s">
        <v>36</v>
      </c>
      <c r="J55" s="30" t="str">
        <f>E24</f>
        <v xml:space="preserve"> </v>
      </c>
      <c r="K55" s="33"/>
      <c r="L55" s="36"/>
    </row>
    <row r="56" spans="2:12" s="1" customFormat="1" ht="10.35" customHeight="1" hidden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 hidden="1">
      <c r="B57" s="32"/>
      <c r="C57" s="127" t="s">
        <v>91</v>
      </c>
      <c r="D57" s="128"/>
      <c r="E57" s="128"/>
      <c r="F57" s="128"/>
      <c r="G57" s="128"/>
      <c r="H57" s="128"/>
      <c r="I57" s="129"/>
      <c r="J57" s="130" t="s">
        <v>92</v>
      </c>
      <c r="K57" s="128"/>
      <c r="L57" s="36"/>
    </row>
    <row r="58" spans="2:12" s="1" customFormat="1" ht="10.35" customHeight="1" hidden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 hidden="1">
      <c r="B59" s="32"/>
      <c r="C59" s="131" t="s">
        <v>93</v>
      </c>
      <c r="D59" s="33"/>
      <c r="E59" s="33"/>
      <c r="F59" s="33"/>
      <c r="G59" s="33"/>
      <c r="H59" s="33"/>
      <c r="I59" s="101"/>
      <c r="J59" s="71">
        <f>J80</f>
        <v>0</v>
      </c>
      <c r="K59" s="33"/>
      <c r="L59" s="36"/>
      <c r="AU59" s="15" t="s">
        <v>94</v>
      </c>
    </row>
    <row r="60" spans="2:12" s="7" customFormat="1" ht="24.95" customHeight="1" hidden="1">
      <c r="B60" s="132"/>
      <c r="C60" s="133"/>
      <c r="D60" s="134" t="s">
        <v>328</v>
      </c>
      <c r="E60" s="135"/>
      <c r="F60" s="135"/>
      <c r="G60" s="135"/>
      <c r="H60" s="135"/>
      <c r="I60" s="136"/>
      <c r="J60" s="137">
        <f>J81</f>
        <v>0</v>
      </c>
      <c r="K60" s="133"/>
      <c r="L60" s="138"/>
    </row>
    <row r="61" spans="2:12" s="1" customFormat="1" ht="21.75" customHeight="1" hidden="1">
      <c r="B61" s="32"/>
      <c r="C61" s="33"/>
      <c r="D61" s="33"/>
      <c r="E61" s="33"/>
      <c r="F61" s="33"/>
      <c r="G61" s="33"/>
      <c r="H61" s="33"/>
      <c r="I61" s="101"/>
      <c r="J61" s="33"/>
      <c r="K61" s="33"/>
      <c r="L61" s="36"/>
    </row>
    <row r="62" spans="2:12" s="1" customFormat="1" ht="6.95" customHeight="1" hidden="1">
      <c r="B62" s="44"/>
      <c r="C62" s="45"/>
      <c r="D62" s="45"/>
      <c r="E62" s="45"/>
      <c r="F62" s="45"/>
      <c r="G62" s="45"/>
      <c r="H62" s="45"/>
      <c r="I62" s="123"/>
      <c r="J62" s="45"/>
      <c r="K62" s="45"/>
      <c r="L62" s="36"/>
    </row>
    <row r="63" ht="11.25" hidden="1"/>
    <row r="64" ht="11.25" hidden="1"/>
    <row r="65" ht="11.25" hidden="1"/>
    <row r="66" spans="2:12" s="1" customFormat="1" ht="6.95" customHeight="1">
      <c r="B66" s="46"/>
      <c r="C66" s="47"/>
      <c r="D66" s="47"/>
      <c r="E66" s="47"/>
      <c r="F66" s="47"/>
      <c r="G66" s="47"/>
      <c r="H66" s="47"/>
      <c r="I66" s="126"/>
      <c r="J66" s="47"/>
      <c r="K66" s="47"/>
      <c r="L66" s="36"/>
    </row>
    <row r="67" spans="2:12" s="1" customFormat="1" ht="24.95" customHeight="1">
      <c r="B67" s="32"/>
      <c r="C67" s="21" t="s">
        <v>102</v>
      </c>
      <c r="D67" s="33"/>
      <c r="E67" s="33"/>
      <c r="F67" s="33"/>
      <c r="G67" s="33"/>
      <c r="H67" s="33"/>
      <c r="I67" s="101"/>
      <c r="J67" s="33"/>
      <c r="K67" s="33"/>
      <c r="L67" s="36"/>
    </row>
    <row r="68" spans="2:12" s="1" customFormat="1" ht="6.95" customHeight="1">
      <c r="B68" s="32"/>
      <c r="C68" s="33"/>
      <c r="D68" s="33"/>
      <c r="E68" s="33"/>
      <c r="F68" s="33"/>
      <c r="G68" s="33"/>
      <c r="H68" s="33"/>
      <c r="I68" s="101"/>
      <c r="J68" s="33"/>
      <c r="K68" s="33"/>
      <c r="L68" s="36"/>
    </row>
    <row r="69" spans="2:12" s="1" customFormat="1" ht="12" customHeight="1">
      <c r="B69" s="32"/>
      <c r="C69" s="27" t="s">
        <v>16</v>
      </c>
      <c r="D69" s="33"/>
      <c r="E69" s="33"/>
      <c r="F69" s="33"/>
      <c r="G69" s="33"/>
      <c r="H69" s="33"/>
      <c r="I69" s="101"/>
      <c r="J69" s="33"/>
      <c r="K69" s="33"/>
      <c r="L69" s="36"/>
    </row>
    <row r="70" spans="2:12" s="1" customFormat="1" ht="14.45" customHeight="1">
      <c r="B70" s="32"/>
      <c r="C70" s="33"/>
      <c r="D70" s="33"/>
      <c r="E70" s="283" t="str">
        <f>E7</f>
        <v>Tůň Mariánka</v>
      </c>
      <c r="F70" s="284"/>
      <c r="G70" s="284"/>
      <c r="H70" s="284"/>
      <c r="I70" s="101"/>
      <c r="J70" s="33"/>
      <c r="K70" s="33"/>
      <c r="L70" s="36"/>
    </row>
    <row r="71" spans="2:12" s="1" customFormat="1" ht="12" customHeight="1">
      <c r="B71" s="32"/>
      <c r="C71" s="27" t="s">
        <v>88</v>
      </c>
      <c r="D71" s="33"/>
      <c r="E71" s="33"/>
      <c r="F71" s="33"/>
      <c r="G71" s="33"/>
      <c r="H71" s="33"/>
      <c r="I71" s="101"/>
      <c r="J71" s="33"/>
      <c r="K71" s="33"/>
      <c r="L71" s="36"/>
    </row>
    <row r="72" spans="2:12" s="1" customFormat="1" ht="14.45" customHeight="1">
      <c r="B72" s="32"/>
      <c r="C72" s="33"/>
      <c r="D72" s="33"/>
      <c r="E72" s="255" t="str">
        <f>E9</f>
        <v>VON - vedlejší a ostatní náklady stavby</v>
      </c>
      <c r="F72" s="254"/>
      <c r="G72" s="254"/>
      <c r="H72" s="254"/>
      <c r="I72" s="101"/>
      <c r="J72" s="33"/>
      <c r="K72" s="33"/>
      <c r="L72" s="36"/>
    </row>
    <row r="73" spans="2:12" s="1" customFormat="1" ht="6.95" customHeight="1">
      <c r="B73" s="32"/>
      <c r="C73" s="33"/>
      <c r="D73" s="33"/>
      <c r="E73" s="33"/>
      <c r="F73" s="33"/>
      <c r="G73" s="33"/>
      <c r="H73" s="33"/>
      <c r="I73" s="101"/>
      <c r="J73" s="33"/>
      <c r="K73" s="33"/>
      <c r="L73" s="36"/>
    </row>
    <row r="74" spans="2:12" s="1" customFormat="1" ht="12" customHeight="1">
      <c r="B74" s="32"/>
      <c r="C74" s="27" t="s">
        <v>21</v>
      </c>
      <c r="D74" s="33"/>
      <c r="E74" s="33"/>
      <c r="F74" s="25" t="str">
        <f>F12</f>
        <v>Mariánské Lážně</v>
      </c>
      <c r="G74" s="33"/>
      <c r="H74" s="33"/>
      <c r="I74" s="102" t="s">
        <v>23</v>
      </c>
      <c r="J74" s="53" t="str">
        <f>IF(J12="","",J12)</f>
        <v>1. 11. 2018</v>
      </c>
      <c r="K74" s="33"/>
      <c r="L74" s="36"/>
    </row>
    <row r="75" spans="2:12" s="1" customFormat="1" ht="6.95" customHeight="1">
      <c r="B75" s="32"/>
      <c r="C75" s="33"/>
      <c r="D75" s="33"/>
      <c r="E75" s="33"/>
      <c r="F75" s="33"/>
      <c r="G75" s="33"/>
      <c r="H75" s="33"/>
      <c r="I75" s="101"/>
      <c r="J75" s="33"/>
      <c r="K75" s="33"/>
      <c r="L75" s="36"/>
    </row>
    <row r="76" spans="2:12" s="1" customFormat="1" ht="12.6" customHeight="1">
      <c r="B76" s="32"/>
      <c r="C76" s="27" t="s">
        <v>25</v>
      </c>
      <c r="D76" s="33"/>
      <c r="E76" s="33"/>
      <c r="F76" s="25" t="str">
        <f>E15</f>
        <v xml:space="preserve"> </v>
      </c>
      <c r="G76" s="33"/>
      <c r="H76" s="33"/>
      <c r="I76" s="102" t="s">
        <v>31</v>
      </c>
      <c r="J76" s="30" t="str">
        <f>E21</f>
        <v>AV ProENVI, s.r.o.</v>
      </c>
      <c r="K76" s="33"/>
      <c r="L76" s="36"/>
    </row>
    <row r="77" spans="2:12" s="1" customFormat="1" ht="12.6" customHeight="1">
      <c r="B77" s="32"/>
      <c r="C77" s="27" t="s">
        <v>29</v>
      </c>
      <c r="D77" s="33"/>
      <c r="E77" s="33"/>
      <c r="F77" s="25" t="str">
        <f>IF(E18="","",E18)</f>
        <v>Vyplň údaj</v>
      </c>
      <c r="G77" s="33"/>
      <c r="H77" s="33"/>
      <c r="I77" s="102" t="s">
        <v>36</v>
      </c>
      <c r="J77" s="30" t="str">
        <f>E24</f>
        <v xml:space="preserve"> </v>
      </c>
      <c r="K77" s="33"/>
      <c r="L77" s="36"/>
    </row>
    <row r="78" spans="2:12" s="1" customFormat="1" ht="10.35" customHeight="1">
      <c r="B78" s="32"/>
      <c r="C78" s="33"/>
      <c r="D78" s="33"/>
      <c r="E78" s="33"/>
      <c r="F78" s="33"/>
      <c r="G78" s="33"/>
      <c r="H78" s="33"/>
      <c r="I78" s="101"/>
      <c r="J78" s="33"/>
      <c r="K78" s="33"/>
      <c r="L78" s="36"/>
    </row>
    <row r="79" spans="2:20" s="9" customFormat="1" ht="29.25" customHeight="1">
      <c r="B79" s="146"/>
      <c r="C79" s="147" t="s">
        <v>103</v>
      </c>
      <c r="D79" s="148" t="s">
        <v>58</v>
      </c>
      <c r="E79" s="148" t="s">
        <v>54</v>
      </c>
      <c r="F79" s="148" t="s">
        <v>55</v>
      </c>
      <c r="G79" s="148" t="s">
        <v>104</v>
      </c>
      <c r="H79" s="148" t="s">
        <v>105</v>
      </c>
      <c r="I79" s="149" t="s">
        <v>106</v>
      </c>
      <c r="J79" s="148" t="s">
        <v>92</v>
      </c>
      <c r="K79" s="150" t="s">
        <v>107</v>
      </c>
      <c r="L79" s="151"/>
      <c r="M79" s="62" t="s">
        <v>1</v>
      </c>
      <c r="N79" s="63" t="s">
        <v>43</v>
      </c>
      <c r="O79" s="63" t="s">
        <v>108</v>
      </c>
      <c r="P79" s="63" t="s">
        <v>109</v>
      </c>
      <c r="Q79" s="63" t="s">
        <v>110</v>
      </c>
      <c r="R79" s="63" t="s">
        <v>111</v>
      </c>
      <c r="S79" s="63" t="s">
        <v>112</v>
      </c>
      <c r="T79" s="64" t="s">
        <v>113</v>
      </c>
    </row>
    <row r="80" spans="2:63" s="1" customFormat="1" ht="22.9" customHeight="1">
      <c r="B80" s="32"/>
      <c r="C80" s="69" t="s">
        <v>114</v>
      </c>
      <c r="D80" s="33"/>
      <c r="E80" s="33"/>
      <c r="F80" s="33"/>
      <c r="G80" s="33"/>
      <c r="H80" s="33"/>
      <c r="I80" s="101"/>
      <c r="J80" s="152">
        <f>BK80</f>
        <v>0</v>
      </c>
      <c r="K80" s="33"/>
      <c r="L80" s="36"/>
      <c r="M80" s="65"/>
      <c r="N80" s="66"/>
      <c r="O80" s="66"/>
      <c r="P80" s="153">
        <f>P81</f>
        <v>0</v>
      </c>
      <c r="Q80" s="66"/>
      <c r="R80" s="153">
        <f>R81</f>
        <v>0</v>
      </c>
      <c r="S80" s="66"/>
      <c r="T80" s="154">
        <f>T81</f>
        <v>0</v>
      </c>
      <c r="AT80" s="15" t="s">
        <v>72</v>
      </c>
      <c r="AU80" s="15" t="s">
        <v>94</v>
      </c>
      <c r="BK80" s="155">
        <f>BK81</f>
        <v>0</v>
      </c>
    </row>
    <row r="81" spans="2:63" s="10" customFormat="1" ht="25.9" customHeight="1">
      <c r="B81" s="156"/>
      <c r="C81" s="157"/>
      <c r="D81" s="158" t="s">
        <v>72</v>
      </c>
      <c r="E81" s="159" t="s">
        <v>329</v>
      </c>
      <c r="F81" s="159" t="s">
        <v>330</v>
      </c>
      <c r="G81" s="157"/>
      <c r="H81" s="157"/>
      <c r="I81" s="160"/>
      <c r="J81" s="161">
        <f>BK81</f>
        <v>0</v>
      </c>
      <c r="K81" s="157"/>
      <c r="L81" s="162"/>
      <c r="M81" s="163"/>
      <c r="N81" s="164"/>
      <c r="O81" s="164"/>
      <c r="P81" s="165">
        <f>SUM(P82:P85)</f>
        <v>0</v>
      </c>
      <c r="Q81" s="164"/>
      <c r="R81" s="165">
        <f>SUM(R82:R85)</f>
        <v>0</v>
      </c>
      <c r="S81" s="164"/>
      <c r="T81" s="166">
        <f>SUM(T82:T85)</f>
        <v>0</v>
      </c>
      <c r="AR81" s="167" t="s">
        <v>147</v>
      </c>
      <c r="AT81" s="168" t="s">
        <v>72</v>
      </c>
      <c r="AU81" s="168" t="s">
        <v>73</v>
      </c>
      <c r="AY81" s="167" t="s">
        <v>117</v>
      </c>
      <c r="BK81" s="169">
        <f>SUM(BK82:BK85)</f>
        <v>0</v>
      </c>
    </row>
    <row r="82" spans="2:65" s="1" customFormat="1" ht="30.6" customHeight="1">
      <c r="B82" s="32"/>
      <c r="C82" s="172" t="s">
        <v>81</v>
      </c>
      <c r="D82" s="172" t="s">
        <v>119</v>
      </c>
      <c r="E82" s="173" t="s">
        <v>331</v>
      </c>
      <c r="F82" s="174" t="s">
        <v>332</v>
      </c>
      <c r="G82" s="175" t="s">
        <v>333</v>
      </c>
      <c r="H82" s="176">
        <v>1</v>
      </c>
      <c r="I82" s="177"/>
      <c r="J82" s="178">
        <f>ROUND(I82*H82,2)</f>
        <v>0</v>
      </c>
      <c r="K82" s="174" t="s">
        <v>1</v>
      </c>
      <c r="L82" s="36"/>
      <c r="M82" s="179" t="s">
        <v>1</v>
      </c>
      <c r="N82" s="180" t="s">
        <v>44</v>
      </c>
      <c r="O82" s="58"/>
      <c r="P82" s="181">
        <f>O82*H82</f>
        <v>0</v>
      </c>
      <c r="Q82" s="181">
        <v>0</v>
      </c>
      <c r="R82" s="181">
        <f>Q82*H82</f>
        <v>0</v>
      </c>
      <c r="S82" s="181">
        <v>0</v>
      </c>
      <c r="T82" s="182">
        <f>S82*H82</f>
        <v>0</v>
      </c>
      <c r="AR82" s="15" t="s">
        <v>124</v>
      </c>
      <c r="AT82" s="15" t="s">
        <v>119</v>
      </c>
      <c r="AU82" s="15" t="s">
        <v>81</v>
      </c>
      <c r="AY82" s="15" t="s">
        <v>117</v>
      </c>
      <c r="BE82" s="183">
        <f>IF(N82="základní",J82,0)</f>
        <v>0</v>
      </c>
      <c r="BF82" s="183">
        <f>IF(N82="snížená",J82,0)</f>
        <v>0</v>
      </c>
      <c r="BG82" s="183">
        <f>IF(N82="zákl. přenesená",J82,0)</f>
        <v>0</v>
      </c>
      <c r="BH82" s="183">
        <f>IF(N82="sníž. přenesená",J82,0)</f>
        <v>0</v>
      </c>
      <c r="BI82" s="183">
        <f>IF(N82="nulová",J82,0)</f>
        <v>0</v>
      </c>
      <c r="BJ82" s="15" t="s">
        <v>81</v>
      </c>
      <c r="BK82" s="183">
        <f>ROUND(I82*H82,2)</f>
        <v>0</v>
      </c>
      <c r="BL82" s="15" t="s">
        <v>124</v>
      </c>
      <c r="BM82" s="15" t="s">
        <v>334</v>
      </c>
    </row>
    <row r="83" spans="2:65" s="1" customFormat="1" ht="20.45" customHeight="1">
      <c r="B83" s="32"/>
      <c r="C83" s="172" t="s">
        <v>83</v>
      </c>
      <c r="D83" s="172" t="s">
        <v>119</v>
      </c>
      <c r="E83" s="173" t="s">
        <v>335</v>
      </c>
      <c r="F83" s="174" t="s">
        <v>336</v>
      </c>
      <c r="G83" s="175" t="s">
        <v>333</v>
      </c>
      <c r="H83" s="176">
        <v>1</v>
      </c>
      <c r="I83" s="177"/>
      <c r="J83" s="178">
        <f>ROUND(I83*H83,2)</f>
        <v>0</v>
      </c>
      <c r="K83" s="174" t="s">
        <v>1</v>
      </c>
      <c r="L83" s="36"/>
      <c r="M83" s="179" t="s">
        <v>1</v>
      </c>
      <c r="N83" s="180" t="s">
        <v>44</v>
      </c>
      <c r="O83" s="58"/>
      <c r="P83" s="181">
        <f>O83*H83</f>
        <v>0</v>
      </c>
      <c r="Q83" s="181">
        <v>0</v>
      </c>
      <c r="R83" s="181">
        <f>Q83*H83</f>
        <v>0</v>
      </c>
      <c r="S83" s="181">
        <v>0</v>
      </c>
      <c r="T83" s="182">
        <f>S83*H83</f>
        <v>0</v>
      </c>
      <c r="AR83" s="15" t="s">
        <v>124</v>
      </c>
      <c r="AT83" s="15" t="s">
        <v>119</v>
      </c>
      <c r="AU83" s="15" t="s">
        <v>81</v>
      </c>
      <c r="AY83" s="15" t="s">
        <v>117</v>
      </c>
      <c r="BE83" s="183">
        <f>IF(N83="základní",J83,0)</f>
        <v>0</v>
      </c>
      <c r="BF83" s="183">
        <f>IF(N83="snížená",J83,0)</f>
        <v>0</v>
      </c>
      <c r="BG83" s="183">
        <f>IF(N83="zákl. přenesená",J83,0)</f>
        <v>0</v>
      </c>
      <c r="BH83" s="183">
        <f>IF(N83="sníž. přenesená",J83,0)</f>
        <v>0</v>
      </c>
      <c r="BI83" s="183">
        <f>IF(N83="nulová",J83,0)</f>
        <v>0</v>
      </c>
      <c r="BJ83" s="15" t="s">
        <v>81</v>
      </c>
      <c r="BK83" s="183">
        <f>ROUND(I83*H83,2)</f>
        <v>0</v>
      </c>
      <c r="BL83" s="15" t="s">
        <v>124</v>
      </c>
      <c r="BM83" s="15" t="s">
        <v>337</v>
      </c>
    </row>
    <row r="84" spans="2:47" s="1" customFormat="1" ht="58.5">
      <c r="B84" s="32"/>
      <c r="C84" s="33"/>
      <c r="D84" s="184" t="s">
        <v>189</v>
      </c>
      <c r="E84" s="33"/>
      <c r="F84" s="185" t="s">
        <v>338</v>
      </c>
      <c r="G84" s="33"/>
      <c r="H84" s="33"/>
      <c r="I84" s="101"/>
      <c r="J84" s="33"/>
      <c r="K84" s="33"/>
      <c r="L84" s="36"/>
      <c r="M84" s="186"/>
      <c r="N84" s="58"/>
      <c r="O84" s="58"/>
      <c r="P84" s="58"/>
      <c r="Q84" s="58"/>
      <c r="R84" s="58"/>
      <c r="S84" s="58"/>
      <c r="T84" s="59"/>
      <c r="AT84" s="15" t="s">
        <v>189</v>
      </c>
      <c r="AU84" s="15" t="s">
        <v>81</v>
      </c>
    </row>
    <row r="85" spans="2:65" s="1" customFormat="1" ht="20.45" customHeight="1">
      <c r="B85" s="32"/>
      <c r="C85" s="172" t="s">
        <v>132</v>
      </c>
      <c r="D85" s="172" t="s">
        <v>119</v>
      </c>
      <c r="E85" s="173" t="s">
        <v>339</v>
      </c>
      <c r="F85" s="174" t="s">
        <v>340</v>
      </c>
      <c r="G85" s="175" t="s">
        <v>333</v>
      </c>
      <c r="H85" s="176">
        <v>1</v>
      </c>
      <c r="I85" s="177"/>
      <c r="J85" s="178">
        <f>ROUND(I85*H85,2)</f>
        <v>0</v>
      </c>
      <c r="K85" s="174" t="s">
        <v>1</v>
      </c>
      <c r="L85" s="36"/>
      <c r="M85" s="232" t="s">
        <v>1</v>
      </c>
      <c r="N85" s="233" t="s">
        <v>44</v>
      </c>
      <c r="O85" s="230"/>
      <c r="P85" s="234">
        <f>O85*H85</f>
        <v>0</v>
      </c>
      <c r="Q85" s="234">
        <v>0</v>
      </c>
      <c r="R85" s="234">
        <f>Q85*H85</f>
        <v>0</v>
      </c>
      <c r="S85" s="234">
        <v>0</v>
      </c>
      <c r="T85" s="235">
        <f>S85*H85</f>
        <v>0</v>
      </c>
      <c r="AR85" s="15" t="s">
        <v>124</v>
      </c>
      <c r="AT85" s="15" t="s">
        <v>119</v>
      </c>
      <c r="AU85" s="15" t="s">
        <v>81</v>
      </c>
      <c r="AY85" s="15" t="s">
        <v>117</v>
      </c>
      <c r="BE85" s="183">
        <f>IF(N85="základní",J85,0)</f>
        <v>0</v>
      </c>
      <c r="BF85" s="183">
        <f>IF(N85="snížená",J85,0)</f>
        <v>0</v>
      </c>
      <c r="BG85" s="183">
        <f>IF(N85="zákl. přenesená",J85,0)</f>
        <v>0</v>
      </c>
      <c r="BH85" s="183">
        <f>IF(N85="sníž. přenesená",J85,0)</f>
        <v>0</v>
      </c>
      <c r="BI85" s="183">
        <f>IF(N85="nulová",J85,0)</f>
        <v>0</v>
      </c>
      <c r="BJ85" s="15" t="s">
        <v>81</v>
      </c>
      <c r="BK85" s="183">
        <f>ROUND(I85*H85,2)</f>
        <v>0</v>
      </c>
      <c r="BL85" s="15" t="s">
        <v>124</v>
      </c>
      <c r="BM85" s="15" t="s">
        <v>341</v>
      </c>
    </row>
    <row r="86" spans="2:12" s="1" customFormat="1" ht="6.95" customHeight="1">
      <c r="B86" s="44"/>
      <c r="C86" s="45"/>
      <c r="D86" s="45"/>
      <c r="E86" s="45"/>
      <c r="F86" s="45"/>
      <c r="G86" s="45"/>
      <c r="H86" s="45"/>
      <c r="I86" s="123"/>
      <c r="J86" s="45"/>
      <c r="K86" s="45"/>
      <c r="L86" s="36"/>
    </row>
  </sheetData>
  <sheetProtection algorithmName="SHA-512" hashValue="ch8c22WBKVczehanP4bxsOuMCgEziUjUFbs/J+G3Sp7HSHKdXnaC6zSi3RG9y6ENRFfVKz9nmcoJTki+Pdicfw==" saltValue="A5w1Ym4bp93mlzK3IJbCVVinXezostQVScbnYuCG8BQ60LmxSaDM3B7iyQU1tDaV45PfiO0qHGtEpmwpqrEjJQ==" spinCount="100000" sheet="1" objects="1" scenarios="1" formatColumns="0" formatRows="0" autoFilter="0"/>
  <autoFilter ref="C79:K85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AVProENVI-AV\AV ProENVI - AV</dc:creator>
  <cp:keywords/>
  <dc:description/>
  <cp:lastModifiedBy>Zora Rákosová</cp:lastModifiedBy>
  <dcterms:created xsi:type="dcterms:W3CDTF">2019-07-17T07:33:49Z</dcterms:created>
  <dcterms:modified xsi:type="dcterms:W3CDTF">2019-07-17T07:58:06Z</dcterms:modified>
  <cp:category/>
  <cp:version/>
  <cp:contentType/>
  <cp:contentStatus/>
</cp:coreProperties>
</file>